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Chris.Williams\OneDrive - Richmond and Wandsworth Councils\Desktop\2020_AMR\AMR_2020\Interim_5YHLS\AMR_2020_FINAL\Web documents\"/>
    </mc:Choice>
  </mc:AlternateContent>
  <xr:revisionPtr revIDLastSave="323" documentId="8_{1841CC10-2D7D-4649-B039-A22FE43FE4A8}" xr6:coauthVersionLast="45" xr6:coauthVersionMax="45" xr10:uidLastSave="{7E657CCB-11CD-499D-B083-455E12DDC472}"/>
  <bookViews>
    <workbookView xWindow="-120" yWindow="-120" windowWidth="29040" windowHeight="15840" tabRatio="653" xr2:uid="{00000000-000D-0000-FFFF-FFFF00000000}"/>
  </bookViews>
  <sheets>
    <sheet name="Summary Tables" sheetId="5" r:id="rId1"/>
    <sheet name="Trajectory" sheetId="6" r:id="rId2"/>
    <sheet name="Data" sheetId="1" r:id="rId3"/>
    <sheet name="Pivot" sheetId="2" state="hidden" r:id="rId4"/>
  </sheets>
  <externalReferences>
    <externalReference r:id="rId5"/>
  </externalReferences>
  <definedNames>
    <definedName name="___AMR_UNIT_JULY_v1" localSheetId="1">#REF!</definedName>
    <definedName name="___AMR_UNIT_JULY_v1">#REF!</definedName>
    <definedName name="_2020_AMR__COMBINED">Data!$A$1:$BE$330</definedName>
    <definedName name="_xlnm._FilterDatabase" localSheetId="2" hidden="1">Data!$A$1:$BN$331</definedName>
    <definedName name="_xlnm._FilterDatabase" localSheetId="0" hidden="1">'Summary Tables'!#REF!</definedName>
    <definedName name="bq" localSheetId="1">'[1]Scenario 1'!#REF!</definedName>
    <definedName name="bq">'[1]Scenario 1'!#REF!</definedName>
    <definedName name="_xlnm.Print_Area" localSheetId="0">'Summary Tables'!$B$2:$S$327</definedName>
    <definedName name="_xlnm.Print_Area" localSheetId="1">Trajectory!$A$1:$Y$49</definedName>
    <definedName name="_xlnm.Print_Titles" localSheetId="0">'Summary Tables'!$2:$3</definedName>
    <definedName name="SURVEY_2017_MAP_LLPG" localSheetId="1">#REF!</definedName>
    <definedName name="SURVEY_2017_MAP_LLPG">#REF!</definedName>
  </definedNames>
  <calcPr calcId="191029"/>
  <pivotCaches>
    <pivotCache cacheId="0" r:id="rId6"/>
    <pivotCache cacheId="1" r:id="rId7"/>
    <pivotCache cacheId="2" r:id="rId8"/>
    <pivotCache cacheId="3" r:id="rId9"/>
    <pivotCache cacheId="4" r:id="rId10"/>
    <pivotCache cacheId="5" r:id="rId11"/>
    <pivotCache cacheId="6" r:id="rId12"/>
    <pivotCache cacheId="7"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305" i="1" l="1"/>
  <c r="BB317" i="1"/>
  <c r="AT119" i="1"/>
  <c r="AT120" i="1"/>
  <c r="AO323" i="1" l="1"/>
  <c r="BB207" i="1"/>
  <c r="AG86" i="1" l="1"/>
  <c r="AH86" i="1"/>
  <c r="AI86" i="1"/>
  <c r="AJ86" i="1"/>
  <c r="AK86" i="1"/>
  <c r="AL86" i="1"/>
  <c r="AM86" i="1"/>
  <c r="AN86" i="1"/>
  <c r="AF86" i="1"/>
  <c r="AO86" i="1" s="1"/>
  <c r="AS86" i="1" s="1"/>
  <c r="BB86" i="1" s="1"/>
  <c r="V86" i="1"/>
  <c r="V58" i="1"/>
  <c r="AF45" i="1"/>
  <c r="AG85" i="1"/>
  <c r="AH85" i="1"/>
  <c r="AI85" i="1"/>
  <c r="AJ85" i="1"/>
  <c r="AK85" i="1"/>
  <c r="AL85" i="1"/>
  <c r="AM85" i="1"/>
  <c r="AN85" i="1"/>
  <c r="AF85" i="1"/>
  <c r="V85" i="1"/>
  <c r="AO85" i="1" l="1"/>
  <c r="AR85" i="1" s="1"/>
  <c r="BB85" i="1" s="1"/>
  <c r="AO317" i="1"/>
  <c r="BB2" i="1" l="1"/>
  <c r="BB3" i="1"/>
  <c r="BB4" i="1"/>
  <c r="BB5" i="1"/>
  <c r="BB6" i="1"/>
  <c r="BB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110" i="1"/>
  <c r="BB118" i="1"/>
  <c r="BB122" i="1"/>
  <c r="BB126" i="1"/>
  <c r="BB138" i="1"/>
  <c r="BB197" i="1"/>
  <c r="BB199" i="1"/>
  <c r="BB202" i="1"/>
  <c r="BB203" i="1"/>
  <c r="BB218" i="1"/>
  <c r="BB219" i="1"/>
  <c r="BB220" i="1"/>
  <c r="BB231" i="1"/>
  <c r="BB241" i="1"/>
  <c r="BB248" i="1"/>
  <c r="BB249" i="1"/>
  <c r="BB252" i="1"/>
  <c r="BB260" i="1"/>
  <c r="BB263" i="1"/>
  <c r="BB269" i="1"/>
  <c r="BB277" i="1"/>
  <c r="BB278" i="1"/>
  <c r="BB280" i="1"/>
  <c r="BB284" i="1"/>
  <c r="BB286" i="1"/>
  <c r="BB291" i="1"/>
  <c r="BB297" i="1"/>
  <c r="BB192" i="1"/>
  <c r="BB302" i="1"/>
  <c r="BB312" i="1"/>
  <c r="BB314" i="1"/>
  <c r="BB315" i="1"/>
  <c r="BB323" i="1"/>
  <c r="BB324" i="1"/>
  <c r="BB325" i="1"/>
  <c r="BB326" i="1"/>
  <c r="BB327" i="1"/>
  <c r="BB328" i="1"/>
  <c r="BB329" i="1"/>
  <c r="BB318" i="1"/>
  <c r="BB319" i="1"/>
  <c r="BB320" i="1"/>
  <c r="BB321" i="1"/>
  <c r="BB322" i="1"/>
  <c r="BB330" i="1"/>
  <c r="M323" i="5" l="1"/>
  <c r="L320" i="5"/>
  <c r="L315" i="5"/>
  <c r="N320" i="5"/>
  <c r="L307" i="5"/>
  <c r="L313" i="5"/>
  <c r="N323" i="5"/>
  <c r="N322" i="5"/>
  <c r="N314" i="5"/>
  <c r="N308" i="5"/>
  <c r="L314" i="5"/>
  <c r="L322" i="5"/>
  <c r="N317" i="5"/>
  <c r="N319" i="5"/>
  <c r="L324" i="5" l="1"/>
  <c r="N324" i="5"/>
  <c r="AO321" i="1"/>
  <c r="AO320" i="1"/>
  <c r="AO322" i="1"/>
  <c r="R10" i="6"/>
  <c r="U10" i="6"/>
  <c r="S10" i="6"/>
  <c r="V10" i="6"/>
  <c r="T10" i="6"/>
  <c r="AO319" i="1" l="1"/>
  <c r="AO330" i="1"/>
  <c r="AO318" i="1"/>
  <c r="AO329" i="1"/>
  <c r="AO328" i="1"/>
  <c r="AO327" i="1"/>
  <c r="AO326" i="1"/>
  <c r="AO325" i="1"/>
  <c r="AO324" i="1"/>
  <c r="I281" i="5" l="1"/>
  <c r="I267" i="5"/>
  <c r="G322" i="5"/>
  <c r="G309" i="5"/>
  <c r="G261" i="5"/>
  <c r="G311" i="5"/>
  <c r="H273" i="5"/>
  <c r="F320" i="5"/>
  <c r="F319" i="5"/>
  <c r="J311" i="5"/>
  <c r="E292" i="5"/>
  <c r="K320" i="5"/>
  <c r="H313" i="5"/>
  <c r="I319" i="5"/>
  <c r="I311" i="5"/>
  <c r="F307" i="5"/>
  <c r="G305" i="5"/>
  <c r="G277" i="5"/>
  <c r="G317" i="5"/>
  <c r="E273" i="5"/>
  <c r="H307" i="5"/>
  <c r="F275" i="5"/>
  <c r="J322" i="5"/>
  <c r="F314" i="5"/>
  <c r="F309" i="5"/>
  <c r="I307" i="5"/>
  <c r="J313" i="5"/>
  <c r="I315" i="5"/>
  <c r="H292" i="5"/>
  <c r="I321" i="5"/>
  <c r="F265" i="5"/>
  <c r="H315" i="5"/>
  <c r="K319" i="5"/>
  <c r="F310" i="5"/>
  <c r="G307" i="5"/>
  <c r="E275" i="5"/>
  <c r="I308" i="5"/>
  <c r="J314" i="5"/>
  <c r="F322" i="5"/>
  <c r="E261" i="5"/>
  <c r="E288" i="5"/>
  <c r="K314" i="5"/>
  <c r="G314" i="5"/>
  <c r="E265" i="5"/>
  <c r="I306" i="5"/>
  <c r="F277" i="5"/>
  <c r="G321" i="5"/>
  <c r="E277" i="5"/>
  <c r="H308" i="5"/>
  <c r="H316" i="5"/>
  <c r="G306" i="5"/>
  <c r="G275" i="5"/>
  <c r="J321" i="5"/>
  <c r="J318" i="5"/>
  <c r="H288" i="5"/>
  <c r="G288" i="5"/>
  <c r="K306" i="5"/>
  <c r="I313" i="5"/>
  <c r="H309" i="5"/>
  <c r="F312" i="5"/>
  <c r="F308" i="5"/>
  <c r="E279" i="5"/>
  <c r="K307" i="5"/>
  <c r="F318" i="5"/>
  <c r="J320" i="5"/>
  <c r="F306" i="5"/>
  <c r="G273" i="5"/>
  <c r="F261" i="5"/>
  <c r="H314" i="5"/>
  <c r="K313" i="5"/>
  <c r="F279" i="5"/>
  <c r="I305" i="5"/>
  <c r="F316" i="5"/>
  <c r="F311" i="5"/>
  <c r="K305" i="5"/>
  <c r="F273" i="5"/>
  <c r="G320" i="5"/>
  <c r="I317" i="5"/>
  <c r="F292" i="5"/>
  <c r="G265" i="5"/>
  <c r="F313" i="5"/>
  <c r="G319" i="5"/>
  <c r="I310" i="5"/>
  <c r="F317" i="5"/>
  <c r="F288" i="5"/>
  <c r="H306" i="5"/>
  <c r="G315" i="5"/>
  <c r="J317" i="5"/>
  <c r="I309" i="5"/>
  <c r="J306" i="5"/>
  <c r="F305" i="5"/>
  <c r="I320" i="5"/>
  <c r="G316" i="5"/>
  <c r="J315" i="5"/>
  <c r="G310" i="5"/>
  <c r="H319" i="5"/>
  <c r="G318" i="5"/>
  <c r="H275" i="5"/>
  <c r="F315" i="5"/>
  <c r="H277" i="5"/>
  <c r="G312" i="5"/>
  <c r="G313" i="5"/>
  <c r="G292" i="5"/>
  <c r="H311" i="5"/>
  <c r="H321" i="5"/>
  <c r="G308" i="5"/>
  <c r="F321" i="5"/>
  <c r="H317" i="5"/>
  <c r="H261" i="5"/>
  <c r="I316" i="5"/>
  <c r="J324" i="5" l="1"/>
  <c r="G324" i="5"/>
  <c r="I324" i="5"/>
  <c r="K324" i="5"/>
  <c r="F324" i="5"/>
  <c r="H324" i="5"/>
  <c r="M305" i="5"/>
  <c r="M322" i="5"/>
  <c r="H294" i="5"/>
  <c r="E294" i="5"/>
  <c r="F294" i="5"/>
  <c r="G294" i="5"/>
  <c r="E281" i="5"/>
  <c r="F281" i="5"/>
  <c r="G281" i="5"/>
  <c r="H281" i="5"/>
  <c r="J279" i="5"/>
  <c r="E267" i="5"/>
  <c r="J265" i="5"/>
  <c r="J261" i="5"/>
  <c r="G267" i="5"/>
  <c r="F267" i="5"/>
  <c r="H267" i="5"/>
  <c r="J263" i="5"/>
  <c r="J281" i="5" l="1"/>
  <c r="J267" i="5"/>
  <c r="F268" i="5" s="1"/>
  <c r="E282" i="5" l="1"/>
  <c r="E280" i="5"/>
  <c r="I280" i="5"/>
  <c r="I293" i="5"/>
  <c r="I291" i="5"/>
  <c r="I289" i="5"/>
  <c r="G289" i="5"/>
  <c r="F291" i="5"/>
  <c r="H289" i="5"/>
  <c r="G291" i="5"/>
  <c r="E289" i="5"/>
  <c r="H293" i="5"/>
  <c r="E293" i="5"/>
  <c r="F293" i="5"/>
  <c r="G280" i="5"/>
  <c r="F280" i="5"/>
  <c r="H291" i="5"/>
  <c r="H280" i="5"/>
  <c r="G293" i="5"/>
  <c r="F289" i="5"/>
  <c r="E291" i="5"/>
  <c r="H282" i="5"/>
  <c r="I268" i="5"/>
  <c r="H268" i="5"/>
  <c r="G268" i="5"/>
  <c r="E268" i="5"/>
  <c r="G264" i="5"/>
  <c r="F262" i="5"/>
  <c r="I266" i="5"/>
  <c r="F264" i="5"/>
  <c r="E262" i="5"/>
  <c r="I264" i="5"/>
  <c r="H264" i="5"/>
  <c r="H266" i="5"/>
  <c r="I262" i="5"/>
  <c r="H262" i="5"/>
  <c r="G266" i="5"/>
  <c r="F266" i="5"/>
  <c r="E266" i="5"/>
  <c r="G262" i="5"/>
  <c r="E264" i="5"/>
  <c r="J280" i="5" l="1"/>
  <c r="J268" i="5"/>
  <c r="J264" i="5"/>
  <c r="J262" i="5"/>
  <c r="J266" i="5"/>
  <c r="M10" i="6"/>
  <c r="N10" i="6"/>
  <c r="L9" i="6"/>
  <c r="P10" i="6"/>
  <c r="O10" i="6"/>
  <c r="Q10" i="6"/>
  <c r="AV204" i="1" l="1"/>
  <c r="AU204" i="1"/>
  <c r="AT204" i="1"/>
  <c r="AS204" i="1"/>
  <c r="BB204" i="1" s="1"/>
  <c r="H241" i="5"/>
  <c r="H238" i="5"/>
  <c r="H239" i="5"/>
  <c r="F238" i="5"/>
  <c r="N197" i="5"/>
  <c r="G241" i="5"/>
  <c r="H250" i="5"/>
  <c r="E199" i="5"/>
  <c r="E200" i="5"/>
  <c r="H234" i="5"/>
  <c r="H248" i="5"/>
  <c r="G245" i="5"/>
  <c r="G249" i="5"/>
  <c r="G237" i="5"/>
  <c r="G233" i="5"/>
  <c r="G248" i="5"/>
  <c r="H233" i="5"/>
  <c r="F243" i="5"/>
  <c r="H236" i="5"/>
  <c r="G236" i="5"/>
  <c r="F247" i="5"/>
  <c r="F234" i="5"/>
  <c r="F240" i="5"/>
  <c r="H240" i="5"/>
  <c r="F235" i="5"/>
  <c r="G242" i="5"/>
  <c r="G244" i="5"/>
  <c r="G247" i="5"/>
  <c r="F245" i="5"/>
  <c r="G240" i="5"/>
  <c r="H247" i="5"/>
  <c r="F250" i="5"/>
  <c r="F236" i="5"/>
  <c r="G234" i="5"/>
  <c r="N202" i="5"/>
  <c r="H244" i="5"/>
  <c r="F244" i="5"/>
  <c r="N201" i="5"/>
  <c r="E198" i="5"/>
  <c r="H237" i="5"/>
  <c r="H249" i="5"/>
  <c r="G235" i="5"/>
  <c r="F248" i="5"/>
  <c r="G239" i="5"/>
  <c r="N198" i="5"/>
  <c r="H242" i="5"/>
  <c r="F233" i="5"/>
  <c r="F239" i="5"/>
  <c r="G238" i="5"/>
  <c r="G243" i="5"/>
  <c r="G246" i="5"/>
  <c r="H246" i="5"/>
  <c r="F246" i="5"/>
  <c r="F242" i="5"/>
  <c r="G250" i="5"/>
  <c r="H245" i="5"/>
  <c r="F237" i="5"/>
  <c r="F241" i="5"/>
  <c r="E196" i="5"/>
  <c r="E197" i="5"/>
  <c r="H235" i="5"/>
  <c r="F249" i="5"/>
  <c r="H243" i="5"/>
  <c r="E201" i="5" l="1"/>
  <c r="N196" i="5" s="1"/>
  <c r="R16" i="6" l="1"/>
  <c r="H15" i="6"/>
  <c r="H16" i="6" s="1"/>
  <c r="D15" i="6"/>
  <c r="H13" i="6"/>
  <c r="I13" i="6" s="1"/>
  <c r="J13" i="6" s="1"/>
  <c r="K13" i="6" s="1"/>
  <c r="L13" i="6" s="1"/>
  <c r="M13" i="6" s="1"/>
  <c r="N13" i="6" s="1"/>
  <c r="O13" i="6" s="1"/>
  <c r="P13" i="6" s="1"/>
  <c r="Q13" i="6" s="1"/>
  <c r="R13" i="6" s="1"/>
  <c r="S13" i="6" s="1"/>
  <c r="T13" i="6" s="1"/>
  <c r="U13" i="6" s="1"/>
  <c r="V13" i="6" s="1"/>
  <c r="W13" i="6" s="1"/>
  <c r="X13" i="6" s="1"/>
  <c r="D13" i="6"/>
  <c r="E13" i="6" s="1"/>
  <c r="F13" i="6" s="1"/>
  <c r="G13" i="6" s="1"/>
  <c r="H11" i="6"/>
  <c r="H14" i="6" s="1"/>
  <c r="D11" i="6"/>
  <c r="E15" i="6" s="1"/>
  <c r="I8" i="6"/>
  <c r="J8" i="6" s="1"/>
  <c r="K8" i="6" s="1"/>
  <c r="L8" i="6" s="1"/>
  <c r="M8" i="6" s="1"/>
  <c r="N8" i="6" s="1"/>
  <c r="O8" i="6" s="1"/>
  <c r="P8" i="6" s="1"/>
  <c r="Q8" i="6" s="1"/>
  <c r="E8" i="6"/>
  <c r="F8" i="6" s="1"/>
  <c r="G8" i="6" s="1"/>
  <c r="M321" i="5"/>
  <c r="M320" i="5"/>
  <c r="M319" i="5"/>
  <c r="M318" i="5"/>
  <c r="M317" i="5"/>
  <c r="M316" i="5"/>
  <c r="M315" i="5"/>
  <c r="M314" i="5"/>
  <c r="M313" i="5"/>
  <c r="M312" i="5"/>
  <c r="M311" i="5"/>
  <c r="M310" i="5"/>
  <c r="M309" i="5"/>
  <c r="M308" i="5"/>
  <c r="M307" i="5"/>
  <c r="M306" i="5"/>
  <c r="I294" i="5"/>
  <c r="J293" i="5"/>
  <c r="J292" i="5"/>
  <c r="J291" i="5"/>
  <c r="J290" i="5"/>
  <c r="J289" i="5"/>
  <c r="J288" i="5"/>
  <c r="J277" i="5"/>
  <c r="J275" i="5"/>
  <c r="J273" i="5"/>
  <c r="H251" i="5"/>
  <c r="G251" i="5"/>
  <c r="F251" i="5"/>
  <c r="F220" i="5"/>
  <c r="G223" i="5"/>
  <c r="F212" i="5"/>
  <c r="G207" i="5"/>
  <c r="F208" i="5"/>
  <c r="G216" i="5"/>
  <c r="H210" i="5"/>
  <c r="H209" i="5"/>
  <c r="G214" i="5"/>
  <c r="H211" i="5"/>
  <c r="H217" i="5"/>
  <c r="H218" i="5"/>
  <c r="H215" i="5"/>
  <c r="G218" i="5"/>
  <c r="G215" i="5"/>
  <c r="H219" i="5"/>
  <c r="G213" i="5"/>
  <c r="H208" i="5"/>
  <c r="H224" i="5"/>
  <c r="G217" i="5"/>
  <c r="G208" i="5"/>
  <c r="F221" i="5"/>
  <c r="F222" i="5"/>
  <c r="F218" i="5"/>
  <c r="G209" i="5"/>
  <c r="G220" i="5"/>
  <c r="G224" i="5"/>
  <c r="F209" i="5"/>
  <c r="H212" i="5"/>
  <c r="F217" i="5"/>
  <c r="F211" i="5"/>
  <c r="F210" i="5"/>
  <c r="H221" i="5"/>
  <c r="F215" i="5"/>
  <c r="G211" i="5"/>
  <c r="G222" i="5"/>
  <c r="G212" i="5"/>
  <c r="F207" i="5"/>
  <c r="H213" i="5"/>
  <c r="F213" i="5"/>
  <c r="H216" i="5"/>
  <c r="H222" i="5"/>
  <c r="G219" i="5"/>
  <c r="F216" i="5"/>
  <c r="H220" i="5"/>
  <c r="G210" i="5"/>
  <c r="H223" i="5"/>
  <c r="F214" i="5"/>
  <c r="G221" i="5"/>
  <c r="H207" i="5"/>
  <c r="F224" i="5"/>
  <c r="F223" i="5"/>
  <c r="F219" i="5"/>
  <c r="H214" i="5"/>
  <c r="M324" i="5" l="1"/>
  <c r="J294" i="5"/>
  <c r="H225" i="5"/>
  <c r="G225" i="5"/>
  <c r="F225" i="5"/>
  <c r="E11" i="6"/>
  <c r="D14" i="6"/>
  <c r="I15" i="6"/>
  <c r="I16" i="6" s="1"/>
  <c r="I11" i="6"/>
  <c r="G295" i="5" l="1"/>
  <c r="E295" i="5"/>
  <c r="F295" i="5"/>
  <c r="H295" i="5"/>
  <c r="I295" i="5"/>
  <c r="I282" i="5"/>
  <c r="G282" i="5"/>
  <c r="F282" i="5"/>
  <c r="I278" i="5"/>
  <c r="F276" i="5"/>
  <c r="G274" i="5"/>
  <c r="H276" i="5"/>
  <c r="G276" i="5"/>
  <c r="H278" i="5"/>
  <c r="E276" i="5"/>
  <c r="H274" i="5"/>
  <c r="F274" i="5"/>
  <c r="G278" i="5"/>
  <c r="I274" i="5"/>
  <c r="F278" i="5"/>
  <c r="I276" i="5"/>
  <c r="E278" i="5"/>
  <c r="E274" i="5"/>
  <c r="I14" i="6"/>
  <c r="J11" i="6"/>
  <c r="J15" i="6"/>
  <c r="J16" i="6" s="1"/>
  <c r="E14" i="6"/>
  <c r="F11" i="6"/>
  <c r="F15" i="6"/>
  <c r="J282" i="5" l="1"/>
  <c r="J295" i="5"/>
  <c r="J274" i="5"/>
  <c r="J276" i="5"/>
  <c r="J278" i="5"/>
  <c r="K11" i="6"/>
  <c r="K15" i="6"/>
  <c r="K16" i="6" s="1"/>
  <c r="J14" i="6"/>
  <c r="F14" i="6"/>
  <c r="G11" i="6"/>
  <c r="G14" i="6" s="1"/>
  <c r="G15" i="6"/>
  <c r="L15" i="6" l="1"/>
  <c r="L16" i="6" s="1"/>
  <c r="L11" i="6"/>
  <c r="K14" i="6"/>
  <c r="M15" i="6" l="1"/>
  <c r="M16" i="6" s="1"/>
  <c r="L14" i="6"/>
  <c r="M11" i="6"/>
  <c r="M14" i="6" l="1"/>
  <c r="N11" i="6"/>
  <c r="O15" i="6" s="1"/>
  <c r="N15" i="6"/>
  <c r="N16" i="6" s="1"/>
  <c r="N14" i="6" l="1"/>
  <c r="O11" i="6"/>
  <c r="P15" i="6" s="1"/>
  <c r="O16" i="6"/>
  <c r="P11" i="6" l="1"/>
  <c r="Q15" i="6" s="1"/>
  <c r="O14" i="6"/>
  <c r="P16" i="6"/>
  <c r="P14" i="6" l="1"/>
  <c r="Q16" i="6"/>
  <c r="Q11" i="6"/>
  <c r="Q14" i="6" l="1"/>
  <c r="R11" i="6"/>
  <c r="S11" i="6" l="1"/>
  <c r="R14" i="6"/>
  <c r="T11" i="6" l="1"/>
  <c r="S14" i="6"/>
  <c r="T14" i="6" l="1"/>
  <c r="U11" i="6"/>
  <c r="U14" i="6" l="1"/>
  <c r="V11" i="6"/>
  <c r="V14" i="6" l="1"/>
  <c r="W11" i="6"/>
  <c r="W14" i="6" l="1"/>
  <c r="X11" i="6"/>
  <c r="X14" i="6" s="1"/>
  <c r="AF110" i="1" l="1"/>
  <c r="AN110" i="1"/>
  <c r="AM110" i="1"/>
  <c r="AL110" i="1"/>
  <c r="AK110" i="1"/>
  <c r="AJ110" i="1"/>
  <c r="AI110" i="1"/>
  <c r="AH110" i="1"/>
  <c r="AG110" i="1"/>
  <c r="V110" i="1"/>
  <c r="AO110" i="1" l="1"/>
  <c r="AG121" i="1" l="1"/>
  <c r="E161" i="5" l="1"/>
  <c r="G161" i="5"/>
  <c r="I158" i="5" l="1"/>
  <c r="I157" i="5"/>
  <c r="I159" i="5"/>
  <c r="G179" i="5"/>
  <c r="H179" i="5"/>
  <c r="M157" i="5" l="1"/>
  <c r="K157" i="5"/>
  <c r="K158" i="5"/>
  <c r="M158" i="5"/>
  <c r="K159" i="5"/>
  <c r="M159" i="5"/>
  <c r="G181" i="5"/>
  <c r="G180" i="5"/>
  <c r="I179" i="5"/>
  <c r="J179" i="5" s="1"/>
  <c r="H180" i="5"/>
  <c r="H181" i="5"/>
  <c r="I160" i="5"/>
  <c r="K160" i="5" l="1"/>
  <c r="M160" i="5"/>
  <c r="I161" i="5"/>
  <c r="G162" i="5" s="1"/>
  <c r="K179" i="5"/>
  <c r="D185" i="5" s="1"/>
  <c r="I177" i="5"/>
  <c r="K177" i="5" s="1"/>
  <c r="I176" i="5"/>
  <c r="K176" i="5" s="1"/>
  <c r="I175" i="5"/>
  <c r="K175" i="5" s="1"/>
  <c r="I174" i="5"/>
  <c r="K174" i="5" s="1"/>
  <c r="I173" i="5"/>
  <c r="E142" i="5"/>
  <c r="G145" i="5"/>
  <c r="E143" i="5"/>
  <c r="G142" i="5"/>
  <c r="E144" i="5"/>
  <c r="G143" i="5"/>
  <c r="G144" i="5"/>
  <c r="E145" i="5"/>
  <c r="E162" i="5" l="1"/>
  <c r="E146" i="5"/>
  <c r="J174" i="5"/>
  <c r="J175" i="5"/>
  <c r="I178" i="5"/>
  <c r="K178" i="5" s="1"/>
  <c r="D184" i="5" s="1"/>
  <c r="I144" i="5"/>
  <c r="I142" i="5"/>
  <c r="G146" i="5"/>
  <c r="I143" i="5"/>
  <c r="I145" i="5"/>
  <c r="J173" i="5"/>
  <c r="K173" i="5"/>
  <c r="J176" i="5"/>
  <c r="J177" i="5"/>
  <c r="K181" i="5" l="1"/>
  <c r="I180" i="5"/>
  <c r="J180" i="5" s="1"/>
  <c r="I181" i="5"/>
  <c r="I146" i="5"/>
  <c r="J145" i="5" s="1"/>
  <c r="J178" i="5"/>
  <c r="J181" i="5" s="1"/>
  <c r="J142" i="5" l="1"/>
  <c r="K180" i="5"/>
  <c r="J143" i="5"/>
  <c r="J144" i="5"/>
  <c r="J146" i="5" l="1"/>
  <c r="AF100" i="1" l="1"/>
  <c r="AF84" i="1"/>
  <c r="AF88" i="1" l="1"/>
  <c r="AG220" i="1" l="1"/>
  <c r="AH220" i="1"/>
  <c r="AI220" i="1"/>
  <c r="AJ220" i="1"/>
  <c r="AK220" i="1"/>
  <c r="AL220" i="1"/>
  <c r="AM220" i="1"/>
  <c r="AN220" i="1"/>
  <c r="AF220" i="1"/>
  <c r="V220" i="1"/>
  <c r="AG225" i="1"/>
  <c r="AH225" i="1"/>
  <c r="AI225" i="1"/>
  <c r="AJ225" i="1"/>
  <c r="AK225" i="1"/>
  <c r="AL225" i="1"/>
  <c r="AM225" i="1"/>
  <c r="AN225" i="1"/>
  <c r="AF225" i="1"/>
  <c r="V225" i="1"/>
  <c r="AG215" i="1"/>
  <c r="AH215" i="1"/>
  <c r="AI215" i="1"/>
  <c r="AJ215" i="1"/>
  <c r="AK215" i="1"/>
  <c r="AL215" i="1"/>
  <c r="AM215" i="1"/>
  <c r="AN215" i="1"/>
  <c r="AF215" i="1"/>
  <c r="V215" i="1"/>
  <c r="V214" i="1"/>
  <c r="AG204" i="1"/>
  <c r="AH204" i="1"/>
  <c r="AI204" i="1"/>
  <c r="AJ204" i="1"/>
  <c r="AK204" i="1"/>
  <c r="AL204" i="1"/>
  <c r="AM204" i="1"/>
  <c r="AN204" i="1"/>
  <c r="AF204" i="1"/>
  <c r="V204" i="1"/>
  <c r="AO215" i="1" l="1"/>
  <c r="AO220" i="1"/>
  <c r="AO225" i="1"/>
  <c r="F118" i="5"/>
  <c r="D118" i="5"/>
  <c r="AV225" i="1" l="1"/>
  <c r="AT225" i="1"/>
  <c r="AU225" i="1"/>
  <c r="AS225" i="1"/>
  <c r="BB225" i="1" s="1"/>
  <c r="AT215" i="1"/>
  <c r="AR215" i="1"/>
  <c r="AS215" i="1"/>
  <c r="F119" i="5"/>
  <c r="D119" i="5"/>
  <c r="E80" i="5"/>
  <c r="E81" i="5"/>
  <c r="BB215" i="1" l="1"/>
  <c r="V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9" i="1"/>
  <c r="V60" i="1"/>
  <c r="V61" i="1"/>
  <c r="V62" i="1"/>
  <c r="V63" i="1"/>
  <c r="V64" i="1"/>
  <c r="V65" i="1"/>
  <c r="V66" i="1"/>
  <c r="V67" i="1"/>
  <c r="V68" i="1"/>
  <c r="V69" i="1"/>
  <c r="V70" i="1"/>
  <c r="V71" i="1"/>
  <c r="V72" i="1"/>
  <c r="V73" i="1"/>
  <c r="V74" i="1"/>
  <c r="V75" i="1"/>
  <c r="V76" i="1"/>
  <c r="V77" i="1"/>
  <c r="V78" i="1"/>
  <c r="V87" i="1"/>
  <c r="V79" i="1"/>
  <c r="V80" i="1"/>
  <c r="V81" i="1"/>
  <c r="V82" i="1"/>
  <c r="V83" i="1"/>
  <c r="V84"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87" i="1"/>
  <c r="AF79" i="1"/>
  <c r="AF80" i="1"/>
  <c r="AF81" i="1"/>
  <c r="AO81" i="1" s="1"/>
  <c r="AF82" i="1"/>
  <c r="AF83" i="1"/>
  <c r="H63" i="5"/>
  <c r="G63" i="5"/>
  <c r="I52" i="5"/>
  <c r="AO87" i="1" l="1"/>
  <c r="AR87" i="1" s="1"/>
  <c r="BB87" i="1" s="1"/>
  <c r="AO80" i="1"/>
  <c r="AO84" i="1"/>
  <c r="AO36" i="1"/>
  <c r="AF138" i="1"/>
  <c r="AO138" i="1" s="1"/>
  <c r="AO45" i="1"/>
  <c r="AO46" i="1"/>
  <c r="AO47" i="1"/>
  <c r="AF126" i="1"/>
  <c r="AN2" i="1"/>
  <c r="AN3" i="1"/>
  <c r="AN4"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87" i="1"/>
  <c r="AN79" i="1"/>
  <c r="AN80" i="1"/>
  <c r="AN81" i="1"/>
  <c r="AN82" i="1"/>
  <c r="AN83" i="1"/>
  <c r="AN84" i="1"/>
  <c r="AN88" i="1"/>
  <c r="AN89" i="1"/>
  <c r="AN90" i="1"/>
  <c r="AN91" i="1"/>
  <c r="AN92" i="1"/>
  <c r="AN93" i="1"/>
  <c r="AN94" i="1"/>
  <c r="AN95" i="1"/>
  <c r="AN96" i="1"/>
  <c r="AN97" i="1"/>
  <c r="AN98" i="1"/>
  <c r="AN99" i="1"/>
  <c r="AN100" i="1"/>
  <c r="AN101" i="1"/>
  <c r="AN102" i="1"/>
  <c r="AN103" i="1"/>
  <c r="AN104" i="1"/>
  <c r="AN105" i="1"/>
  <c r="AN106" i="1"/>
  <c r="AN107" i="1"/>
  <c r="AN108" i="1"/>
  <c r="AN109"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3" i="1"/>
  <c r="AN194" i="1"/>
  <c r="AN195" i="1"/>
  <c r="AN196" i="1"/>
  <c r="AN197" i="1"/>
  <c r="AN198" i="1"/>
  <c r="AN199" i="1"/>
  <c r="AN200" i="1"/>
  <c r="AN201" i="1"/>
  <c r="AN202" i="1"/>
  <c r="AN203" i="1"/>
  <c r="AN205" i="1"/>
  <c r="AN206" i="1"/>
  <c r="AN207" i="1"/>
  <c r="AN208" i="1"/>
  <c r="AN209" i="1"/>
  <c r="AN210" i="1"/>
  <c r="AN211" i="1"/>
  <c r="AN212" i="1"/>
  <c r="AN213" i="1"/>
  <c r="AN214" i="1"/>
  <c r="AN216" i="1"/>
  <c r="AN217" i="1"/>
  <c r="AN218" i="1"/>
  <c r="AN219" i="1"/>
  <c r="AN221" i="1"/>
  <c r="AN222" i="1"/>
  <c r="AN223" i="1"/>
  <c r="AN224"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192" i="1"/>
  <c r="AN301" i="1"/>
  <c r="AN302" i="1"/>
  <c r="AN303" i="1"/>
  <c r="AN304" i="1"/>
  <c r="AN305" i="1"/>
  <c r="AN306" i="1"/>
  <c r="AN307" i="1"/>
  <c r="AN308" i="1"/>
  <c r="AN309" i="1"/>
  <c r="AN310" i="1"/>
  <c r="AN311" i="1"/>
  <c r="AN312" i="1"/>
  <c r="AN313" i="1"/>
  <c r="AN314" i="1"/>
  <c r="AN315" i="1"/>
  <c r="AN316" i="1"/>
  <c r="AN330" i="1"/>
  <c r="AM2" i="1"/>
  <c r="AM3" i="1"/>
  <c r="AM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87" i="1"/>
  <c r="AM79" i="1"/>
  <c r="AM80" i="1"/>
  <c r="AM81" i="1"/>
  <c r="AM82" i="1"/>
  <c r="AM83" i="1"/>
  <c r="AM84" i="1"/>
  <c r="AM88" i="1"/>
  <c r="AM89" i="1"/>
  <c r="AM90" i="1"/>
  <c r="AM91" i="1"/>
  <c r="AM92" i="1"/>
  <c r="AM93" i="1"/>
  <c r="AM94" i="1"/>
  <c r="AM95" i="1"/>
  <c r="AM96" i="1"/>
  <c r="AM97" i="1"/>
  <c r="AM98" i="1"/>
  <c r="AM99" i="1"/>
  <c r="AM100" i="1"/>
  <c r="AM101" i="1"/>
  <c r="AM102" i="1"/>
  <c r="AM103" i="1"/>
  <c r="AM104" i="1"/>
  <c r="AM105" i="1"/>
  <c r="AM106" i="1"/>
  <c r="AM107" i="1"/>
  <c r="AM108" i="1"/>
  <c r="AM109"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3" i="1"/>
  <c r="AM194" i="1"/>
  <c r="AM195" i="1"/>
  <c r="AM196" i="1"/>
  <c r="AM197" i="1"/>
  <c r="AM198" i="1"/>
  <c r="AM199" i="1"/>
  <c r="AM200" i="1"/>
  <c r="AM201" i="1"/>
  <c r="AM202" i="1"/>
  <c r="AM203" i="1"/>
  <c r="AM205" i="1"/>
  <c r="AM206" i="1"/>
  <c r="AM207" i="1"/>
  <c r="AM208" i="1"/>
  <c r="AM209" i="1"/>
  <c r="AM210" i="1"/>
  <c r="AM211" i="1"/>
  <c r="AM212" i="1"/>
  <c r="AM213" i="1"/>
  <c r="AM214" i="1"/>
  <c r="AM216" i="1"/>
  <c r="AM217" i="1"/>
  <c r="AM218" i="1"/>
  <c r="AM219" i="1"/>
  <c r="AM221" i="1"/>
  <c r="AM222" i="1"/>
  <c r="AM223" i="1"/>
  <c r="AM224"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192" i="1"/>
  <c r="AM301" i="1"/>
  <c r="AM302" i="1"/>
  <c r="AM303" i="1"/>
  <c r="AM304" i="1"/>
  <c r="AM305" i="1"/>
  <c r="AM306" i="1"/>
  <c r="AM307" i="1"/>
  <c r="AM308" i="1"/>
  <c r="AM309" i="1"/>
  <c r="AM310" i="1"/>
  <c r="AM311" i="1"/>
  <c r="AM312" i="1"/>
  <c r="AM313" i="1"/>
  <c r="AM314" i="1"/>
  <c r="AM315" i="1"/>
  <c r="AM316" i="1"/>
  <c r="AM330" i="1"/>
  <c r="AL2" i="1"/>
  <c r="AL3" i="1"/>
  <c r="AL4"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87" i="1"/>
  <c r="AL79" i="1"/>
  <c r="AL80" i="1"/>
  <c r="AL81" i="1"/>
  <c r="AL82" i="1"/>
  <c r="AL83" i="1"/>
  <c r="AL84" i="1"/>
  <c r="AL88" i="1"/>
  <c r="AL89" i="1"/>
  <c r="AL90" i="1"/>
  <c r="AL91" i="1"/>
  <c r="AL92" i="1"/>
  <c r="AL93" i="1"/>
  <c r="AL94" i="1"/>
  <c r="AL95" i="1"/>
  <c r="AL96" i="1"/>
  <c r="AL97" i="1"/>
  <c r="AL98" i="1"/>
  <c r="AL99" i="1"/>
  <c r="AL100" i="1"/>
  <c r="AL101" i="1"/>
  <c r="AL102" i="1"/>
  <c r="AL103" i="1"/>
  <c r="AL104" i="1"/>
  <c r="AL105" i="1"/>
  <c r="AL106" i="1"/>
  <c r="AL107" i="1"/>
  <c r="AL108" i="1"/>
  <c r="AL109"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3" i="1"/>
  <c r="AL194" i="1"/>
  <c r="AL195" i="1"/>
  <c r="AL196" i="1"/>
  <c r="AL197" i="1"/>
  <c r="AL198" i="1"/>
  <c r="AL199" i="1"/>
  <c r="AL200" i="1"/>
  <c r="AL201" i="1"/>
  <c r="AL202" i="1"/>
  <c r="AL203" i="1"/>
  <c r="AL205" i="1"/>
  <c r="AL206" i="1"/>
  <c r="AL207" i="1"/>
  <c r="AL208" i="1"/>
  <c r="AL209" i="1"/>
  <c r="AL210" i="1"/>
  <c r="AL211" i="1"/>
  <c r="AL212" i="1"/>
  <c r="AL213" i="1"/>
  <c r="AL214" i="1"/>
  <c r="AL216" i="1"/>
  <c r="AL217" i="1"/>
  <c r="AL218" i="1"/>
  <c r="AL219" i="1"/>
  <c r="AL221" i="1"/>
  <c r="AL222" i="1"/>
  <c r="AL223" i="1"/>
  <c r="AL224"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192" i="1"/>
  <c r="AL301" i="1"/>
  <c r="AL302" i="1"/>
  <c r="AL303" i="1"/>
  <c r="AL304" i="1"/>
  <c r="AL305" i="1"/>
  <c r="AL306" i="1"/>
  <c r="AL307" i="1"/>
  <c r="AL308" i="1"/>
  <c r="AL309" i="1"/>
  <c r="AL310" i="1"/>
  <c r="AL311" i="1"/>
  <c r="AL312" i="1"/>
  <c r="AL313" i="1"/>
  <c r="AL314" i="1"/>
  <c r="AL315" i="1"/>
  <c r="AL316" i="1"/>
  <c r="AL330" i="1"/>
  <c r="AK2" i="1"/>
  <c r="AK3" i="1"/>
  <c r="AK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87" i="1"/>
  <c r="AK79" i="1"/>
  <c r="AK80" i="1"/>
  <c r="AK81" i="1"/>
  <c r="AK82" i="1"/>
  <c r="AK83" i="1"/>
  <c r="AK84" i="1"/>
  <c r="AK88" i="1"/>
  <c r="AK89" i="1"/>
  <c r="AK90" i="1"/>
  <c r="AK91" i="1"/>
  <c r="AK92" i="1"/>
  <c r="AK93" i="1"/>
  <c r="AK94" i="1"/>
  <c r="AK95" i="1"/>
  <c r="AK96" i="1"/>
  <c r="AK97" i="1"/>
  <c r="AK98" i="1"/>
  <c r="AK99" i="1"/>
  <c r="AK100" i="1"/>
  <c r="AK101" i="1"/>
  <c r="AK102" i="1"/>
  <c r="AK103" i="1"/>
  <c r="AK104" i="1"/>
  <c r="AK105" i="1"/>
  <c r="AK106" i="1"/>
  <c r="AK107" i="1"/>
  <c r="AK108" i="1"/>
  <c r="AK109"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3" i="1"/>
  <c r="AK194" i="1"/>
  <c r="AK195" i="1"/>
  <c r="AK196" i="1"/>
  <c r="AK197" i="1"/>
  <c r="AK198" i="1"/>
  <c r="AK199" i="1"/>
  <c r="AK200" i="1"/>
  <c r="AK201" i="1"/>
  <c r="AK202" i="1"/>
  <c r="AK203" i="1"/>
  <c r="AK205" i="1"/>
  <c r="AK206" i="1"/>
  <c r="AK207" i="1"/>
  <c r="AK208" i="1"/>
  <c r="AK209" i="1"/>
  <c r="AK210" i="1"/>
  <c r="AK211" i="1"/>
  <c r="AK212" i="1"/>
  <c r="AK213" i="1"/>
  <c r="AK214" i="1"/>
  <c r="AK216" i="1"/>
  <c r="AK217" i="1"/>
  <c r="AK218" i="1"/>
  <c r="AK219" i="1"/>
  <c r="AK221" i="1"/>
  <c r="AK222" i="1"/>
  <c r="AK223" i="1"/>
  <c r="AK224"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192" i="1"/>
  <c r="AK301" i="1"/>
  <c r="AK302" i="1"/>
  <c r="AK303" i="1"/>
  <c r="AK304" i="1"/>
  <c r="AK305" i="1"/>
  <c r="AK306" i="1"/>
  <c r="AK307" i="1"/>
  <c r="AK308" i="1"/>
  <c r="AK309" i="1"/>
  <c r="AK310" i="1"/>
  <c r="AK311" i="1"/>
  <c r="AK312" i="1"/>
  <c r="AK313" i="1"/>
  <c r="AK314" i="1"/>
  <c r="AK315" i="1"/>
  <c r="AK316" i="1"/>
  <c r="AK330" i="1"/>
  <c r="AJ2" i="1"/>
  <c r="AJ3"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87" i="1"/>
  <c r="AJ79" i="1"/>
  <c r="AJ80" i="1"/>
  <c r="AJ81" i="1"/>
  <c r="AJ82" i="1"/>
  <c r="AJ83" i="1"/>
  <c r="AJ84" i="1"/>
  <c r="AJ88" i="1"/>
  <c r="AJ89" i="1"/>
  <c r="AJ90" i="1"/>
  <c r="AJ91" i="1"/>
  <c r="AJ92" i="1"/>
  <c r="AJ93" i="1"/>
  <c r="AJ94" i="1"/>
  <c r="AJ95" i="1"/>
  <c r="AJ96" i="1"/>
  <c r="AJ97" i="1"/>
  <c r="AJ98" i="1"/>
  <c r="AJ99" i="1"/>
  <c r="AJ100" i="1"/>
  <c r="AJ101" i="1"/>
  <c r="AJ102" i="1"/>
  <c r="AJ103" i="1"/>
  <c r="AJ104" i="1"/>
  <c r="AJ105" i="1"/>
  <c r="AJ106" i="1"/>
  <c r="AJ107" i="1"/>
  <c r="AJ108" i="1"/>
  <c r="AJ109"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3" i="1"/>
  <c r="AJ194" i="1"/>
  <c r="AJ195" i="1"/>
  <c r="AJ196" i="1"/>
  <c r="AJ197" i="1"/>
  <c r="AJ198" i="1"/>
  <c r="AJ199" i="1"/>
  <c r="AJ200" i="1"/>
  <c r="AJ201" i="1"/>
  <c r="AJ202" i="1"/>
  <c r="AJ203" i="1"/>
  <c r="AJ205" i="1"/>
  <c r="AJ206" i="1"/>
  <c r="AJ207" i="1"/>
  <c r="AJ208" i="1"/>
  <c r="AJ209" i="1"/>
  <c r="AJ210" i="1"/>
  <c r="AJ211" i="1"/>
  <c r="AJ212" i="1"/>
  <c r="AJ213" i="1"/>
  <c r="AJ214" i="1"/>
  <c r="AJ216" i="1"/>
  <c r="AJ217" i="1"/>
  <c r="AJ218" i="1"/>
  <c r="AJ219" i="1"/>
  <c r="AJ221" i="1"/>
  <c r="AJ222" i="1"/>
  <c r="AJ223" i="1"/>
  <c r="AJ224"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192" i="1"/>
  <c r="AJ301" i="1"/>
  <c r="AJ302" i="1"/>
  <c r="AJ303" i="1"/>
  <c r="AJ304" i="1"/>
  <c r="AJ305" i="1"/>
  <c r="AJ306" i="1"/>
  <c r="AJ307" i="1"/>
  <c r="AJ308" i="1"/>
  <c r="AJ309" i="1"/>
  <c r="AJ310" i="1"/>
  <c r="AJ311" i="1"/>
  <c r="AJ312" i="1"/>
  <c r="AJ313" i="1"/>
  <c r="AJ314" i="1"/>
  <c r="AJ315" i="1"/>
  <c r="AJ316" i="1"/>
  <c r="AJ330" i="1"/>
  <c r="AI2" i="1"/>
  <c r="AI3" i="1"/>
  <c r="AI4"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87" i="1"/>
  <c r="AI79" i="1"/>
  <c r="AI80" i="1"/>
  <c r="AI81" i="1"/>
  <c r="AI82" i="1"/>
  <c r="AI83" i="1"/>
  <c r="AI84" i="1"/>
  <c r="AI88" i="1"/>
  <c r="AI89" i="1"/>
  <c r="AI90" i="1"/>
  <c r="AI91" i="1"/>
  <c r="AI92" i="1"/>
  <c r="AI93" i="1"/>
  <c r="AI94" i="1"/>
  <c r="AI95" i="1"/>
  <c r="AI96" i="1"/>
  <c r="AI97" i="1"/>
  <c r="AI98" i="1"/>
  <c r="AI99" i="1"/>
  <c r="AI100" i="1"/>
  <c r="AI101" i="1"/>
  <c r="AI102" i="1"/>
  <c r="AI103" i="1"/>
  <c r="AI104" i="1"/>
  <c r="AI105" i="1"/>
  <c r="AI106" i="1"/>
  <c r="AI107" i="1"/>
  <c r="AI108" i="1"/>
  <c r="AI109"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3" i="1"/>
  <c r="AI194" i="1"/>
  <c r="AI195" i="1"/>
  <c r="AI196" i="1"/>
  <c r="AI197" i="1"/>
  <c r="AI198" i="1"/>
  <c r="AI199" i="1"/>
  <c r="AI200" i="1"/>
  <c r="AI201" i="1"/>
  <c r="AI202" i="1"/>
  <c r="AI203" i="1"/>
  <c r="AI205" i="1"/>
  <c r="AI206" i="1"/>
  <c r="AI207" i="1"/>
  <c r="AI208" i="1"/>
  <c r="AI209" i="1"/>
  <c r="AI210" i="1"/>
  <c r="AI211" i="1"/>
  <c r="AI212" i="1"/>
  <c r="AI213" i="1"/>
  <c r="AI214" i="1"/>
  <c r="AI216" i="1"/>
  <c r="AI217" i="1"/>
  <c r="AI218" i="1"/>
  <c r="AI219" i="1"/>
  <c r="AI221" i="1"/>
  <c r="AI222" i="1"/>
  <c r="AI223" i="1"/>
  <c r="AI224"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192" i="1"/>
  <c r="AI301" i="1"/>
  <c r="AI302" i="1"/>
  <c r="AI303" i="1"/>
  <c r="AI304" i="1"/>
  <c r="AI305" i="1"/>
  <c r="AI306" i="1"/>
  <c r="AI307" i="1"/>
  <c r="AI308" i="1"/>
  <c r="AI309" i="1"/>
  <c r="AI310" i="1"/>
  <c r="AI311" i="1"/>
  <c r="AI312" i="1"/>
  <c r="AI313" i="1"/>
  <c r="AI314" i="1"/>
  <c r="AI315" i="1"/>
  <c r="AI316" i="1"/>
  <c r="AI330" i="1"/>
  <c r="AH2" i="1"/>
  <c r="AH3" i="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87" i="1"/>
  <c r="AH79" i="1"/>
  <c r="AH80" i="1"/>
  <c r="AH81" i="1"/>
  <c r="AH82" i="1"/>
  <c r="AH83" i="1"/>
  <c r="AH84" i="1"/>
  <c r="AH88" i="1"/>
  <c r="AH89" i="1"/>
  <c r="AH90" i="1"/>
  <c r="AH91" i="1"/>
  <c r="AH92" i="1"/>
  <c r="AH93" i="1"/>
  <c r="AH94" i="1"/>
  <c r="AH95" i="1"/>
  <c r="AH96" i="1"/>
  <c r="AH97" i="1"/>
  <c r="AH98" i="1"/>
  <c r="AH99" i="1"/>
  <c r="AH100" i="1"/>
  <c r="AH101" i="1"/>
  <c r="AH102" i="1"/>
  <c r="AH103" i="1"/>
  <c r="AH104" i="1"/>
  <c r="AH105" i="1"/>
  <c r="AH106" i="1"/>
  <c r="AH107" i="1"/>
  <c r="AH108" i="1"/>
  <c r="AH109"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3" i="1"/>
  <c r="AH194" i="1"/>
  <c r="AH195" i="1"/>
  <c r="AH196" i="1"/>
  <c r="AH197" i="1"/>
  <c r="AH198" i="1"/>
  <c r="AH199" i="1"/>
  <c r="AH200" i="1"/>
  <c r="AH201" i="1"/>
  <c r="AH202" i="1"/>
  <c r="AH203" i="1"/>
  <c r="AH205" i="1"/>
  <c r="AH206" i="1"/>
  <c r="AH207" i="1"/>
  <c r="AH208" i="1"/>
  <c r="AH209" i="1"/>
  <c r="AH210" i="1"/>
  <c r="AH211" i="1"/>
  <c r="AH212" i="1"/>
  <c r="AH213" i="1"/>
  <c r="AH214" i="1"/>
  <c r="AH216" i="1"/>
  <c r="AH217" i="1"/>
  <c r="AH218" i="1"/>
  <c r="AH219" i="1"/>
  <c r="AH221" i="1"/>
  <c r="AH222" i="1"/>
  <c r="AH223" i="1"/>
  <c r="AH224"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192" i="1"/>
  <c r="AH301" i="1"/>
  <c r="AH302" i="1"/>
  <c r="AH303" i="1"/>
  <c r="AH304" i="1"/>
  <c r="AH305" i="1"/>
  <c r="AH306" i="1"/>
  <c r="AH307" i="1"/>
  <c r="AH308" i="1"/>
  <c r="AH309" i="1"/>
  <c r="AH310" i="1"/>
  <c r="AH311" i="1"/>
  <c r="AH312" i="1"/>
  <c r="AH313" i="1"/>
  <c r="AH314" i="1"/>
  <c r="AH315" i="1"/>
  <c r="AH316" i="1"/>
  <c r="AH330" i="1"/>
  <c r="AG2" i="1"/>
  <c r="AG3" i="1"/>
  <c r="AG4"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87" i="1"/>
  <c r="AG79" i="1"/>
  <c r="AG80" i="1"/>
  <c r="AG81" i="1"/>
  <c r="AG82" i="1"/>
  <c r="AG83" i="1"/>
  <c r="AG84" i="1"/>
  <c r="AG88" i="1"/>
  <c r="AG89" i="1"/>
  <c r="AG90" i="1"/>
  <c r="AG91" i="1"/>
  <c r="AG92" i="1"/>
  <c r="AG93" i="1"/>
  <c r="AG94" i="1"/>
  <c r="AG95" i="1"/>
  <c r="AG96" i="1"/>
  <c r="AG97" i="1"/>
  <c r="AG98" i="1"/>
  <c r="AG99" i="1"/>
  <c r="AG100" i="1"/>
  <c r="AG101" i="1"/>
  <c r="AG102" i="1"/>
  <c r="AG103" i="1"/>
  <c r="AG104" i="1"/>
  <c r="AG105" i="1"/>
  <c r="AG106" i="1"/>
  <c r="AG107" i="1"/>
  <c r="AG108" i="1"/>
  <c r="AG109" i="1"/>
  <c r="AG111" i="1"/>
  <c r="AG112" i="1"/>
  <c r="AG113" i="1"/>
  <c r="AG114" i="1"/>
  <c r="AG115" i="1"/>
  <c r="AG116" i="1"/>
  <c r="AG117" i="1"/>
  <c r="AG118" i="1"/>
  <c r="AG119" i="1"/>
  <c r="AG120"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3" i="1"/>
  <c r="AG194" i="1"/>
  <c r="AG195" i="1"/>
  <c r="AG196" i="1"/>
  <c r="AG197" i="1"/>
  <c r="AG198" i="1"/>
  <c r="AG199" i="1"/>
  <c r="AG200" i="1"/>
  <c r="AG201" i="1"/>
  <c r="AG202" i="1"/>
  <c r="AG203" i="1"/>
  <c r="AG205" i="1"/>
  <c r="AG206" i="1"/>
  <c r="AG207" i="1"/>
  <c r="AG208" i="1"/>
  <c r="AG209" i="1"/>
  <c r="AG210" i="1"/>
  <c r="AG211" i="1"/>
  <c r="AG212" i="1"/>
  <c r="AG213" i="1"/>
  <c r="AG214" i="1"/>
  <c r="AG216" i="1"/>
  <c r="AG217" i="1"/>
  <c r="AG218" i="1"/>
  <c r="AG219" i="1"/>
  <c r="AG221" i="1"/>
  <c r="AG222" i="1"/>
  <c r="AG223" i="1"/>
  <c r="AG224"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192" i="1"/>
  <c r="AG301" i="1"/>
  <c r="AG302" i="1"/>
  <c r="AG303" i="1"/>
  <c r="AG304" i="1"/>
  <c r="AG305" i="1"/>
  <c r="AG306" i="1"/>
  <c r="AG307" i="1"/>
  <c r="AG308" i="1"/>
  <c r="AG309" i="1"/>
  <c r="AG310" i="1"/>
  <c r="AG311" i="1"/>
  <c r="AG312" i="1"/>
  <c r="AG313" i="1"/>
  <c r="AG314" i="1"/>
  <c r="AG315" i="1"/>
  <c r="AG316" i="1"/>
  <c r="AG330" i="1"/>
  <c r="E82" i="5" l="1"/>
  <c r="E83" i="5"/>
  <c r="E84" i="5"/>
  <c r="E85" i="5"/>
  <c r="E86" i="5"/>
  <c r="E87" i="5"/>
  <c r="E88" i="5"/>
  <c r="E89" i="5"/>
  <c r="E90" i="5"/>
  <c r="E91" i="5"/>
  <c r="E92" i="5"/>
  <c r="E93" i="5"/>
  <c r="H117" i="5" l="1"/>
  <c r="E117" i="5" l="1"/>
  <c r="G117" i="5"/>
  <c r="AF120" i="1"/>
  <c r="V120" i="1"/>
  <c r="AF121" i="1"/>
  <c r="V121" i="1"/>
  <c r="AO120" i="1" l="1"/>
  <c r="AO121" i="1"/>
  <c r="AU120" i="1" l="1"/>
  <c r="AV120" i="1"/>
  <c r="BB120" i="1"/>
  <c r="AU121" i="1"/>
  <c r="AT121" i="1"/>
  <c r="F65" i="5"/>
  <c r="J65" i="5" s="1"/>
  <c r="G65" i="5"/>
  <c r="AF275" i="1"/>
  <c r="V275" i="1"/>
  <c r="AF123" i="1"/>
  <c r="V123" i="1"/>
  <c r="AF124" i="1"/>
  <c r="V124" i="1"/>
  <c r="G62" i="5"/>
  <c r="G64" i="5"/>
  <c r="I62" i="5"/>
  <c r="H64" i="5"/>
  <c r="F64" i="5"/>
  <c r="I63" i="5"/>
  <c r="H62" i="5"/>
  <c r="F63" i="5"/>
  <c r="F62" i="5"/>
  <c r="I64" i="5"/>
  <c r="BB121" i="1" l="1"/>
  <c r="K62" i="5"/>
  <c r="D94" i="5" s="1"/>
  <c r="E94" i="5" s="1"/>
  <c r="J64" i="5"/>
  <c r="K64" i="5"/>
  <c r="J62" i="5"/>
  <c r="K63" i="5"/>
  <c r="J63" i="5"/>
  <c r="AO275" i="1"/>
  <c r="AO123" i="1"/>
  <c r="AR123" i="1" s="1"/>
  <c r="BB123" i="1" s="1"/>
  <c r="AO124" i="1"/>
  <c r="AR124" i="1" s="1"/>
  <c r="BB124" i="1" s="1"/>
  <c r="AU275" i="1" l="1"/>
  <c r="AT275" i="1"/>
  <c r="BB275" i="1" s="1"/>
  <c r="AQ36" i="1"/>
  <c r="AQ45" i="1"/>
  <c r="AQ46" i="1"/>
  <c r="AQ47" i="1"/>
  <c r="AF3" i="1" l="1"/>
  <c r="I51" i="5"/>
  <c r="AO3" i="1" l="1"/>
  <c r="I48" i="5"/>
  <c r="I49" i="5"/>
  <c r="O8" i="5"/>
  <c r="I50" i="5"/>
  <c r="I47" i="5"/>
  <c r="K14" i="5"/>
  <c r="I53" i="5" l="1"/>
  <c r="M39" i="5" s="1"/>
  <c r="M19" i="5"/>
  <c r="M20" i="5" s="1"/>
  <c r="M21" i="5" s="1"/>
  <c r="AQ3" i="1"/>
  <c r="M33" i="5"/>
  <c r="M34" i="5" s="1"/>
  <c r="M35" i="5" s="1"/>
  <c r="M36" i="5" s="1"/>
  <c r="M37" i="5" l="1"/>
  <c r="M38" i="5" s="1"/>
  <c r="M40" i="5" s="1"/>
  <c r="M41" i="5"/>
  <c r="H116" i="5"/>
  <c r="G116" i="5" s="1"/>
  <c r="G115" i="5"/>
  <c r="E115" i="5"/>
  <c r="H114" i="5"/>
  <c r="E114" i="5" s="1"/>
  <c r="H113" i="5"/>
  <c r="E113" i="5" s="1"/>
  <c r="H112" i="5"/>
  <c r="G112" i="5" s="1"/>
  <c r="H111" i="5"/>
  <c r="E111" i="5" s="1"/>
  <c r="H110" i="5"/>
  <c r="E110" i="5" s="1"/>
  <c r="H109" i="5"/>
  <c r="G109" i="5" s="1"/>
  <c r="H108" i="5"/>
  <c r="G108" i="5" s="1"/>
  <c r="H107" i="5"/>
  <c r="E107" i="5" s="1"/>
  <c r="H106" i="5"/>
  <c r="E106" i="5" s="1"/>
  <c r="H105" i="5"/>
  <c r="G104" i="5"/>
  <c r="E104" i="5"/>
  <c r="G105" i="5" l="1"/>
  <c r="G110" i="5"/>
  <c r="E112" i="5"/>
  <c r="E109" i="5"/>
  <c r="G107" i="5"/>
  <c r="E105" i="5"/>
  <c r="G113" i="5"/>
  <c r="E116" i="5"/>
  <c r="G106" i="5"/>
  <c r="E108" i="5"/>
  <c r="G111" i="5"/>
  <c r="F66" i="5"/>
  <c r="H66" i="5"/>
  <c r="I66" i="5"/>
  <c r="G66" i="5"/>
  <c r="K65" i="5"/>
  <c r="M25" i="5"/>
  <c r="M27" i="5" s="1"/>
  <c r="J66" i="5" l="1"/>
  <c r="K66" i="5"/>
  <c r="G114" i="5"/>
  <c r="L14" i="5" l="1"/>
  <c r="M14" i="5" s="1"/>
  <c r="P8" i="5"/>
  <c r="Q8" i="5" s="1"/>
  <c r="H118" i="5"/>
  <c r="H119" i="5" l="1"/>
  <c r="G119" i="5" s="1"/>
  <c r="G147" i="5"/>
  <c r="E147" i="5"/>
  <c r="G118" i="5"/>
  <c r="E118" i="5"/>
  <c r="M22" i="5" l="1"/>
  <c r="E119" i="5"/>
  <c r="V126" i="1"/>
  <c r="AO126" i="1" s="1"/>
  <c r="M23" i="5" l="1"/>
  <c r="M24" i="5" s="1"/>
  <c r="AF274" i="1"/>
  <c r="V274" i="1"/>
  <c r="M26" i="5" l="1"/>
  <c r="AO274" i="1"/>
  <c r="AU274" i="1" l="1"/>
  <c r="AT274" i="1"/>
  <c r="BB274" i="1" s="1"/>
  <c r="AF2" i="1"/>
  <c r="AF89" i="1"/>
  <c r="AF4" i="1"/>
  <c r="AF90" i="1"/>
  <c r="AF5" i="1"/>
  <c r="AF91" i="1"/>
  <c r="AF92" i="1"/>
  <c r="AF93" i="1"/>
  <c r="AF94" i="1"/>
  <c r="AF95" i="1"/>
  <c r="AF6" i="1"/>
  <c r="AF96" i="1"/>
  <c r="AF97" i="1"/>
  <c r="AF98" i="1"/>
  <c r="AF99" i="1"/>
  <c r="AF193" i="1"/>
  <c r="AF101" i="1"/>
  <c r="AF102" i="1"/>
  <c r="AF103" i="1"/>
  <c r="AF194" i="1"/>
  <c r="AF195" i="1"/>
  <c r="AF104" i="1"/>
  <c r="AF196" i="1"/>
  <c r="AF197" i="1"/>
  <c r="AF105" i="1"/>
  <c r="AF106" i="1"/>
  <c r="AF107" i="1"/>
  <c r="AF108" i="1"/>
  <c r="AF198" i="1"/>
  <c r="AF199" i="1"/>
  <c r="AF200" i="1"/>
  <c r="AF109" i="1"/>
  <c r="AF111" i="1"/>
  <c r="AF112" i="1"/>
  <c r="AF113" i="1"/>
  <c r="AF114" i="1"/>
  <c r="AF201" i="1"/>
  <c r="AF115" i="1"/>
  <c r="AF116" i="1"/>
  <c r="AF117" i="1"/>
  <c r="AF202" i="1"/>
  <c r="AF118" i="1"/>
  <c r="AF203" i="1"/>
  <c r="AF119" i="1"/>
  <c r="AF122" i="1"/>
  <c r="AF125" i="1"/>
  <c r="AF127" i="1"/>
  <c r="AF128" i="1"/>
  <c r="AF129" i="1"/>
  <c r="AF205" i="1"/>
  <c r="AF130" i="1"/>
  <c r="AF206" i="1"/>
  <c r="AF207" i="1"/>
  <c r="AF131" i="1"/>
  <c r="AF132" i="1"/>
  <c r="AF133" i="1"/>
  <c r="AF134" i="1"/>
  <c r="AF208" i="1"/>
  <c r="AF135" i="1"/>
  <c r="AF136" i="1"/>
  <c r="AF209" i="1"/>
  <c r="AF210" i="1"/>
  <c r="AF211" i="1"/>
  <c r="AF212" i="1"/>
  <c r="AF213" i="1"/>
  <c r="AF214" i="1"/>
  <c r="AF137" i="1"/>
  <c r="AF216" i="1"/>
  <c r="AF139" i="1"/>
  <c r="AF217" i="1"/>
  <c r="AF218" i="1"/>
  <c r="AF140" i="1"/>
  <c r="AF141" i="1"/>
  <c r="AF219" i="1"/>
  <c r="AF142" i="1"/>
  <c r="AF221" i="1"/>
  <c r="AF222" i="1"/>
  <c r="AF223" i="1"/>
  <c r="AF224" i="1"/>
  <c r="AF143" i="1"/>
  <c r="AF144" i="1"/>
  <c r="AF226" i="1"/>
  <c r="AF227" i="1"/>
  <c r="AF228" i="1"/>
  <c r="AF229" i="1"/>
  <c r="AF230" i="1"/>
  <c r="AF231" i="1"/>
  <c r="AF232" i="1"/>
  <c r="AF233" i="1"/>
  <c r="AF234" i="1"/>
  <c r="AF235" i="1"/>
  <c r="AF145" i="1"/>
  <c r="AF236" i="1"/>
  <c r="AF237" i="1"/>
  <c r="AF238" i="1"/>
  <c r="AF239" i="1"/>
  <c r="AF240" i="1"/>
  <c r="AF241" i="1"/>
  <c r="AF242" i="1"/>
  <c r="AF146" i="1"/>
  <c r="AF243" i="1"/>
  <c r="AF147" i="1"/>
  <c r="AF244" i="1"/>
  <c r="AF148" i="1"/>
  <c r="AF245" i="1"/>
  <c r="AF246" i="1"/>
  <c r="AF247" i="1"/>
  <c r="AF149" i="1"/>
  <c r="AF150" i="1"/>
  <c r="AF151" i="1"/>
  <c r="AF248" i="1"/>
  <c r="AF152" i="1"/>
  <c r="AF249" i="1"/>
  <c r="AF250" i="1"/>
  <c r="AF153" i="1"/>
  <c r="AF251" i="1"/>
  <c r="AF154" i="1"/>
  <c r="AF252" i="1"/>
  <c r="AF155" i="1"/>
  <c r="AF253" i="1"/>
  <c r="AF156" i="1"/>
  <c r="AF157" i="1"/>
  <c r="AF254" i="1"/>
  <c r="AF255" i="1"/>
  <c r="AF256" i="1"/>
  <c r="AF257" i="1"/>
  <c r="AF258" i="1"/>
  <c r="AF259" i="1"/>
  <c r="AF260" i="1"/>
  <c r="AF158" i="1"/>
  <c r="AF261" i="1"/>
  <c r="AF159" i="1"/>
  <c r="AF160" i="1"/>
  <c r="AF262" i="1"/>
  <c r="AF263" i="1"/>
  <c r="AF161" i="1"/>
  <c r="AF162" i="1"/>
  <c r="AF163" i="1"/>
  <c r="AF264" i="1"/>
  <c r="AF164" i="1"/>
  <c r="AF265" i="1"/>
  <c r="AF165" i="1"/>
  <c r="AF266" i="1"/>
  <c r="AF267" i="1"/>
  <c r="AF268" i="1"/>
  <c r="AF269" i="1"/>
  <c r="AF270" i="1"/>
  <c r="AF166" i="1"/>
  <c r="AF271" i="1"/>
  <c r="AF272" i="1"/>
  <c r="AF167" i="1"/>
  <c r="AF168" i="1"/>
  <c r="AF169" i="1"/>
  <c r="AF273" i="1"/>
  <c r="AF170" i="1"/>
  <c r="AF276" i="1"/>
  <c r="AF277" i="1"/>
  <c r="AF278" i="1"/>
  <c r="AF279" i="1"/>
  <c r="AF280" i="1"/>
  <c r="AF281" i="1"/>
  <c r="AF282" i="1"/>
  <c r="AF171" i="1"/>
  <c r="AF172" i="1"/>
  <c r="AF283" i="1"/>
  <c r="AF284" i="1"/>
  <c r="AF173" i="1"/>
  <c r="AF285" i="1"/>
  <c r="AF286" i="1"/>
  <c r="AF174" i="1"/>
  <c r="AF287" i="1"/>
  <c r="AF175" i="1"/>
  <c r="AF288" i="1"/>
  <c r="AF289" i="1"/>
  <c r="AF176" i="1"/>
  <c r="AF177" i="1"/>
  <c r="AF290" i="1"/>
  <c r="AF291" i="1"/>
  <c r="AF178" i="1"/>
  <c r="AF179" i="1"/>
  <c r="AF292" i="1"/>
  <c r="AF180" i="1"/>
  <c r="AF181" i="1"/>
  <c r="AF182" i="1"/>
  <c r="AF293" i="1"/>
  <c r="AF294" i="1"/>
  <c r="AF295" i="1"/>
  <c r="AF296" i="1"/>
  <c r="AF297" i="1"/>
  <c r="AF183" i="1"/>
  <c r="AF298" i="1"/>
  <c r="AF184" i="1"/>
  <c r="AF185" i="1"/>
  <c r="AF299" i="1"/>
  <c r="AF186" i="1"/>
  <c r="AF187" i="1"/>
  <c r="AF300" i="1"/>
  <c r="AF192" i="1"/>
  <c r="AF301" i="1"/>
  <c r="AF302" i="1"/>
  <c r="AF303" i="1"/>
  <c r="AF304" i="1"/>
  <c r="AF305" i="1"/>
  <c r="AF188" i="1"/>
  <c r="AF306" i="1"/>
  <c r="AF307" i="1"/>
  <c r="AF308" i="1"/>
  <c r="AF309" i="1"/>
  <c r="AF189" i="1"/>
  <c r="AF310" i="1"/>
  <c r="AF311" i="1"/>
  <c r="AF312" i="1"/>
  <c r="AF313" i="1"/>
  <c r="AF314" i="1"/>
  <c r="AF190" i="1"/>
  <c r="AF191" i="1"/>
  <c r="AF315" i="1"/>
  <c r="AF316" i="1"/>
  <c r="V88" i="1"/>
  <c r="V89" i="1"/>
  <c r="V90" i="1"/>
  <c r="V91" i="1"/>
  <c r="V92" i="1"/>
  <c r="V93" i="1"/>
  <c r="V94" i="1"/>
  <c r="V95" i="1"/>
  <c r="V96" i="1"/>
  <c r="V97" i="1"/>
  <c r="V98" i="1"/>
  <c r="V99" i="1"/>
  <c r="V193" i="1"/>
  <c r="V100" i="1"/>
  <c r="V101" i="1"/>
  <c r="V102" i="1"/>
  <c r="V103" i="1"/>
  <c r="V194" i="1"/>
  <c r="V195" i="1"/>
  <c r="V104" i="1"/>
  <c r="V196" i="1"/>
  <c r="V197" i="1"/>
  <c r="V105" i="1"/>
  <c r="V106" i="1"/>
  <c r="V107" i="1"/>
  <c r="V108" i="1"/>
  <c r="V198" i="1"/>
  <c r="V199" i="1"/>
  <c r="V200" i="1"/>
  <c r="V109" i="1"/>
  <c r="V111" i="1"/>
  <c r="V112" i="1"/>
  <c r="V113" i="1"/>
  <c r="V114" i="1"/>
  <c r="V201" i="1"/>
  <c r="V115" i="1"/>
  <c r="V116" i="1"/>
  <c r="V117" i="1"/>
  <c r="V202" i="1"/>
  <c r="V118" i="1"/>
  <c r="V203" i="1"/>
  <c r="V119" i="1"/>
  <c r="V122" i="1"/>
  <c r="V125" i="1"/>
  <c r="V127" i="1"/>
  <c r="V128" i="1"/>
  <c r="V129" i="1"/>
  <c r="V205" i="1"/>
  <c r="V130" i="1"/>
  <c r="V206" i="1"/>
  <c r="V207" i="1"/>
  <c r="V131" i="1"/>
  <c r="V132" i="1"/>
  <c r="V133" i="1"/>
  <c r="V134" i="1"/>
  <c r="V208" i="1"/>
  <c r="V135" i="1"/>
  <c r="V136" i="1"/>
  <c r="V209" i="1"/>
  <c r="V210" i="1"/>
  <c r="V211" i="1"/>
  <c r="V212" i="1"/>
  <c r="V213" i="1"/>
  <c r="V137" i="1"/>
  <c r="V216" i="1"/>
  <c r="V139" i="1"/>
  <c r="V217" i="1"/>
  <c r="V218" i="1"/>
  <c r="V140" i="1"/>
  <c r="V141" i="1"/>
  <c r="V219" i="1"/>
  <c r="V142" i="1"/>
  <c r="V221" i="1"/>
  <c r="V222" i="1"/>
  <c r="V223" i="1"/>
  <c r="V224" i="1"/>
  <c r="V143" i="1"/>
  <c r="AO50" i="1"/>
  <c r="AQ50" i="1" s="1"/>
  <c r="V144" i="1"/>
  <c r="V226" i="1"/>
  <c r="V227" i="1"/>
  <c r="V228" i="1"/>
  <c r="V229" i="1"/>
  <c r="V230" i="1"/>
  <c r="V231" i="1"/>
  <c r="V232" i="1"/>
  <c r="V233" i="1"/>
  <c r="V234" i="1"/>
  <c r="V235" i="1"/>
  <c r="V145" i="1"/>
  <c r="V236" i="1"/>
  <c r="V237" i="1"/>
  <c r="V238" i="1"/>
  <c r="V239" i="1"/>
  <c r="V240" i="1"/>
  <c r="V241" i="1"/>
  <c r="V242" i="1"/>
  <c r="V146" i="1"/>
  <c r="V243" i="1"/>
  <c r="V147" i="1"/>
  <c r="V244" i="1"/>
  <c r="V148" i="1"/>
  <c r="V245" i="1"/>
  <c r="V246" i="1"/>
  <c r="V247" i="1"/>
  <c r="V149" i="1"/>
  <c r="V150" i="1"/>
  <c r="V151" i="1"/>
  <c r="V248" i="1"/>
  <c r="V152" i="1"/>
  <c r="V249" i="1"/>
  <c r="V250" i="1"/>
  <c r="V153" i="1"/>
  <c r="V251" i="1"/>
  <c r="V154" i="1"/>
  <c r="V252" i="1"/>
  <c r="V155" i="1"/>
  <c r="V253" i="1"/>
  <c r="V156" i="1"/>
  <c r="V157" i="1"/>
  <c r="V254" i="1"/>
  <c r="V255" i="1"/>
  <c r="V256" i="1"/>
  <c r="V257" i="1"/>
  <c r="V258" i="1"/>
  <c r="V259" i="1"/>
  <c r="V260" i="1"/>
  <c r="V158" i="1"/>
  <c r="V261" i="1"/>
  <c r="V159" i="1"/>
  <c r="V160" i="1"/>
  <c r="V262" i="1"/>
  <c r="V263" i="1"/>
  <c r="V161" i="1"/>
  <c r="V162" i="1"/>
  <c r="V163" i="1"/>
  <c r="V264" i="1"/>
  <c r="V164" i="1"/>
  <c r="V265" i="1"/>
  <c r="V165" i="1"/>
  <c r="V266" i="1"/>
  <c r="V267" i="1"/>
  <c r="V268" i="1"/>
  <c r="V269" i="1"/>
  <c r="V270" i="1"/>
  <c r="V166" i="1"/>
  <c r="V271" i="1"/>
  <c r="V272" i="1"/>
  <c r="V167" i="1"/>
  <c r="V168" i="1"/>
  <c r="V169" i="1"/>
  <c r="V273" i="1"/>
  <c r="V170" i="1"/>
  <c r="V276" i="1"/>
  <c r="V277" i="1"/>
  <c r="V278" i="1"/>
  <c r="V279" i="1"/>
  <c r="V280" i="1"/>
  <c r="V281" i="1"/>
  <c r="V282" i="1"/>
  <c r="V171" i="1"/>
  <c r="V172" i="1"/>
  <c r="V283" i="1"/>
  <c r="V284" i="1"/>
  <c r="V173" i="1"/>
  <c r="V285" i="1"/>
  <c r="V286" i="1"/>
  <c r="V174" i="1"/>
  <c r="V287" i="1"/>
  <c r="V175" i="1"/>
  <c r="V288" i="1"/>
  <c r="V289" i="1"/>
  <c r="V176" i="1"/>
  <c r="V177" i="1"/>
  <c r="V290" i="1"/>
  <c r="V291" i="1"/>
  <c r="V178" i="1"/>
  <c r="V179" i="1"/>
  <c r="V292" i="1"/>
  <c r="V180" i="1"/>
  <c r="V181" i="1"/>
  <c r="V182" i="1"/>
  <c r="V293" i="1"/>
  <c r="V294" i="1"/>
  <c r="V295" i="1"/>
  <c r="V296" i="1"/>
  <c r="V297" i="1"/>
  <c r="V183" i="1"/>
  <c r="V298" i="1"/>
  <c r="V184" i="1"/>
  <c r="V185" i="1"/>
  <c r="V299" i="1"/>
  <c r="V186" i="1"/>
  <c r="V187" i="1"/>
  <c r="V300" i="1"/>
  <c r="V192" i="1"/>
  <c r="V301" i="1"/>
  <c r="V302" i="1"/>
  <c r="V303" i="1"/>
  <c r="V304" i="1"/>
  <c r="V305" i="1"/>
  <c r="V188" i="1"/>
  <c r="V306" i="1"/>
  <c r="V307" i="1"/>
  <c r="V308" i="1"/>
  <c r="V309" i="1"/>
  <c r="V189" i="1"/>
  <c r="V310" i="1"/>
  <c r="V311" i="1"/>
  <c r="V312" i="1"/>
  <c r="V313" i="1"/>
  <c r="V314" i="1"/>
  <c r="V190" i="1"/>
  <c r="V191" i="1"/>
  <c r="V315" i="1"/>
  <c r="V316" i="1"/>
  <c r="AO206" i="1" l="1"/>
  <c r="AO189" i="1"/>
  <c r="AO51" i="1"/>
  <c r="AQ51" i="1" s="1"/>
  <c r="AO125" i="1"/>
  <c r="AR125" i="1" s="1"/>
  <c r="BB125" i="1" s="1"/>
  <c r="AO134" i="1"/>
  <c r="AR134" i="1" s="1"/>
  <c r="BB134" i="1" s="1"/>
  <c r="AO249" i="1"/>
  <c r="AO233" i="1"/>
  <c r="AO298" i="1"/>
  <c r="AR298" i="1" s="1"/>
  <c r="BB298" i="1" s="1"/>
  <c r="AO199" i="1"/>
  <c r="AO17" i="1"/>
  <c r="AQ17" i="1" s="1"/>
  <c r="AO9" i="1"/>
  <c r="AQ9" i="1" s="1"/>
  <c r="AO95" i="1"/>
  <c r="AO181" i="1"/>
  <c r="AR181" i="1" s="1"/>
  <c r="BB181" i="1" s="1"/>
  <c r="AO283" i="1"/>
  <c r="AQ81" i="1"/>
  <c r="AO311" i="1"/>
  <c r="AO304" i="1"/>
  <c r="AO315" i="1"/>
  <c r="AO309" i="1"/>
  <c r="AO306" i="1"/>
  <c r="AO300" i="1"/>
  <c r="AO243" i="1"/>
  <c r="AO229" i="1"/>
  <c r="AO44" i="1"/>
  <c r="AQ44" i="1" s="1"/>
  <c r="AO211" i="1"/>
  <c r="AO37" i="1"/>
  <c r="AQ37" i="1" s="1"/>
  <c r="AO112" i="1"/>
  <c r="AR112" i="1" s="1"/>
  <c r="BB112" i="1" s="1"/>
  <c r="AO197" i="1"/>
  <c r="AO13" i="1"/>
  <c r="AQ13" i="1" s="1"/>
  <c r="AQ84" i="1"/>
  <c r="AO266" i="1"/>
  <c r="AO158" i="1"/>
  <c r="AR158" i="1" s="1"/>
  <c r="BB158" i="1" s="1"/>
  <c r="AO190" i="1"/>
  <c r="AR190" i="1" s="1"/>
  <c r="BB190" i="1" s="1"/>
  <c r="AO314" i="1"/>
  <c r="AO79" i="1"/>
  <c r="AQ79" i="1" s="1"/>
  <c r="AO307" i="1"/>
  <c r="AO305" i="1"/>
  <c r="AO302" i="1"/>
  <c r="AO185" i="1"/>
  <c r="AR185" i="1" s="1"/>
  <c r="BB185" i="1" s="1"/>
  <c r="AO160" i="1"/>
  <c r="AR160" i="1" s="1"/>
  <c r="BB160" i="1" s="1"/>
  <c r="AO157" i="1"/>
  <c r="AR157" i="1" s="1"/>
  <c r="BB157" i="1" s="1"/>
  <c r="AO251" i="1"/>
  <c r="AO247" i="1"/>
  <c r="AO238" i="1"/>
  <c r="AO219" i="1"/>
  <c r="AO208" i="1"/>
  <c r="AO130" i="1"/>
  <c r="AR130" i="1" s="1"/>
  <c r="BB130" i="1" s="1"/>
  <c r="AO122" i="1"/>
  <c r="AO22" i="1"/>
  <c r="AQ22" i="1" s="1"/>
  <c r="AO16" i="1"/>
  <c r="AQ16" i="1" s="1"/>
  <c r="AO11" i="1"/>
  <c r="AQ11" i="1" s="1"/>
  <c r="AO316" i="1"/>
  <c r="AO191" i="1"/>
  <c r="AR191" i="1" s="1"/>
  <c r="BB191" i="1" s="1"/>
  <c r="AO82" i="1"/>
  <c r="AQ82" i="1" s="1"/>
  <c r="AO312" i="1"/>
  <c r="AO78" i="1"/>
  <c r="AQ78" i="1" s="1"/>
  <c r="AO301" i="1"/>
  <c r="AO186" i="1"/>
  <c r="AR186" i="1" s="1"/>
  <c r="BB186" i="1" s="1"/>
  <c r="AO297" i="1"/>
  <c r="AO76" i="1"/>
  <c r="AQ76" i="1" s="1"/>
  <c r="AO291" i="1"/>
  <c r="AO74" i="1"/>
  <c r="AQ74" i="1" s="1"/>
  <c r="AO288" i="1"/>
  <c r="AO286" i="1"/>
  <c r="AO276" i="1"/>
  <c r="AO169" i="1"/>
  <c r="AR169" i="1" s="1"/>
  <c r="BB169" i="1" s="1"/>
  <c r="AO83" i="1"/>
  <c r="AQ80" i="1"/>
  <c r="AO313" i="1"/>
  <c r="AO310" i="1"/>
  <c r="AR189" i="1"/>
  <c r="BB189" i="1" s="1"/>
  <c r="AO303" i="1"/>
  <c r="AO192" i="1"/>
  <c r="AO299" i="1"/>
  <c r="AO77" i="1"/>
  <c r="AQ77" i="1" s="1"/>
  <c r="AO295" i="1"/>
  <c r="AO294" i="1"/>
  <c r="AO180" i="1"/>
  <c r="AR180" i="1" s="1"/>
  <c r="BB180" i="1" s="1"/>
  <c r="AO179" i="1"/>
  <c r="AR179" i="1" s="1"/>
  <c r="BB179" i="1" s="1"/>
  <c r="AO290" i="1"/>
  <c r="AO289" i="1"/>
  <c r="AO175" i="1"/>
  <c r="AO285" i="1"/>
  <c r="AO73" i="1"/>
  <c r="AQ73" i="1" s="1"/>
  <c r="AO282" i="1"/>
  <c r="AO280" i="1"/>
  <c r="AO278" i="1"/>
  <c r="AO170" i="1"/>
  <c r="AR170" i="1" s="1"/>
  <c r="BB170" i="1" s="1"/>
  <c r="AO168" i="1"/>
  <c r="AR168" i="1" s="1"/>
  <c r="BB168" i="1" s="1"/>
  <c r="AO269" i="1"/>
  <c r="AO164" i="1"/>
  <c r="AR164" i="1" s="1"/>
  <c r="BB164" i="1" s="1"/>
  <c r="AO163" i="1"/>
  <c r="AR163" i="1" s="1"/>
  <c r="BB163" i="1" s="1"/>
  <c r="AO162" i="1"/>
  <c r="AR162" i="1" s="1"/>
  <c r="BB162" i="1" s="1"/>
  <c r="AO263" i="1"/>
  <c r="AO70" i="1"/>
  <c r="AQ70" i="1" s="1"/>
  <c r="AO69" i="1"/>
  <c r="AQ69" i="1" s="1"/>
  <c r="AO67" i="1"/>
  <c r="AO66" i="1"/>
  <c r="AQ66" i="1" s="1"/>
  <c r="AO257" i="1"/>
  <c r="AO254" i="1"/>
  <c r="AO155" i="1"/>
  <c r="AR155" i="1" s="1"/>
  <c r="BB155" i="1" s="1"/>
  <c r="AO61" i="1"/>
  <c r="AQ61" i="1" s="1"/>
  <c r="AO60" i="1"/>
  <c r="AQ60" i="1" s="1"/>
  <c r="AO59" i="1"/>
  <c r="AQ59" i="1" s="1"/>
  <c r="AO250" i="1"/>
  <c r="AO151" i="1"/>
  <c r="AR151" i="1" s="1"/>
  <c r="BB151" i="1" s="1"/>
  <c r="AO149" i="1"/>
  <c r="AR149" i="1" s="1"/>
  <c r="BB149" i="1" s="1"/>
  <c r="AO245" i="1"/>
  <c r="AO147" i="1"/>
  <c r="AR147" i="1" s="1"/>
  <c r="BB147" i="1" s="1"/>
  <c r="AO242" i="1"/>
  <c r="AO239" i="1"/>
  <c r="AO145" i="1"/>
  <c r="AR145" i="1" s="1"/>
  <c r="BB145" i="1" s="1"/>
  <c r="AO230" i="1"/>
  <c r="AR230" i="1" s="1"/>
  <c r="BB230" i="1" s="1"/>
  <c r="AO52" i="1"/>
  <c r="AQ52" i="1" s="1"/>
  <c r="AO223" i="1"/>
  <c r="AO142" i="1"/>
  <c r="AR142" i="1" s="1"/>
  <c r="BB142" i="1" s="1"/>
  <c r="AO140" i="1"/>
  <c r="AR140" i="1" s="1"/>
  <c r="BB140" i="1" s="1"/>
  <c r="AO217" i="1"/>
  <c r="AO137" i="1"/>
  <c r="AR137" i="1" s="1"/>
  <c r="BB137" i="1" s="1"/>
  <c r="AO43" i="1"/>
  <c r="AQ43" i="1" s="1"/>
  <c r="AO40" i="1"/>
  <c r="AO135" i="1"/>
  <c r="AO129" i="1"/>
  <c r="AR129" i="1" s="1"/>
  <c r="BB129" i="1" s="1"/>
  <c r="AO35" i="1"/>
  <c r="AQ35" i="1" s="1"/>
  <c r="AO32" i="1"/>
  <c r="AQ32" i="1" s="1"/>
  <c r="AO116" i="1"/>
  <c r="AR116" i="1" s="1"/>
  <c r="BB116" i="1" s="1"/>
  <c r="AO30" i="1"/>
  <c r="AQ30" i="1" s="1"/>
  <c r="AO29" i="1"/>
  <c r="AQ29" i="1" s="1"/>
  <c r="AO114" i="1"/>
  <c r="AR114" i="1" s="1"/>
  <c r="BB114" i="1" s="1"/>
  <c r="AO111" i="1"/>
  <c r="AR111" i="1" s="1"/>
  <c r="BB111" i="1" s="1"/>
  <c r="AO200" i="1"/>
  <c r="AO108" i="1"/>
  <c r="AR108" i="1" s="1"/>
  <c r="BB108" i="1" s="1"/>
  <c r="AO19" i="1"/>
  <c r="AQ19" i="1" s="1"/>
  <c r="AO104" i="1"/>
  <c r="AR104" i="1" s="1"/>
  <c r="BB104" i="1" s="1"/>
  <c r="AO100" i="1"/>
  <c r="AR100" i="1" s="1"/>
  <c r="BB100" i="1" s="1"/>
  <c r="AO99" i="1"/>
  <c r="AR99" i="1" s="1"/>
  <c r="BB99" i="1" s="1"/>
  <c r="AO12" i="1"/>
  <c r="AQ12" i="1" s="1"/>
  <c r="AO98" i="1"/>
  <c r="AR98" i="1" s="1"/>
  <c r="BB98" i="1" s="1"/>
  <c r="AO96" i="1"/>
  <c r="AR96" i="1" s="1"/>
  <c r="BB96" i="1" s="1"/>
  <c r="AO93" i="1"/>
  <c r="AR93" i="1" s="1"/>
  <c r="BB93" i="1" s="1"/>
  <c r="AO90" i="1"/>
  <c r="AS90" i="1" s="1"/>
  <c r="BB90" i="1" s="1"/>
  <c r="AO88" i="1"/>
  <c r="AR88" i="1" s="1"/>
  <c r="BB88" i="1" s="1"/>
  <c r="AO296" i="1"/>
  <c r="AO293" i="1"/>
  <c r="AO75" i="1"/>
  <c r="AQ75" i="1" s="1"/>
  <c r="AO176" i="1"/>
  <c r="AR176" i="1" s="1"/>
  <c r="BB176" i="1" s="1"/>
  <c r="AO287" i="1"/>
  <c r="AO173" i="1"/>
  <c r="AR173" i="1" s="1"/>
  <c r="BB173" i="1" s="1"/>
  <c r="AO172" i="1"/>
  <c r="AO281" i="1"/>
  <c r="AO279" i="1"/>
  <c r="AO277" i="1"/>
  <c r="AO273" i="1"/>
  <c r="AO167" i="1"/>
  <c r="AR167" i="1" s="1"/>
  <c r="BB167" i="1" s="1"/>
  <c r="AO166" i="1"/>
  <c r="AR166" i="1" s="1"/>
  <c r="BB166" i="1" s="1"/>
  <c r="AO267" i="1"/>
  <c r="AO72" i="1"/>
  <c r="AQ72" i="1" s="1"/>
  <c r="AO71" i="1"/>
  <c r="AQ71" i="1" s="1"/>
  <c r="AO161" i="1"/>
  <c r="AR161" i="1" s="1"/>
  <c r="BB161" i="1" s="1"/>
  <c r="AO260" i="1"/>
  <c r="AO253" i="1"/>
  <c r="AO252" i="1"/>
  <c r="AO150" i="1"/>
  <c r="AR150" i="1" s="1"/>
  <c r="BB150" i="1" s="1"/>
  <c r="AO148" i="1"/>
  <c r="AR148" i="1" s="1"/>
  <c r="BB148" i="1" s="1"/>
  <c r="AO241" i="1"/>
  <c r="AO235" i="1"/>
  <c r="AO226" i="1"/>
  <c r="AO222" i="1"/>
  <c r="AO218" i="1"/>
  <c r="AO213" i="1"/>
  <c r="AO210" i="1"/>
  <c r="AO131" i="1"/>
  <c r="AR131" i="1" s="1"/>
  <c r="BB131" i="1" s="1"/>
  <c r="AO128" i="1"/>
  <c r="AR128" i="1" s="1"/>
  <c r="BB128" i="1" s="1"/>
  <c r="AO34" i="1"/>
  <c r="AQ34" i="1" s="1"/>
  <c r="AO118" i="1"/>
  <c r="AO115" i="1"/>
  <c r="AR115" i="1" s="1"/>
  <c r="BB115" i="1" s="1"/>
  <c r="AO113" i="1"/>
  <c r="AR113" i="1" s="1"/>
  <c r="BB113" i="1" s="1"/>
  <c r="AO105" i="1"/>
  <c r="AR105" i="1" s="1"/>
  <c r="BB105" i="1" s="1"/>
  <c r="AO2" i="1"/>
  <c r="AO308" i="1"/>
  <c r="AO188" i="1"/>
  <c r="AR188" i="1" s="1"/>
  <c r="BB188" i="1" s="1"/>
  <c r="AO187" i="1"/>
  <c r="AR187" i="1" s="1"/>
  <c r="BB187" i="1" s="1"/>
  <c r="AO184" i="1"/>
  <c r="AR184" i="1" s="1"/>
  <c r="BB184" i="1" s="1"/>
  <c r="AO183" i="1"/>
  <c r="AR183" i="1" s="1"/>
  <c r="BB183" i="1" s="1"/>
  <c r="AO182" i="1"/>
  <c r="AR182" i="1" s="1"/>
  <c r="BB182" i="1" s="1"/>
  <c r="AO292" i="1"/>
  <c r="AO178" i="1"/>
  <c r="AR178" i="1" s="1"/>
  <c r="BB178" i="1" s="1"/>
  <c r="AO177" i="1"/>
  <c r="AR177" i="1" s="1"/>
  <c r="BB177" i="1" s="1"/>
  <c r="AO174" i="1"/>
  <c r="AR174" i="1" s="1"/>
  <c r="BB174" i="1" s="1"/>
  <c r="AO284" i="1"/>
  <c r="AO171" i="1"/>
  <c r="AR171" i="1" s="1"/>
  <c r="BB171" i="1" s="1"/>
  <c r="AO272" i="1"/>
  <c r="AO270" i="1"/>
  <c r="AO159" i="1"/>
  <c r="AR159" i="1" s="1"/>
  <c r="BB159" i="1" s="1"/>
  <c r="AO259" i="1"/>
  <c r="AO258" i="1"/>
  <c r="AO256" i="1"/>
  <c r="AO156" i="1"/>
  <c r="AR156" i="1" s="1"/>
  <c r="BB156" i="1" s="1"/>
  <c r="AO64" i="1"/>
  <c r="AQ64" i="1" s="1"/>
  <c r="AO63" i="1"/>
  <c r="AQ63" i="1" s="1"/>
  <c r="AO152" i="1"/>
  <c r="AR152" i="1" s="1"/>
  <c r="BB152" i="1" s="1"/>
  <c r="AO57" i="1"/>
  <c r="AQ57" i="1" s="1"/>
  <c r="AO246" i="1"/>
  <c r="AO146" i="1"/>
  <c r="AR146" i="1" s="1"/>
  <c r="BB146" i="1" s="1"/>
  <c r="AO237" i="1"/>
  <c r="AO55" i="1"/>
  <c r="AQ55" i="1" s="1"/>
  <c r="AO232" i="1"/>
  <c r="AO231" i="1"/>
  <c r="AO228" i="1"/>
  <c r="AO144" i="1"/>
  <c r="AR144" i="1" s="1"/>
  <c r="BB144" i="1" s="1"/>
  <c r="AO143" i="1"/>
  <c r="AO221" i="1"/>
  <c r="AO139" i="1"/>
  <c r="AR139" i="1" s="1"/>
  <c r="BB139" i="1" s="1"/>
  <c r="AO212" i="1"/>
  <c r="AO209" i="1"/>
  <c r="AO39" i="1"/>
  <c r="AQ39" i="1" s="1"/>
  <c r="AO133" i="1"/>
  <c r="AO205" i="1"/>
  <c r="AO119" i="1"/>
  <c r="AO33" i="1"/>
  <c r="AQ33" i="1" s="1"/>
  <c r="AO202" i="1"/>
  <c r="AO31" i="1"/>
  <c r="AQ31" i="1" s="1"/>
  <c r="AO201" i="1"/>
  <c r="AO28" i="1"/>
  <c r="AQ28" i="1" s="1"/>
  <c r="AO26" i="1"/>
  <c r="AQ26" i="1" s="1"/>
  <c r="AO25" i="1"/>
  <c r="AQ25" i="1" s="1"/>
  <c r="AO198" i="1"/>
  <c r="AO23" i="1"/>
  <c r="AQ23" i="1" s="1"/>
  <c r="AO106" i="1"/>
  <c r="AR106" i="1" s="1"/>
  <c r="BB106" i="1" s="1"/>
  <c r="AO21" i="1"/>
  <c r="AO196" i="1"/>
  <c r="AO18" i="1"/>
  <c r="AQ18" i="1" s="1"/>
  <c r="AO195" i="1"/>
  <c r="AO103" i="1"/>
  <c r="AR103" i="1" s="1"/>
  <c r="BB103" i="1" s="1"/>
  <c r="AO102" i="1"/>
  <c r="AR102" i="1" s="1"/>
  <c r="BB102" i="1" s="1"/>
  <c r="AO15" i="1"/>
  <c r="AQ15" i="1" s="1"/>
  <c r="AO14" i="1"/>
  <c r="AQ14" i="1" s="1"/>
  <c r="AO10" i="1"/>
  <c r="AQ10" i="1" s="1"/>
  <c r="AO97" i="1"/>
  <c r="AR97" i="1" s="1"/>
  <c r="BB97" i="1" s="1"/>
  <c r="AO7" i="1"/>
  <c r="AQ7" i="1" s="1"/>
  <c r="AO92" i="1"/>
  <c r="AR92" i="1" s="1"/>
  <c r="BB92" i="1" s="1"/>
  <c r="AO5" i="1"/>
  <c r="AQ5" i="1" s="1"/>
  <c r="AO4" i="1"/>
  <c r="AQ4" i="1" s="1"/>
  <c r="AO271" i="1"/>
  <c r="AO268" i="1"/>
  <c r="AO165" i="1"/>
  <c r="AR165" i="1" s="1"/>
  <c r="BB165" i="1" s="1"/>
  <c r="AO265" i="1"/>
  <c r="AO264" i="1"/>
  <c r="AO262" i="1"/>
  <c r="AO261" i="1"/>
  <c r="AS261" i="1" s="1"/>
  <c r="BB261" i="1" s="1"/>
  <c r="AO68" i="1"/>
  <c r="AQ68" i="1" s="1"/>
  <c r="AO65" i="1"/>
  <c r="AQ65" i="1" s="1"/>
  <c r="AO255" i="1"/>
  <c r="AO62" i="1"/>
  <c r="AQ62" i="1" s="1"/>
  <c r="AO154" i="1"/>
  <c r="AR154" i="1" s="1"/>
  <c r="BB154" i="1" s="1"/>
  <c r="AO153" i="1"/>
  <c r="AR153" i="1" s="1"/>
  <c r="BB153" i="1" s="1"/>
  <c r="AO58" i="1"/>
  <c r="AQ58" i="1" s="1"/>
  <c r="AO248" i="1"/>
  <c r="AO244" i="1"/>
  <c r="AO56" i="1"/>
  <c r="AQ56" i="1" s="1"/>
  <c r="AO240" i="1"/>
  <c r="AO236" i="1"/>
  <c r="AO234" i="1"/>
  <c r="AO54" i="1"/>
  <c r="AQ54" i="1" s="1"/>
  <c r="AO53" i="1"/>
  <c r="AQ53" i="1" s="1"/>
  <c r="AO227" i="1"/>
  <c r="AO224" i="1"/>
  <c r="AO49" i="1"/>
  <c r="AQ49" i="1" s="1"/>
  <c r="AO141" i="1"/>
  <c r="AR141" i="1" s="1"/>
  <c r="BB141" i="1" s="1"/>
  <c r="AO48" i="1"/>
  <c r="AQ48" i="1" s="1"/>
  <c r="AO216" i="1"/>
  <c r="AO214" i="1"/>
  <c r="AO42" i="1"/>
  <c r="AQ42" i="1" s="1"/>
  <c r="AO41" i="1"/>
  <c r="AQ41" i="1" s="1"/>
  <c r="AO136" i="1"/>
  <c r="AR136" i="1" s="1"/>
  <c r="BB136" i="1" s="1"/>
  <c r="AO132" i="1"/>
  <c r="AR132" i="1" s="1"/>
  <c r="BB132" i="1" s="1"/>
  <c r="AO207" i="1"/>
  <c r="AO38" i="1"/>
  <c r="AQ38" i="1" s="1"/>
  <c r="AO127" i="1"/>
  <c r="AR127" i="1" s="1"/>
  <c r="BB127" i="1" s="1"/>
  <c r="AO203" i="1"/>
  <c r="AO117" i="1"/>
  <c r="AO27" i="1"/>
  <c r="AQ27" i="1" s="1"/>
  <c r="AO24" i="1"/>
  <c r="AQ24" i="1" s="1"/>
  <c r="AO109" i="1"/>
  <c r="AR109" i="1" s="1"/>
  <c r="BB109" i="1" s="1"/>
  <c r="AO107" i="1"/>
  <c r="AR107" i="1" s="1"/>
  <c r="BB107" i="1" s="1"/>
  <c r="AO20" i="1"/>
  <c r="AQ20" i="1" s="1"/>
  <c r="AO194" i="1"/>
  <c r="AO101" i="1"/>
  <c r="AR101" i="1" s="1"/>
  <c r="BB101" i="1" s="1"/>
  <c r="AO193" i="1"/>
  <c r="AO8" i="1"/>
  <c r="AQ8" i="1" s="1"/>
  <c r="AO6" i="1"/>
  <c r="AQ6" i="1" s="1"/>
  <c r="AO94" i="1"/>
  <c r="AR94" i="1" s="1"/>
  <c r="BB94" i="1" s="1"/>
  <c r="AO91" i="1"/>
  <c r="AR91" i="1" s="1"/>
  <c r="BB91" i="1" s="1"/>
  <c r="AO89" i="1"/>
  <c r="AS201" i="1" l="1"/>
  <c r="AR201" i="1"/>
  <c r="BB201" i="1" s="1"/>
  <c r="AS223" i="1"/>
  <c r="AR223" i="1"/>
  <c r="BB223" i="1" s="1"/>
  <c r="AR135" i="1"/>
  <c r="AS135" i="1"/>
  <c r="AR89" i="1"/>
  <c r="AT89" i="1"/>
  <c r="AS89" i="1"/>
  <c r="AR117" i="1"/>
  <c r="AS117" i="1"/>
  <c r="AZ206" i="1"/>
  <c r="AX206" i="1"/>
  <c r="AY206" i="1"/>
  <c r="BA206" i="1"/>
  <c r="AW206" i="1"/>
  <c r="AV311" i="1"/>
  <c r="AU311" i="1"/>
  <c r="AT311" i="1"/>
  <c r="AS311" i="1"/>
  <c r="AU240" i="1"/>
  <c r="AV240" i="1"/>
  <c r="AT240" i="1"/>
  <c r="AS240" i="1"/>
  <c r="AU255" i="1"/>
  <c r="AT255" i="1"/>
  <c r="AS255" i="1"/>
  <c r="AV255" i="1"/>
  <c r="AT268" i="1"/>
  <c r="AS268" i="1"/>
  <c r="AU268" i="1"/>
  <c r="AV268" i="1"/>
  <c r="AU237" i="1"/>
  <c r="AT237" i="1"/>
  <c r="AS237" i="1"/>
  <c r="AV237" i="1"/>
  <c r="AU256" i="1"/>
  <c r="AV256" i="1"/>
  <c r="AT256" i="1"/>
  <c r="AS256" i="1"/>
  <c r="AT172" i="1"/>
  <c r="AS172" i="1"/>
  <c r="BB172" i="1" s="1"/>
  <c r="AV282" i="1"/>
  <c r="AU282" i="1"/>
  <c r="AT282" i="1"/>
  <c r="AS282" i="1"/>
  <c r="AV294" i="1"/>
  <c r="AU294" i="1"/>
  <c r="AT294" i="1"/>
  <c r="AS294" i="1"/>
  <c r="AT313" i="1"/>
  <c r="AS313" i="1"/>
  <c r="AV313" i="1"/>
  <c r="AU313" i="1"/>
  <c r="AS208" i="1"/>
  <c r="AV208" i="1"/>
  <c r="AT208" i="1"/>
  <c r="AU208" i="1"/>
  <c r="AT229" i="1"/>
  <c r="AS229" i="1"/>
  <c r="AU229" i="1"/>
  <c r="AV229" i="1"/>
  <c r="AT233" i="1"/>
  <c r="AS233" i="1"/>
  <c r="AU233" i="1"/>
  <c r="AV233" i="1"/>
  <c r="AT271" i="1"/>
  <c r="AS271" i="1"/>
  <c r="AV271" i="1"/>
  <c r="AU271" i="1"/>
  <c r="AV221" i="1"/>
  <c r="AU221" i="1"/>
  <c r="AT221" i="1"/>
  <c r="AS221" i="1"/>
  <c r="AV258" i="1"/>
  <c r="AU258" i="1"/>
  <c r="AT258" i="1"/>
  <c r="AS258" i="1"/>
  <c r="AT308" i="1"/>
  <c r="AS308" i="1"/>
  <c r="AV308" i="1"/>
  <c r="AU308" i="1"/>
  <c r="AV267" i="1"/>
  <c r="AU267" i="1"/>
  <c r="AT267" i="1"/>
  <c r="AS267" i="1"/>
  <c r="AU245" i="1"/>
  <c r="AV245" i="1"/>
  <c r="AT245" i="1"/>
  <c r="AS245" i="1"/>
  <c r="AU254" i="1"/>
  <c r="AV254" i="1"/>
  <c r="AT254" i="1"/>
  <c r="AS254" i="1"/>
  <c r="AT295" i="1"/>
  <c r="AS295" i="1"/>
  <c r="AV295" i="1"/>
  <c r="AU295" i="1"/>
  <c r="AT316" i="1"/>
  <c r="AS316" i="1"/>
  <c r="AV316" i="1"/>
  <c r="AU316" i="1"/>
  <c r="AU243" i="1"/>
  <c r="AV243" i="1"/>
  <c r="AT243" i="1"/>
  <c r="AS243" i="1"/>
  <c r="AT283" i="1"/>
  <c r="AS283" i="1"/>
  <c r="AV283" i="1"/>
  <c r="AU283" i="1"/>
  <c r="AT224" i="1"/>
  <c r="AS224" i="1"/>
  <c r="AV224" i="1"/>
  <c r="AU224" i="1"/>
  <c r="AU244" i="1"/>
  <c r="AT244" i="1"/>
  <c r="AS244" i="1"/>
  <c r="AV244" i="1"/>
  <c r="AS198" i="1"/>
  <c r="AT198" i="1"/>
  <c r="AV198" i="1"/>
  <c r="AU198" i="1"/>
  <c r="AU119" i="1"/>
  <c r="AU246" i="1"/>
  <c r="AT246" i="1"/>
  <c r="AS246" i="1"/>
  <c r="AV246" i="1"/>
  <c r="AU259" i="1"/>
  <c r="AT259" i="1"/>
  <c r="AV259" i="1"/>
  <c r="AS259" i="1"/>
  <c r="AS210" i="1"/>
  <c r="AT210" i="1"/>
  <c r="AV210" i="1"/>
  <c r="AU210" i="1"/>
  <c r="AT287" i="1"/>
  <c r="AS287" i="1"/>
  <c r="AV287" i="1"/>
  <c r="AU287" i="1"/>
  <c r="AV200" i="1"/>
  <c r="AU200" i="1"/>
  <c r="AT200" i="1"/>
  <c r="AS200" i="1"/>
  <c r="AU257" i="1"/>
  <c r="AT257" i="1"/>
  <c r="AS257" i="1"/>
  <c r="AV257" i="1"/>
  <c r="AV285" i="1"/>
  <c r="AU285" i="1"/>
  <c r="AT285" i="1"/>
  <c r="AS285" i="1"/>
  <c r="AV238" i="1"/>
  <c r="AU238" i="1"/>
  <c r="AT238" i="1"/>
  <c r="AS238" i="1"/>
  <c r="AV307" i="1"/>
  <c r="AU307" i="1"/>
  <c r="AT307" i="1"/>
  <c r="AS307" i="1"/>
  <c r="AT300" i="1"/>
  <c r="AS300" i="1"/>
  <c r="AV300" i="1"/>
  <c r="AU300" i="1"/>
  <c r="AV236" i="1"/>
  <c r="AU236" i="1"/>
  <c r="AT236" i="1"/>
  <c r="AS236" i="1"/>
  <c r="AS212" i="1"/>
  <c r="AT212" i="1"/>
  <c r="AU212" i="1"/>
  <c r="AV212" i="1"/>
  <c r="AS235" i="1"/>
  <c r="AT235" i="1"/>
  <c r="AR235" i="1"/>
  <c r="AV217" i="1"/>
  <c r="AU217" i="1"/>
  <c r="AT217" i="1"/>
  <c r="AS217" i="1"/>
  <c r="AT310" i="1"/>
  <c r="AS310" i="1"/>
  <c r="AV310" i="1"/>
  <c r="AU310" i="1"/>
  <c r="AS205" i="1"/>
  <c r="AV205" i="1"/>
  <c r="AU205" i="1"/>
  <c r="AT205" i="1"/>
  <c r="AV292" i="1"/>
  <c r="AU292" i="1"/>
  <c r="AT292" i="1"/>
  <c r="AS292" i="1"/>
  <c r="AS213" i="1"/>
  <c r="AV213" i="1"/>
  <c r="AU213" i="1"/>
  <c r="AT213" i="1"/>
  <c r="AV299" i="1"/>
  <c r="AU299" i="1"/>
  <c r="AT299" i="1"/>
  <c r="AS299" i="1"/>
  <c r="AU247" i="1"/>
  <c r="AV247" i="1"/>
  <c r="AT247" i="1"/>
  <c r="AS247" i="1"/>
  <c r="AT306" i="1"/>
  <c r="AS306" i="1"/>
  <c r="AV306" i="1"/>
  <c r="AU306" i="1"/>
  <c r="AV281" i="1"/>
  <c r="AU281" i="1"/>
  <c r="AT281" i="1"/>
  <c r="AS281" i="1"/>
  <c r="AV262" i="1"/>
  <c r="AU262" i="1"/>
  <c r="AT262" i="1"/>
  <c r="AS262" i="1"/>
  <c r="AV195" i="1"/>
  <c r="AS195" i="1"/>
  <c r="AU195" i="1"/>
  <c r="AT195" i="1"/>
  <c r="AS133" i="1"/>
  <c r="AR133" i="1"/>
  <c r="BB133" i="1" s="1"/>
  <c r="AS228" i="1"/>
  <c r="AR228" i="1"/>
  <c r="AV270" i="1"/>
  <c r="AU270" i="1"/>
  <c r="AT270" i="1"/>
  <c r="AS270" i="1"/>
  <c r="AU253" i="1"/>
  <c r="AT253" i="1"/>
  <c r="AS253" i="1"/>
  <c r="AV253" i="1"/>
  <c r="AT273" i="1"/>
  <c r="AS273" i="1"/>
  <c r="AU273" i="1"/>
  <c r="AV273" i="1"/>
  <c r="AU250" i="1"/>
  <c r="AV250" i="1"/>
  <c r="AT250" i="1"/>
  <c r="AS250" i="1"/>
  <c r="AT289" i="1"/>
  <c r="AS289" i="1"/>
  <c r="AV289" i="1"/>
  <c r="AU289" i="1"/>
  <c r="AU276" i="1"/>
  <c r="AT276" i="1"/>
  <c r="BB276" i="1" s="1"/>
  <c r="AV301" i="1"/>
  <c r="AU301" i="1"/>
  <c r="AT301" i="1"/>
  <c r="AS301" i="1"/>
  <c r="AV251" i="1"/>
  <c r="AU251" i="1"/>
  <c r="AT251" i="1"/>
  <c r="AS251" i="1"/>
  <c r="AV309" i="1"/>
  <c r="AU309" i="1"/>
  <c r="AT309" i="1"/>
  <c r="AS309" i="1"/>
  <c r="AU242" i="1"/>
  <c r="AT242" i="1"/>
  <c r="AS242" i="1"/>
  <c r="AV242" i="1"/>
  <c r="AT264" i="1"/>
  <c r="AS264" i="1"/>
  <c r="AU264" i="1"/>
  <c r="AV264" i="1"/>
  <c r="AV272" i="1"/>
  <c r="AU272" i="1"/>
  <c r="AT272" i="1"/>
  <c r="AS272" i="1"/>
  <c r="AT222" i="1"/>
  <c r="AS222" i="1"/>
  <c r="AU222" i="1"/>
  <c r="AV222" i="1"/>
  <c r="AT293" i="1"/>
  <c r="AS293" i="1"/>
  <c r="AV293" i="1"/>
  <c r="AU293" i="1"/>
  <c r="AT290" i="1"/>
  <c r="AS290" i="1"/>
  <c r="AV290" i="1"/>
  <c r="AU290" i="1"/>
  <c r="AT303" i="1"/>
  <c r="AS303" i="1"/>
  <c r="AV303" i="1"/>
  <c r="AU303" i="1"/>
  <c r="AT266" i="1"/>
  <c r="AS266" i="1"/>
  <c r="AV266" i="1"/>
  <c r="AU266" i="1"/>
  <c r="AS227" i="1"/>
  <c r="AR227" i="1"/>
  <c r="AV193" i="1"/>
  <c r="AT193" i="1"/>
  <c r="AS193" i="1"/>
  <c r="AU193" i="1"/>
  <c r="AS214" i="1"/>
  <c r="AU214" i="1"/>
  <c r="AT214" i="1"/>
  <c r="AV214" i="1"/>
  <c r="AV194" i="1"/>
  <c r="AU194" i="1"/>
  <c r="AT194" i="1"/>
  <c r="AS194" i="1"/>
  <c r="AT216" i="1"/>
  <c r="AU216" i="1"/>
  <c r="AS216" i="1"/>
  <c r="AV216" i="1"/>
  <c r="AT234" i="1"/>
  <c r="AV234" i="1"/>
  <c r="AU234" i="1"/>
  <c r="AS234" i="1"/>
  <c r="AV265" i="1"/>
  <c r="AU265" i="1"/>
  <c r="AT265" i="1"/>
  <c r="AS265" i="1"/>
  <c r="AV196" i="1"/>
  <c r="AU196" i="1"/>
  <c r="AT196" i="1"/>
  <c r="AS196" i="1"/>
  <c r="AV209" i="1"/>
  <c r="AU209" i="1"/>
  <c r="AS209" i="1"/>
  <c r="AT209" i="1"/>
  <c r="AV232" i="1"/>
  <c r="AT232" i="1"/>
  <c r="AU232" i="1"/>
  <c r="AS232" i="1"/>
  <c r="AT226" i="1"/>
  <c r="AS226" i="1"/>
  <c r="AU226" i="1"/>
  <c r="AV226" i="1"/>
  <c r="AV279" i="1"/>
  <c r="AU279" i="1"/>
  <c r="AT279" i="1"/>
  <c r="AS279" i="1"/>
  <c r="AV296" i="1"/>
  <c r="AU296" i="1"/>
  <c r="AT296" i="1"/>
  <c r="AS296" i="1"/>
  <c r="AU239" i="1"/>
  <c r="AT239" i="1"/>
  <c r="AS239" i="1"/>
  <c r="AV239" i="1"/>
  <c r="AV288" i="1"/>
  <c r="AU288" i="1"/>
  <c r="AT288" i="1"/>
  <c r="AS288" i="1"/>
  <c r="AV211" i="1"/>
  <c r="AS211" i="1"/>
  <c r="AU211" i="1"/>
  <c r="AT211" i="1"/>
  <c r="AV304" i="1"/>
  <c r="AU304" i="1"/>
  <c r="AT304" i="1"/>
  <c r="AS304" i="1"/>
  <c r="AR143" i="1"/>
  <c r="BB143" i="1" s="1"/>
  <c r="AQ83" i="1"/>
  <c r="AR175" i="1"/>
  <c r="BB175" i="1" s="1"/>
  <c r="AQ67" i="1"/>
  <c r="AQ21" i="1"/>
  <c r="AQ2" i="1"/>
  <c r="AQ95" i="1"/>
  <c r="AR95" i="1"/>
  <c r="BB95" i="1" s="1"/>
  <c r="BB135" i="1" l="1"/>
  <c r="BB294" i="1"/>
  <c r="BB259" i="1"/>
  <c r="BB119" i="1"/>
  <c r="BB311" i="1"/>
  <c r="BB301" i="1"/>
  <c r="BB236" i="1"/>
  <c r="BB307" i="1"/>
  <c r="BB285" i="1"/>
  <c r="BB309" i="1"/>
  <c r="BB226" i="1"/>
  <c r="BB289" i="1"/>
  <c r="BB273" i="1"/>
  <c r="BB195" i="1"/>
  <c r="BB212" i="1"/>
  <c r="BB210" i="1"/>
  <c r="BB244" i="1"/>
  <c r="BB272" i="1"/>
  <c r="BB251" i="1"/>
  <c r="BB306" i="1"/>
  <c r="BB310" i="1"/>
  <c r="BB211" i="1"/>
  <c r="BB227" i="1"/>
  <c r="BB205" i="1"/>
  <c r="BB316" i="1"/>
  <c r="BB271" i="1"/>
  <c r="BB313" i="1"/>
  <c r="BB279" i="1"/>
  <c r="BB232" i="1"/>
  <c r="BB196" i="1"/>
  <c r="BB234" i="1"/>
  <c r="BB194" i="1"/>
  <c r="BB266" i="1"/>
  <c r="BB290" i="1"/>
  <c r="BB222" i="1"/>
  <c r="BB264" i="1"/>
  <c r="BB250" i="1"/>
  <c r="BB228" i="1"/>
  <c r="BB262" i="1"/>
  <c r="BB299" i="1"/>
  <c r="BB292" i="1"/>
  <c r="BB235" i="1"/>
  <c r="BB237" i="1"/>
  <c r="BB255" i="1"/>
  <c r="BB214" i="1"/>
  <c r="BB213" i="1"/>
  <c r="BB283" i="1"/>
  <c r="BB229" i="1"/>
  <c r="BB239" i="1"/>
  <c r="BB193" i="1"/>
  <c r="BB253" i="1"/>
  <c r="BB287" i="1"/>
  <c r="BB243" i="1"/>
  <c r="BB245" i="1"/>
  <c r="BB221" i="1"/>
  <c r="BB117" i="1"/>
  <c r="BB242" i="1"/>
  <c r="BB238" i="1"/>
  <c r="BB200" i="1"/>
  <c r="BB224" i="1"/>
  <c r="BB295" i="1"/>
  <c r="BB308" i="1"/>
  <c r="BB233" i="1"/>
  <c r="BB256" i="1"/>
  <c r="BB240" i="1"/>
  <c r="BB206" i="1"/>
  <c r="BB304" i="1"/>
  <c r="BB288" i="1"/>
  <c r="BB296" i="1"/>
  <c r="BB265" i="1"/>
  <c r="BB303" i="1"/>
  <c r="BB293" i="1"/>
  <c r="BB270" i="1"/>
  <c r="BB281" i="1"/>
  <c r="BB247" i="1"/>
  <c r="BB217" i="1"/>
  <c r="BB257" i="1"/>
  <c r="BB246" i="1"/>
  <c r="BB198" i="1"/>
  <c r="BB208" i="1"/>
  <c r="BB89" i="1"/>
  <c r="BB209" i="1"/>
  <c r="BB216" i="1"/>
  <c r="BB300" i="1"/>
  <c r="BB254" i="1"/>
  <c r="BB267" i="1"/>
  <c r="BB258" i="1"/>
  <c r="BB282" i="1"/>
  <c r="BB268" i="1"/>
</calcChain>
</file>

<file path=xl/sharedStrings.xml><?xml version="1.0" encoding="utf-8"?>
<sst xmlns="http://schemas.openxmlformats.org/spreadsheetml/2006/main" count="4360" uniqueCount="1609">
  <si>
    <t>PROPOSAL</t>
  </si>
  <si>
    <t>ADDRESS</t>
  </si>
  <si>
    <t>PostCode</t>
  </si>
  <si>
    <t>1 BED EXISTING</t>
  </si>
  <si>
    <t>2 BED EXISTING</t>
  </si>
  <si>
    <t>3 BED EXISTING</t>
  </si>
  <si>
    <t>4 BED EXISTING</t>
  </si>
  <si>
    <t>5 BED EXISTING</t>
  </si>
  <si>
    <t>6 BED EXISTING</t>
  </si>
  <si>
    <t>7 BED EXISTING</t>
  </si>
  <si>
    <t>9 BED EXISTING</t>
  </si>
  <si>
    <t>Affordable</t>
  </si>
  <si>
    <t>1 BED PROPOSED</t>
  </si>
  <si>
    <t>2 BED PROPOSED</t>
  </si>
  <si>
    <t>3 BED PROPOSED</t>
  </si>
  <si>
    <t>4 BED PROPOSED</t>
  </si>
  <si>
    <t>5 BED PROPOSED</t>
  </si>
  <si>
    <t>6 BED PROPOSED</t>
  </si>
  <si>
    <t>7 BED PROPOSED</t>
  </si>
  <si>
    <t>AFFORDABLE_HOUSING</t>
  </si>
  <si>
    <t>NEW</t>
  </si>
  <si>
    <t>07/3348/FUL</t>
  </si>
  <si>
    <t>Demolition of existing house and outbuildings, construction of 3 houses.</t>
  </si>
  <si>
    <t>289 Petersham Road_x000D_Richmond_x000D_Surrey_x000D_TW10 7DA_x000D_</t>
  </si>
  <si>
    <t>10/0312/FUL</t>
  </si>
  <si>
    <t>Construction of three bedroom house and associated landscaping</t>
  </si>
  <si>
    <t>72 Stanley Road_x000D_Teddington_x000D__x000D_</t>
  </si>
  <si>
    <t>11/1443/FUL</t>
  </si>
  <si>
    <t>Demolition of existing station building and access gantries to the platforms and a phased redevelopment to provide;_x000D_1. Removal of existing footbridge structures, adjustment of existing platform canopies and rebuilding of a section of the London Road wall.</t>
  </si>
  <si>
    <t>Twickenham Railway Station_x000D_London Road_x000D_Twickenham_x000D_TW1 1BD_x000D_</t>
  </si>
  <si>
    <t>11/2882/FUL</t>
  </si>
  <si>
    <t>CHU</t>
  </si>
  <si>
    <t>Two-storey infill to the rear of the property and the partial change of use of the front ground floor from vacant offices (Use Class B1) to a single dwelling (Use Class C3).</t>
  </si>
  <si>
    <t>35 Staines Road_x000D_Twickenham_x000D_TW2 5BG_x000D_</t>
  </si>
  <si>
    <t>13/1327/FUL</t>
  </si>
  <si>
    <t>Reversion of Doughty House and Doughty Cottage, change of use from D1 gallery to a single family dwelling. New conservatory with basement below; underground car parking beneath the upper garden and linked to Doughty House; part re-construction of rear ele</t>
  </si>
  <si>
    <t>Doughty House And Doughty Cottage_x000D_142 - 142A Richmond Hill_x000D_Richmond_x000D__x000D_</t>
  </si>
  <si>
    <t>13/2163/FUL</t>
  </si>
  <si>
    <t>CON</t>
  </si>
  <si>
    <t>The reinstatement of 239 and 239a Kingston Road, both maisonnettes comprising a semi detached house the other half of which (241) is still a complete family residence, back into a single family residence. .</t>
  </si>
  <si>
    <t>239 Kingston Road_x000D_Teddington_x000D_TW11 9JJ_x000D_</t>
  </si>
  <si>
    <t>TW11 9JJ</t>
  </si>
  <si>
    <t>TW2 6SR</t>
  </si>
  <si>
    <t>EXT</t>
  </si>
  <si>
    <t>14/2118/FUL</t>
  </si>
  <si>
    <t>Conversion of existing block of 3 flats, back into onedwellinghouse. Demolition of existing part 2 storey, part single storey rear addition and erection of part 2 storey and part single storey rear extension. Erection of basement extension, part under exi</t>
  </si>
  <si>
    <t>14 Sheen Gate Gardens_x000D_East Sheen_x000D_London_x000D__x000D_</t>
  </si>
  <si>
    <t>14/2257/FUL</t>
  </si>
  <si>
    <t>MIX</t>
  </si>
  <si>
    <t>Partial rebuild and refurbishment of existing building and erection of two-storey side / rear extension with 3No. rear dormers to facilitate the formation of a mixed use building comprising a ground floor retail shop unit (A1 Use Class) and 4 No. 1-bedroo</t>
  </si>
  <si>
    <t>310 Nelson Road_x000D_Twickenham_x000D_TW2 7AJ_x000D_</t>
  </si>
  <si>
    <t>14/2797/P3JPA</t>
  </si>
  <si>
    <t>Proposed change of use of part of an existing two storey office block (B1a Use Class) to Residential (C3 Use Class) creating 6 No.flats (comprising 1 x 1-bed unit and 5 x 2-bed units).</t>
  </si>
  <si>
    <t>Crane Mews_x000D_32 Gould Road_x000D_Twickenham_x000D__x000D_</t>
  </si>
  <si>
    <t>TW2 6RS</t>
  </si>
  <si>
    <t>14/3011/FUL</t>
  </si>
  <si>
    <t>Refurbishment and remodelling of the existing dry cleaners (Use Class A1: Shops)  and workshop (Use Class B1c: light industrial) including infill extensions and alterations, conversion of seven x one self-contained flats to six residential flats (comprisi</t>
  </si>
  <si>
    <t>2 Broad Street_x000D_Teddington_x000D_TW11 8RF_x000D_</t>
  </si>
  <si>
    <t>14/3780/FUL</t>
  </si>
  <si>
    <t>The conversion and restoration of the Old School building to form 5 no. residential apartments, and 90 square metres of B1a Office space, and the erection of 3no. terraced townhouses with basement accommodation at the rear, with car parking, landscaping,</t>
  </si>
  <si>
    <t>Richmond Film Services_x000D_Park Lane_x000D_Richmond_x000D_TW9 2RA_x000D_</t>
  </si>
  <si>
    <t>14/3983/FUL</t>
  </si>
  <si>
    <t>Demolition of existing buildings and erection of 2 pairs of two storey four bedroom townhouses, with basements, roofspace accomodation, associated landscaping and 4 car parking spaces.</t>
  </si>
  <si>
    <t>Kings Road Garage_x000D_Kings Road_x000D_Richmond_x000D_TW10 6EG_x000D_</t>
  </si>
  <si>
    <t>14/4464/P3JPA</t>
  </si>
  <si>
    <t>Change of use of part of the ground floor and first floor offices (B1a) to residential (C3) comprising 6 one bed  residential units.</t>
  </si>
  <si>
    <t>111 Heath Road_x000D_Twickenham_x000D_TW1 4AH_x000D_</t>
  </si>
  <si>
    <t>TW1 4AH</t>
  </si>
  <si>
    <t>TW1 4BH</t>
  </si>
  <si>
    <t>14/4721/FUL</t>
  </si>
  <si>
    <t>Demolition of the existing buildings and erection of a mixed-use residential-led redevelopment of two storeys over basement with roof accommodation and balconies and roof terraces comprising eight apartments; 401m2 of B1(a) floorspace; twelve car parking</t>
  </si>
  <si>
    <t>97A White Hart Lane_x000D_Barnes_x000D_London_x000D_SW13 0JL_x000D_</t>
  </si>
  <si>
    <t>SW13 0JL</t>
  </si>
  <si>
    <t>14/4793/FUL</t>
  </si>
  <si>
    <t>Refurbishment of existing shop and refurbishment and part extension of existing 1st floor flat to provide 2 new 1 and 2 bed flats. Refurbishment and part demolition of existing 2 storey barn to provide new 2 bed 2 storey dwelling.</t>
  </si>
  <si>
    <t>42 Sheen Lane_x000D_East Sheen_x000D_London_x000D_SW14 8LP_x000D_</t>
  </si>
  <si>
    <t>14/4839/FUL</t>
  </si>
  <si>
    <t>Demolition of existing house and construction of a new 3 bedroom house.</t>
  </si>
  <si>
    <t>The Cottage_x000D_Eel Pie Island_x000D_Twickenham_x000D_TW1 3DY_x000D_</t>
  </si>
  <si>
    <t>14/5284/FUL</t>
  </si>
  <si>
    <t>The reversion of a Building of Townscape Merit from two self-contained flats (1x1 and 1x3 beds) to a single-family dwelling (Use Class C3: Dwelling Houses) including a rear side infill extension with associated works.</t>
  </si>
  <si>
    <t>46 Halford Road_x000D_Richmond_x000D__x000D_</t>
  </si>
  <si>
    <t>TW10 6AP</t>
  </si>
  <si>
    <t>14/5306/FUL</t>
  </si>
  <si>
    <t>Change of use from B1 to residential (Number 21) and demolition of existing 2-storey dwelling (21A) with erection of back extension with basement</t>
  </si>
  <si>
    <t>21 - 21A St Johns Road_x000D_Richmond_x000D__x000D_</t>
  </si>
  <si>
    <t>14/5364/P3JPA</t>
  </si>
  <si>
    <t>22 Linden Road_x000D_Hampton_x000D_TW12 2JB_x000D_</t>
  </si>
  <si>
    <t>TW12 2JB</t>
  </si>
  <si>
    <t>15/0160/FUL</t>
  </si>
  <si>
    <t>Demolition of existing dwelling and erection of two buildings containing  1No. two bedroom house, 1No. two bedroom apartment and 1No. three bedroom apartment.</t>
  </si>
  <si>
    <t>1 Latimer Road_x000D_Teddington_x000D_TW11 8QA_x000D_</t>
  </si>
  <si>
    <t>15/0421/FUL</t>
  </si>
  <si>
    <t>Reversion of a Building of Townscape Merit from four self-contained flats (3x2 and 1x1 beds) to a single-family dwelling (Use Class C3: Dwelling Houses) with lower and upper ground rear extensions, external alterations to dormers, fenestration, and stairs</t>
  </si>
  <si>
    <t>17 Kings Road_x000D_Richmond_x000D__x000D_</t>
  </si>
  <si>
    <t>15/1440/FUL</t>
  </si>
  <si>
    <t>Demolition of existing single storey structure to allow the construction of a two-storey (1x1bed 2person) dwellinghouse including a study room; provision of one off-street parking space; hard and soft landscaping; boundary treatment and associated refuse/</t>
  </si>
  <si>
    <t>6 Second Cross Road_x000D_Twickenham_x000D_TW2 5RF_x000D_</t>
  </si>
  <si>
    <t>TW2 5RF</t>
  </si>
  <si>
    <t>15/1486/FUL</t>
  </si>
  <si>
    <t>Demolition of existing dwelling and erection of 2 No.4 bed semi-detached dwellings with associated parking and landscaping.</t>
  </si>
  <si>
    <t>8 Heathside_x000D_Whitton_x000D_Hounslow_x000D_TW4 5NN_x000D_</t>
  </si>
  <si>
    <t>15/1638/FUL</t>
  </si>
  <si>
    <t>Demolition of the existing dwelling and erection of 2 No.semi-detached dwellings and associated hard and soft landscaping.</t>
  </si>
  <si>
    <t>53 Cole Park Road_x000D_Twickenham_x000D_TW1 1HT_x000D_</t>
  </si>
  <si>
    <t>TW1 1HT</t>
  </si>
  <si>
    <t>15/2204/FUL</t>
  </si>
  <si>
    <t>Change of use from a private garage and store to a 2 bedroom house with associated single storey extensions; retention of existing photovoltaic arrays; associated cycle and refuse/recycle stores; hard and soft landscaping and installation of car turntable</t>
  </si>
  <si>
    <t>TW2 7EE</t>
  </si>
  <si>
    <t>15/2440/VRC</t>
  </si>
  <si>
    <t>Variation of condition 2 of application 08/4792/FUL to allow for amendments including:_x000D_- Introduction of clerestory windows to eastern elevation of office building;_x000D_- 2 Conservation rooflights added to front (western) elevation of residential building;_x000D_-</t>
  </si>
  <si>
    <t>11 Sandycombe Road_x000D_Richmond_x000D_TW9 2EP_x000D_</t>
  </si>
  <si>
    <t>15/2452/FUL</t>
  </si>
  <si>
    <t>Refurbishment and Extension of existing dwelling - No 79 Richmond Road; Demolition of existing shop and associated office, storage - No 77 Richmond Road; Erection of new single storey B1/D1 employment unit; Erection of new detached 3 Bed Family Unit.</t>
  </si>
  <si>
    <t>77 - 79 Richmond Road_x000D_Twickenham_x000D__x000D_</t>
  </si>
  <si>
    <t>15/2854/FUL</t>
  </si>
  <si>
    <t>Demolition of a row of 18 garages; Proposed to construct two two-bedroom Wheelchair Bungalows; Provision of two car parking spaces.</t>
  </si>
  <si>
    <t>Garages At_x000D_Riverside Drive_x000D_Ham_x000D__x000D_</t>
  </si>
  <si>
    <t>15/2855/FUL</t>
  </si>
  <si>
    <t>Demolition of 20 garages in two rows; Construction of two three-bedroom houses</t>
  </si>
  <si>
    <t>Garages At_x000D_Maguire Drive_x000D_Ham_x000D__x000D_</t>
  </si>
  <si>
    <t>Y</t>
  </si>
  <si>
    <t>15/2857/FUL</t>
  </si>
  <si>
    <t>Removal of 26 garages; Creation of 3 two storey three-bedroom houses. Provision of 11 parking spaces in a shared surface courtyard</t>
  </si>
  <si>
    <t>Garages At_x000D_Clifford Road_x000D_Petersham_x000D__x000D_</t>
  </si>
  <si>
    <t>17A Tower Road_x000D_Twickenham_x000D_TW1 4PD</t>
  </si>
  <si>
    <t>15/3072/FUL</t>
  </si>
  <si>
    <t>Conversion, extension and alteration of the existing church building to provide for 6 x 2 bedroom flats over four levels together with 6 off-street car parking spaces, motorcycle parking, garden amenity areas and refuse, recycling and cycle parking areas.</t>
  </si>
  <si>
    <t>Christ Church_x000D_Station Road_x000D_Teddington_x000D__x000D_</t>
  </si>
  <si>
    <t>TW11</t>
  </si>
  <si>
    <t>15/3183/FUL</t>
  </si>
  <si>
    <t>Conversion of existing lower ground floor property and existing upper first floor property (5a and 5b) into one dwelling space and single storey rear extension</t>
  </si>
  <si>
    <t>5A And 5B Upper Lodge Mews_x000D_Bushy Park_x000D_Hampton Hill_x000D__x000D_</t>
  </si>
  <si>
    <t>15/3296/FUL</t>
  </si>
  <si>
    <t>SITE A:-Removal of 40 garages_x000D_Create a short terrace of high quality two storey houses consisting of three x  three-bedroom houses and two x  four-bedroom houses. Provision of 16 parking spaces in a shared surface courtyard</t>
  </si>
  <si>
    <t>Garages Site A_x000D_Bucklands Road_x000D_Teddington_x000D__x000D_</t>
  </si>
  <si>
    <t>15/3297/FUL</t>
  </si>
  <si>
    <t>Garage Site B_x000D_Bucklands Road_x000D_Teddington_x000D__x000D_</t>
  </si>
  <si>
    <t>15/3518/FUL</t>
  </si>
  <si>
    <t>Erection of a pair of semi-detached dwellings with associated access, parking and private amenity space following the demolition of the existing building comprising 2No. maisonettes and associated outbuildings.</t>
  </si>
  <si>
    <t>58 Denton Road_x000D_Twickenham_x000D_TW1 2HQ_x000D_</t>
  </si>
  <si>
    <t>TW1 2HQ</t>
  </si>
  <si>
    <t>-</t>
  </si>
  <si>
    <t>15/4230/FUL</t>
  </si>
  <si>
    <t>Extension to existing Bungalow to convert into 1No. Studio Flat &amp; 1No. 1 Bedroom Flat.</t>
  </si>
  <si>
    <t>The Bungalow_x000D_Beresford Court_x000D_Park Road_x000D_Twickenham_x000D_TW1 2PU_x000D_</t>
  </si>
  <si>
    <t>15/4281/GPD15</t>
  </si>
  <si>
    <t>Change of use of office building (B1) to 4 bed family dwelling (C3).</t>
  </si>
  <si>
    <t>31 Wick Road_x000D_Teddington_x000D_TW11 9DN_x000D_</t>
  </si>
  <si>
    <t>TW11 9DN</t>
  </si>
  <si>
    <t>15/4581/FUL</t>
  </si>
  <si>
    <t>Demolition of all site buildings and redevelopment of the site for a mixed use development comprising a new car showroom with associated workshops (sui generis), office accommodation (Use Class B1a) and six three-bedrooom residential dwellings (Use Class</t>
  </si>
  <si>
    <t>45 - 49 Station Road_x000D_Hampton_x000D_TW12 2BT_x000D_</t>
  </si>
  <si>
    <t>TW12 2BT</t>
  </si>
  <si>
    <t>15/4586/FUL</t>
  </si>
  <si>
    <t>Erection of a two-storey replacement dwellinghouse with attic space.</t>
  </si>
  <si>
    <t>257 Waldegrave Road_x000D_Twickenham_x000D_TW1 4SY_x000D_</t>
  </si>
  <si>
    <t>TW1 4SY</t>
  </si>
  <si>
    <t>15/4835/FUL</t>
  </si>
  <si>
    <t>Erection of a three bedroom chalet bungalow on land to the rear of 9 Gloucester Road.</t>
  </si>
  <si>
    <t>9 Gloucester Road_x000D_Teddington_x000D__x000D_</t>
  </si>
  <si>
    <t>15/5216/FUL</t>
  </si>
  <si>
    <t>Redevelopment of the site to provide a care home, 4 supported living units and 15 affordable housing units, with associated onsite parking and external works. (This scheme is linked to application 15/5217/FUL - whereby the existing care home at Silver Bir</t>
  </si>
  <si>
    <t>The Avenue Centre_x000D_1 Normansfield Avenue_x000D_Hampton Wick_x000D_Teddington_x000D_TW11 9RP_x000D_</t>
  </si>
  <si>
    <t>15/5217/NMA1</t>
  </si>
  <si>
    <t>Non-material amendment to condition U10926 (NS11 - Building Regulations) of planning permission 15/5217/FUL to allow for change in wording of condition to state:  'Prior to the commencement of works above slab level, a scheme shall be submitted to and app</t>
  </si>
  <si>
    <t>Silver Birches_x000D_2 - 6 Marchmont Road_x000D_Richmond_x000D_TW10 6HH_x000D_</t>
  </si>
  <si>
    <t>15/5351/FUL</t>
  </si>
  <si>
    <t>Erection of a pair of two-bedroom, semi-detached dwellings with associated access, car turntable, parking and amenity space following the demolition of existing dwelling.</t>
  </si>
  <si>
    <t>11 Fifth Cross Road_x000D_Twickenham_x000D__x000D_</t>
  </si>
  <si>
    <t>15/5369/FUL</t>
  </si>
  <si>
    <t>Demolition of existing bungalow and replacement dwelling house (Class C3) comprising ground and lower ground floor.</t>
  </si>
  <si>
    <t>65 Wensleydale Road_x000D_Hampton_x000D_TW12 2LP_x000D_</t>
  </si>
  <si>
    <t>16/0058/FUL</t>
  </si>
  <si>
    <t>Change of use of 2nd floor and 3rd floor level from ancillary retail to nine 1 bedroom flats (C3 use) with external alterations and enclosure of walkway at 1st floor, new residential access, bin store, bicycle storage, replacement of plant, new stairs to</t>
  </si>
  <si>
    <t>29 George Street_x000D_Richmond_x000D_TW9 1HY_x000D_</t>
  </si>
  <si>
    <t>16/0234/FUL</t>
  </si>
  <si>
    <t>Demolition of existing garage and construction of a two storey terraced house with associated landscaping, cycle store, rear car parking and access thereto.</t>
  </si>
  <si>
    <t>31 Poulett Gardens_x000D_Twickenham_x000D_TW1 4QS_x000D_</t>
  </si>
  <si>
    <t>TW1 4QS</t>
  </si>
  <si>
    <t>16/0432/FUL</t>
  </si>
  <si>
    <t>Demolition of existing building and erection of three storey building plus basement to provide B1 use at basement, ground floor and first floor, and one 2 bedroom apartment above at second floor level.</t>
  </si>
  <si>
    <t>48 Glentham Road_x000D_Barnes_x000D_London_x000D_SW13 9JJ</t>
  </si>
  <si>
    <t>16/0510/FUL</t>
  </si>
  <si>
    <t>Alterations including construction of a new rear ground floor extension and change of use to commercial space and two 2-bedroom self-contained flats.</t>
  </si>
  <si>
    <t>Shanklin House_x000D_70 Sheen Road_x000D_Richmond_x000D_TW9 1UF_x000D_</t>
  </si>
  <si>
    <t>TW9 1UF</t>
  </si>
  <si>
    <t>16/0606/FUL</t>
  </si>
  <si>
    <t>Retention of former police station building with partial demolition of the rear wings of the police station and demolition of the rear garages and the construction of 28 residential units (4 x 1 bedroom, 12 x 2 bedroom, 10 x 3 bedroom and 2 x 4 bedroom) a</t>
  </si>
  <si>
    <t>Police Station_x000D_60 - 68 Station Road_x000D_Hampton_x000D__x000D_</t>
  </si>
  <si>
    <t>TW12 2AX</t>
  </si>
  <si>
    <t>16/0647/FUL</t>
  </si>
  <si>
    <t>Demolition of the existing garages and redevelopment of the site with the erection of two residential houses with associated landscaping.</t>
  </si>
  <si>
    <t>Garages Rear Of 8_x000D_Atbara Road_x000D_Teddington_x000D__x000D_</t>
  </si>
  <si>
    <t>16/0680/FUL</t>
  </si>
  <si>
    <t>Part demolition of single dwelling house and formation of two semi-detached houses.</t>
  </si>
  <si>
    <t>2 Firs Avenue_x000D_East Sheen_x000D_London_x000D_SW14 7NZ_x000D_</t>
  </si>
  <si>
    <t>SW14 8AD</t>
  </si>
  <si>
    <t>16/1145/FUL</t>
  </si>
  <si>
    <t>Conversion of part lower ground floor to form 1 x 1 bed self contained flat. New external staircase to match existing</t>
  </si>
  <si>
    <t>19 - 21 Lower Teddington Road_x000D_Hampton Wick_x000D__x000D_</t>
  </si>
  <si>
    <t>KT1 4EU</t>
  </si>
  <si>
    <t>16/1293/FUL</t>
  </si>
  <si>
    <t>Creation of an additional floor to create 4 'car free' residential units (2 No.2 bed and 2 No.1 bed flats) and incorporate external extensions and alterations to fenestration of the building.  Provision of 6 cycle parking spaces, refuse storage for commer</t>
  </si>
  <si>
    <t>16/1344/FUL</t>
  </si>
  <si>
    <t>Conversion works to lower ground floor to provide 1No 1-bedroom flat and basement storage for use ancillary to upper ground floor minicab offices.  Conversion of first floor to 2No. 1-bedroom flats (including conversion of part upper ground floor to provi</t>
  </si>
  <si>
    <t>208 - 210 Amyand Park Road_x000D_Twickenham_x000D_TW1 3HY_x000D_</t>
  </si>
  <si>
    <t>TW1 3HY</t>
  </si>
  <si>
    <t>16/1373/FUL</t>
  </si>
  <si>
    <t>Alterations and refurbishment to provide a single family dwelling house.</t>
  </si>
  <si>
    <t>TW9 1PX</t>
  </si>
  <si>
    <t>16/1729/FUL</t>
  </si>
  <si>
    <t>Refurbishment of all existing buildings on the site, including improvements to existing shop fronts, and a first floor extension, to provide a mixed use scheme comprising three retail units and four residential dwellings, incorporating off-street parking,</t>
  </si>
  <si>
    <t>67 - 71 Station Road_x000D_Hampton_x000D_TW12 2BT_x000D_</t>
  </si>
  <si>
    <t>16/1882/FUL</t>
  </si>
  <si>
    <t>Demolition of existing single dwelling and erection of a new single dwelling.</t>
  </si>
  <si>
    <t>9 Charlotte Road_x000D_Barnes_x000D_London_x000D_SW13 9QJ_x000D_</t>
  </si>
  <si>
    <t>SW13 9QJ</t>
  </si>
  <si>
    <t>16/1903/FUL</t>
  </si>
  <si>
    <t>Change of use from office (B1) to residential (C3), demolition and rebuild of the existing single storey rear building, basement extension to Grade II listed building in the Kew Green Conservation Area.</t>
  </si>
  <si>
    <t>63 Kew Green_x000D_Kew_x000D__x000D_</t>
  </si>
  <si>
    <t>16/1935/GPD15</t>
  </si>
  <si>
    <t>Change of use of ground, first and second floors from B1 (a) offices - C3 residential (21 flats together with 21 off-street parking spaces, 21 cycle spaces and two bin and recycling store area)</t>
  </si>
  <si>
    <t>Garrick House_x000D_161 - 163 High Street_x000D_Hampton Hill_x000D_Hampton_x000D_TW12 1NL_x000D_</t>
  </si>
  <si>
    <t>TW12 1NL</t>
  </si>
  <si>
    <t>16/2042/FUL</t>
  </si>
  <si>
    <t>Part two storey part single storey rear extension; insertion of 3 rooflights to side roofslope and alterations to fenestration arrangement on all elevations to facilitate the conversion of existing dwellinghouse into four self-contained flats (2x1 bed, 2x</t>
  </si>
  <si>
    <t>216 London Road_x000D_Twickenham_x000D_TW1 1EU</t>
  </si>
  <si>
    <t>TW1 1EU</t>
  </si>
  <si>
    <t>16/2158/FUL</t>
  </si>
  <si>
    <t>Reversion of 2 No. dwellinghouses into a single family dwellinghouse.</t>
  </si>
  <si>
    <t>Ormonde Lodge_x000D_2A St Peters Road_x000D_Twickenham_x000D_TW1 1QX_x000D_</t>
  </si>
  <si>
    <t>16/2288/FUL</t>
  </si>
  <si>
    <t>Extending the existing retail and residential accommodation to provide a mixed use scheme comprising of one retail unit and 7 new residential dwellings and retention of 3 currently existing residential dwellings, incorporating cycle storage, amenity space</t>
  </si>
  <si>
    <t>179 - 181 High Street_x000D_Hampton Hill_x000D__x000D_</t>
  </si>
  <si>
    <t>TW12</t>
  </si>
  <si>
    <t>16/2306/FUL</t>
  </si>
  <si>
    <t>Conversion of the building into one family house, plus an additional apartment at basement level to the front.</t>
  </si>
  <si>
    <t>112 Richmond Hill_x000D_Richmond_x000D__x000D_</t>
  </si>
  <si>
    <t>16/2348/FUL</t>
  </si>
  <si>
    <t>Demolition of existing sheds and construction of a single storey one bedroom dwelling.</t>
  </si>
  <si>
    <t>38A Pagoda Avenue_x000D_Richmond_x000D_TW9 2HF</t>
  </si>
  <si>
    <t>16/2502/FUL</t>
  </si>
  <si>
    <t>Demolition of existing dwelling and erection of a new six bedroom house with basement.</t>
  </si>
  <si>
    <t>43 Strawberry Vale_x000D_Twickenham_x000D_TW1 4RX</t>
  </si>
  <si>
    <t>16/2637/FUL</t>
  </si>
  <si>
    <t>Demolition of the existing building and the erection of new two-storey house, with a basement and front and rear light wells and a rear dormer._x000D__x000D_</t>
  </si>
  <si>
    <t>9 Belgrave Road_x000D_Barnes_x000D_London_x000D_SW13 9NS_x000D_</t>
  </si>
  <si>
    <t>16/2647/FUL</t>
  </si>
  <si>
    <t>Demolition of the existing office (B1a) building (395 sq.m) and the erection a part five / part six-storey mixed-use building comprisnig a ground floor office / commercial unit (300 sq.m) and 22 (11 x 1 and 11 x 2 bed) affordable 'shared ownership' apartm</t>
  </si>
  <si>
    <t>2 High Street_x000D_Teddington_x000D_TW11 8EW_x000D_</t>
  </si>
  <si>
    <t>TW11 8EW</t>
  </si>
  <si>
    <t>16/2704/FUL</t>
  </si>
  <si>
    <t>Demolition of existing dwelling and erection of a replacement dwelling.</t>
  </si>
  <si>
    <t>3 Berwyn Road_x000D_Richmond_x000D_TW10 5BP_x000D_</t>
  </si>
  <si>
    <t>TW10 5BP</t>
  </si>
  <si>
    <t>16/2709/FUL</t>
  </si>
  <si>
    <t>Demolition of the existing building and the erection of two new two-storey houses, one with a basement and side lightwells and the other with a basement with rear lightwell and rear dormer.</t>
  </si>
  <si>
    <t>29 Howsman Road_x000D_Barnes_x000D_London_x000D_SW13 9AW_x000D_</t>
  </si>
  <si>
    <t>SW13 9AW</t>
  </si>
  <si>
    <t>16/2736/FUL</t>
  </si>
  <si>
    <t>Demolition of existing detached dwelling and construction of new 4 bed house.</t>
  </si>
  <si>
    <t>Downlands_x000D_Petersham Close_x000D_Petersham_x000D_Richmond_x000D_TW10 7DZ_x000D_</t>
  </si>
  <si>
    <t>TW10 7DZ</t>
  </si>
  <si>
    <t>16/2975/GPD15</t>
  </si>
  <si>
    <t>Change of use of vacant offices (B1) to residential use (C3) comprising 2 bed flat on 1st floor and 1 bed flat on second floor.</t>
  </si>
  <si>
    <t>First And Second Floors_x000D_46 King Street_x000D_Twickenham_x000D_TW1 3SH_x000D_</t>
  </si>
  <si>
    <t>TW1 3SH</t>
  </si>
  <si>
    <t>123 High Street_x000D_Whitton_x000D_Twickenham_x000D_TW2 7LQ_x000D_</t>
  </si>
  <si>
    <t>16/3210/GPD15</t>
  </si>
  <si>
    <t>Change of use from B1 (Office) to C3 (Residential) comprising 4 x 1 bedroom flats.</t>
  </si>
  <si>
    <t>16/3247/FUL</t>
  </si>
  <si>
    <t>Demolition of the existing detached bungalow, garage, shed and greenhouse to allow for construction of 2x two storey 4 bedroom semi-detached houses with accommodation in the roof with associated boundary treatment, cycle and car parking and hard and soft</t>
  </si>
  <si>
    <t>738 Hanworth Road_x000D_Whitton_x000D_Hounslow_x000D_TW4 5NT_x000D_</t>
  </si>
  <si>
    <t>TW4 5NT</t>
  </si>
  <si>
    <t>16/3293/RES</t>
  </si>
  <si>
    <t>Detailed Reserved Matters application including Appearance, Landscaping, Layout and Scale for the Schools Development Zone pursuant to Conditions U08026 and U08031 of Outline Planning Permission 15/3038/OUT dated 16.08.16 (Outline application for the demo</t>
  </si>
  <si>
    <t>Land At Junction Of A316 And Langhorn Drive And Richmond College Site (Including Craneford Way East Playing Fields And Marsh Farm Lane)_x000D_Egerton Road_x000D_Twickenham</t>
  </si>
  <si>
    <t>16/3450/FUL</t>
  </si>
  <si>
    <t>Demolition of existing buildings and removal of advertising hoardings. Resiting of existing recycling bins. Erection of a part 3 storey part 4 storey building with commercial use (Flexible Use Class A1, A2 and/or B1a) on the ground floor with 9 flats (4 x</t>
  </si>
  <si>
    <t>Land At_x000D_149 - 151 Heath Road_x000D_Twickenham_x000D__x000D_</t>
  </si>
  <si>
    <t>16/3485/FUL</t>
  </si>
  <si>
    <t>Conversion of number 11 Upper Lodge Mews and number 12 Upper Lodge Mews into one dwelling house with internal refurbishment.</t>
  </si>
  <si>
    <t>11 And 12 Upper Lodge Mews_x000D_Bushy Park_x000D_Hampton Hill_x000D__x000D_</t>
  </si>
  <si>
    <t>16/3506/FUL</t>
  </si>
  <si>
    <t>Demolition of the existing building and erection of 2 buildings at single-storey and three-stories to provide 24 affordable residential units (sheltered accommodation for older people of the minimum age of 55) with associated external amenities, communal</t>
  </si>
  <si>
    <t>Somerville House_x000D_1 Rodney Road_x000D_Twickenham_x000D__x000D_</t>
  </si>
  <si>
    <t>TW2 7AL</t>
  </si>
  <si>
    <t>16/3552/FUL</t>
  </si>
  <si>
    <t>Conversion and extension of the existing convent buildings (following demolition of some mid-20th century extensions), together with new build apartments and houses, to provide a total of 23 residential retirement units, an estate managers office and meet</t>
  </si>
  <si>
    <t>TW10 7JH</t>
  </si>
  <si>
    <t>16/3625/FUL</t>
  </si>
  <si>
    <t>Demolition of existing car repair workshop and replacement with 1 no. ground floor B1(a) commercial unit and 1 no. 2 bed residential unit with associated landscaping, car and cycle parking.</t>
  </si>
  <si>
    <t>65 Holly Road_x000D_Twickenham_x000D_TW1 4HF_x000D_</t>
  </si>
  <si>
    <t>TW1 4HF</t>
  </si>
  <si>
    <t>16/3685/FUL</t>
  </si>
  <si>
    <t>Demolition of existing garage. Alterations to main entrance, installation of ramp, loft conversion comprising hip to gable roof extension to rear roof slope, dormer on side roof slope, enlargement of single storey rear extension and two storey side extens</t>
  </si>
  <si>
    <t>11 Tayben Avenue_x000D_Twickenham_x000D_TW2 7RA</t>
  </si>
  <si>
    <t>TW2 7RA</t>
  </si>
  <si>
    <t>16/3961/FUL</t>
  </si>
  <si>
    <t>Demolition of rear stock room and yard to create a 2 bedroom dwelling over 2 floors with one integral parking space at ground level.</t>
  </si>
  <si>
    <t>8 Barnes High Street_x000D_Barnes_x000D_London_x000D_SW13 9LW_x000D_</t>
  </si>
  <si>
    <t>SW13 9LW</t>
  </si>
  <si>
    <t>16/4127/FUL</t>
  </si>
  <si>
    <t>Conversion of property into two residential units (1 x 2 bed house and 1 x 3 bed house) with associated alterations to fenestration arrangements; Levelling of ground level; new canopy structure to east elevation and enlargement of rear terrace at ground l</t>
  </si>
  <si>
    <t>Weir Cottage_x000D_5 Broom Road_x000D_Teddington_x000D__x000D_</t>
  </si>
  <si>
    <t>TW11 9NR</t>
  </si>
  <si>
    <t>16/4193/FUL</t>
  </si>
  <si>
    <t>Demolition of existing two-storey house and erection of replacement two-storey new build house with accommodation in roof space, associated parking and landscaping.</t>
  </si>
  <si>
    <t>12 Broad Lane_x000D_Hampton_x000D_TW12 3AW</t>
  </si>
  <si>
    <t>TW12 3AW</t>
  </si>
  <si>
    <t>16/4384/FUL</t>
  </si>
  <si>
    <t>Demolition of the existing garage and erection of a new partially sunken one-bedroom, single-storey dwelling, and provision of a new boundary wall and entrance gate.</t>
  </si>
  <si>
    <t>SW14</t>
  </si>
  <si>
    <t>16/4405/FUL</t>
  </si>
  <si>
    <t>Demolition of an existing 3 bedroom bungalow and erection of a new 4 bedroom two storey dwelling (including loft accommodation) with associated landscaping works).</t>
  </si>
  <si>
    <t>46 Sixth Cross Road_x000D_Twickenham_x000D_TW2 5PB_x000D_</t>
  </si>
  <si>
    <t>TW2 5PB</t>
  </si>
  <si>
    <t>16/4553/FUL</t>
  </si>
  <si>
    <t>Demolition of existing buildings on site and erection 2 buildings (two to four-storeys in height), set around outer and inner landscaped courtyards, comprising of 6 townhouses, 35 flats and two commercial units on the High Street frontage (110 sq.m GIA) a</t>
  </si>
  <si>
    <t>63 - 71 High Street_x000D_Hampton Hill_x000D__x000D_</t>
  </si>
  <si>
    <t>TW12 1NH</t>
  </si>
  <si>
    <t>16/4587/FUL</t>
  </si>
  <si>
    <t>Proposed conversion of garden studio to one person residential studio incorporating the extension of depth and height of existing garden studio in order to create a first floor level, with installation of a rooflight to the eastern roofslope and a rooflig</t>
  </si>
  <si>
    <t>24 Christchurch Road_x000D_East Sheen_x000D_London_x000D_SW14 7AA</t>
  </si>
  <si>
    <t>SW14 7AA</t>
  </si>
  <si>
    <t>16/4635/FUL</t>
  </si>
  <si>
    <t>Construction of a three bedroom single storey dwelling with associated hard and soft landscaping, parking and access road (bollard lit)</t>
  </si>
  <si>
    <t>Land Rear Of 12 To 36_x000D_Vincam Close_x000D_Twickenham_x000D__x000D_</t>
  </si>
  <si>
    <t>16/4772/GPD15</t>
  </si>
  <si>
    <t>Change of use of first floor from B1 office use to C3 residential use comprising 9 units (8 x 1 bed and 1 x 2 bed flats)</t>
  </si>
  <si>
    <t>52 - 64 Heath Road_x000D_Twickenham_x000D__x000D_</t>
  </si>
  <si>
    <t>16/4890/FUL</t>
  </si>
  <si>
    <t>Redevelopment of site to provide for a mixed use development of 535m2 of commercial space (B1 (a), (b) and (c) and B8 use) and 20 residential units, together with car parking and landscaping</t>
  </si>
  <si>
    <t>16/4902/FUL</t>
  </si>
  <si>
    <t>Construction of a two storey, one bed dwelling-house along with associated cycle storage, car parking and landscaping.</t>
  </si>
  <si>
    <t>91 Sheen Road_x000D_Richmond_x000D_TW9 1YJ</t>
  </si>
  <si>
    <t>TW9 1YJ</t>
  </si>
  <si>
    <t>TW11 8QZ</t>
  </si>
  <si>
    <t>17/0164/GPD15</t>
  </si>
  <si>
    <t>Ground Floor_x000D_101 Holly Road_x000D_Twickenham_x000D_TW1 4HQ_x000D_</t>
  </si>
  <si>
    <t>TW1 4HQ</t>
  </si>
  <si>
    <t>17/0315/FUL</t>
  </si>
  <si>
    <t>Part change of use of ground and first floor from B1 office use to C3  residential use to provide 2 x 2 bedroom duplex units.  Alterations and extension to facilitate the provision of additional B1 office use and C3 residential use at second floor level (</t>
  </si>
  <si>
    <t>Willoughby House_x000D_439 Richmond Road_x000D_Twickenham_x000D_TW1 2AG_x000D_</t>
  </si>
  <si>
    <t>TW1 2AG</t>
  </si>
  <si>
    <t>17/0323/FUL</t>
  </si>
  <si>
    <t>Erection of a three-storey building to provide  4 two-bedroom residential units (Class C3) separate refuse facilities and altered parking layout.</t>
  </si>
  <si>
    <t>Courtyard Apartments_x000D_70B Hampton Road_x000D_Teddington_x000D__x000D_</t>
  </si>
  <si>
    <t>TW11 0JX</t>
  </si>
  <si>
    <t>17/0330/FUL</t>
  </si>
  <si>
    <t>1 no. 2 storey 6-bedroom dwellinghouse with rooms in the roof and 1 no. one storey with basement 5-bedroom dwelling house (following demolition of existing dwelling at No.58 Munster Road), and associated refuse/recycling store, cycle parking and parking a</t>
  </si>
  <si>
    <t>58 Munster Road_x000D_Teddington_x000D_TW11 9LL</t>
  </si>
  <si>
    <t>TW11 9LL</t>
  </si>
  <si>
    <t>17/0341/GPD13</t>
  </si>
  <si>
    <t>Change of use from retail (Use Class A1) to 1 residential unit (Use Class C3) with associated cycle and refuse provision.</t>
  </si>
  <si>
    <t>Teddington Garden Centre_x000D_Station Road_x000D_Teddington_x000D_TW11 9AA_x000D_</t>
  </si>
  <si>
    <t>TW11 9AA</t>
  </si>
  <si>
    <t>17/0346/FUL</t>
  </si>
  <si>
    <t>Subdivision of house (C3) to form 2 no. 2-bed flats (C3), ground floor infill side extension, to the rear of property, with windows to north elevation and hip to gable roof extension, rear facing dormer, including 2 No. front facing rooflights, following</t>
  </si>
  <si>
    <t>49 Manor Road_x000D_Richmond_x000D_TW9 1YA</t>
  </si>
  <si>
    <t>TW9 1YA</t>
  </si>
  <si>
    <t>17/0396/FUL</t>
  </si>
  <si>
    <t>Demolition of existing garages and creation of 3 x 1bed 2person flats and 1 x 2bed 3-person bungalow with associated parking and landscaping.</t>
  </si>
  <si>
    <t>TW10</t>
  </si>
  <si>
    <t>17/0460/FUL</t>
  </si>
  <si>
    <t>Reversion of 4no. flats to a single family dwellinghouse.</t>
  </si>
  <si>
    <t>45 Castelnau_x000D_Barnes_x000D_London_x000D_SW13 9RT</t>
  </si>
  <si>
    <t>SW13 9RT</t>
  </si>
  <si>
    <t>17/0600/FUL</t>
  </si>
  <si>
    <t>Change of use from existing open hall (D1) into 2 x residential apartments (C3). _x000D_</t>
  </si>
  <si>
    <t>2-4 _x000D_Heath Road_x000D_Twickenham_x000D_TW1 4BZ</t>
  </si>
  <si>
    <t>TW1 4BZ</t>
  </si>
  <si>
    <t>17/0733/FUL</t>
  </si>
  <si>
    <t>Alterations incorporating rear dormer, rooflights to front roofslope and external stairs to rear.  Alterations to create a 1-bed flat on the first floor, a 2-bed duplex flat on the second and third floor roof extension. Division of the rear roof terrace w</t>
  </si>
  <si>
    <t>26 Colston Road_x000D_East Sheen_x000D_London_x000D_SW14 7PG</t>
  </si>
  <si>
    <t>SW14 7PG</t>
  </si>
  <si>
    <t>17/0788/FUL</t>
  </si>
  <si>
    <t>Demolition of lock up garages to provide 1 no. detached 4 bedroom dwellinghouse with associated parking, cycle and refuse stores, new boundary fence and hard and soft landscaping.</t>
  </si>
  <si>
    <t>17/0798/FUL</t>
  </si>
  <si>
    <t>Demolition of the existing detached bungalow and all outbuildings on site together with infill of the existing ponds to facilitate the construction of a pair of four bedroom semi-detached houses with associated boundary treatment, car parking, bin storage</t>
  </si>
  <si>
    <t>25 Cedar Avenue_x000D_Twickenham_x000D_TW2 7HD</t>
  </si>
  <si>
    <t>TW2 7HD</t>
  </si>
  <si>
    <t>17/0956/FUL</t>
  </si>
  <si>
    <t>Proposed demolition of existing buildings and erection of residential-led mixed-use development and associated works.</t>
  </si>
  <si>
    <t>Rear Of_x000D_74 Church Road_x000D_Barnes_x000D_London_x000D_SW13 0DQ_x000D_</t>
  </si>
  <si>
    <t>SW13 0DQ</t>
  </si>
  <si>
    <t>17/1033/FUL</t>
  </si>
  <si>
    <t>Demolition of Lockcorp House; erection of a part four, part five-storey building comprising  9 no. student cluster flats (49 study/bedrooms in total); three car parking spaces including one disabled space, ancillary cycle and refuse storage and landscapin</t>
  </si>
  <si>
    <t>TW2 7LN</t>
  </si>
  <si>
    <t>17/1207/FUL</t>
  </si>
  <si>
    <t>Redevelopment comprising ground floor Change of Use from MOT garage (B2) to a Dental Surgery (D1) and Office (B1); and replacement (over) of 1 no. 2-bed flat with 3 no. 2-bed flats; and associated landscaping.</t>
  </si>
  <si>
    <t>12 Princes Road_x000D_Kew_x000D_Richmond_x000D_TW9 3HP_x000D_</t>
  </si>
  <si>
    <t>TW9 3HP</t>
  </si>
  <si>
    <t>17/1285/GPD15</t>
  </si>
  <si>
    <t>Change of use from B1 office to C3 residential.</t>
  </si>
  <si>
    <t>First Floor_x000D_300 - 302 Sandycombe Road_x000D_Richmond_x000D__x000D_</t>
  </si>
  <si>
    <t>TW9 3NG</t>
  </si>
  <si>
    <t>17/1286/VRC</t>
  </si>
  <si>
    <t>Variation of approved drawing nos attached to 14/0914/FUL to allow for the development of Block B as two blocks and an increase in the overall number of units from 220 to 238 and minor changes to the riverside walkway._x000D_To allow changes to the internal lay</t>
  </si>
  <si>
    <t>17/1390/FUL</t>
  </si>
  <si>
    <t>Demolition of builders storage building and erection of one bedroomed  2 storey detached dwellinghouse with basement.</t>
  </si>
  <si>
    <t>Land Adjacent To No 1_x000D_South Western Road_x000D_Twickenham_x000D__x000D_</t>
  </si>
  <si>
    <t>TW1 1LG</t>
  </si>
  <si>
    <t>17/1453/FUL</t>
  </si>
  <si>
    <t>Change of use of premises to live/work unit (mixed C3/B1(c) (sui generis)).  First floor extension. Erection of timber screening to existing roof terrace. Alterations to existing elevations.</t>
  </si>
  <si>
    <t>100 Colne Road_x000D_Twickenham_x000D_TW2 6QE_x000D_</t>
  </si>
  <si>
    <t>TW2 6QE</t>
  </si>
  <si>
    <t>17/1550/FUL</t>
  </si>
  <si>
    <t>Demolition of existing building and erection of part two storey/part four storey building to provide 9 residential flats (6 x one bed, 3 x two bed) and new basement level to facilitate provision of underground parking and associated hard and soft landscap</t>
  </si>
  <si>
    <t>The Firs_x000D_Church Grove_x000D_Hampton Wick_x000D_Kingston Upon Thames_x000D_KT1 4AL_x000D_</t>
  </si>
  <si>
    <t>KT1 4AL</t>
  </si>
  <si>
    <t>17/1621/FUL</t>
  </si>
  <si>
    <t>Conversion of First Floor Offices (B1) to Residential (C3) and Remodelling of Second Floor Flat.</t>
  </si>
  <si>
    <t>3 Union Court_x000D_Sheen Road_x000D_Richmond_x000D__x000D_</t>
  </si>
  <si>
    <t>TW9</t>
  </si>
  <si>
    <t>17/1782/FUL</t>
  </si>
  <si>
    <t>Demolition of existing two-storey detached dwelling with basement, and construction of new three-storey detached dwelling with basement.</t>
  </si>
  <si>
    <t>8 Atbara Road_x000D_Teddington_x000D_TW11 9PD</t>
  </si>
  <si>
    <t>TW11 9PD</t>
  </si>
  <si>
    <t>17/1937/FUL</t>
  </si>
  <si>
    <t>Demolition of the existing coach houses to allow for the erection of two dwellinghouses (1x 2b 4p and 1x 2b 3p) with internal cycle and refuse/recycle storages.</t>
  </si>
  <si>
    <t>2 - 3 Stable Mews_x000D_Twickenham_x000D__x000D_</t>
  </si>
  <si>
    <t>TW1 4DN</t>
  </si>
  <si>
    <t>17/1996/FUL</t>
  </si>
  <si>
    <t>Demolition of existing outbuildings and construction of 2 No. detached dwellinghouses.</t>
  </si>
  <si>
    <t>49 Clifford Avenue_x000D_East Sheen_x000D_London_x000D_SW14 7BW</t>
  </si>
  <si>
    <t>SW14 7BW</t>
  </si>
  <si>
    <t>17/2314/FUL</t>
  </si>
  <si>
    <t>Demolition of the existing two storey detached house and replacement with a new  built three storey detached house with basement with associated hard and soft landscaping.</t>
  </si>
  <si>
    <t>34 Courtlands Avenue_x000D_Hampton_x000D_TW12 3NT</t>
  </si>
  <si>
    <t>TW12 3NT</t>
  </si>
  <si>
    <t>17/2488/FUL</t>
  </si>
  <si>
    <t>Replacement dwellinghouse with associated landscaping, boundary treatment and summer house.</t>
  </si>
  <si>
    <t>32 Fife Road_x000D_East Sheen_x000D_London_x000D_SW14 7EL</t>
  </si>
  <si>
    <t>SW14 7EL</t>
  </si>
  <si>
    <t>17/2534/FUL</t>
  </si>
  <si>
    <t>Creation of a single storey rear and side extension and conversion of the two lower flats and upper maisonette into a single dwelling house</t>
  </si>
  <si>
    <t>1 Royston Road_x000D_Richmond_x000D__x000D_</t>
  </si>
  <si>
    <t>TW10 6LT</t>
  </si>
  <si>
    <t>17/2586/FUL</t>
  </si>
  <si>
    <t>Change of use from 2 no. flats back to a single family dwelling house.</t>
  </si>
  <si>
    <t>First Floor Flat_x000D_18 Percival Road_x000D_East Sheen_x000D_London_x000D_SW14 7QE_x000D_</t>
  </si>
  <si>
    <t>SW14 7QE</t>
  </si>
  <si>
    <t>17/2597/GPD15</t>
  </si>
  <si>
    <t>Conversion of East and West House from B1(a) offices to 1 x 2 bed house (C3) (West House) and 2 x 2 bed flats (C3) (East House).</t>
  </si>
  <si>
    <t>West House 108 And East House 109_x000D_South Worple Way_x000D_East Sheen_x000D_London_x000D__x000D_</t>
  </si>
  <si>
    <t>SW14 8ND</t>
  </si>
  <si>
    <t>17/2680/FUL</t>
  </si>
  <si>
    <t>Demolition of existing detached house and erection of 3no. new residential units comprising 2x 4 bedroom semi detached houses and 1x detached 5 bedroom house, together with associated landscaping and parking</t>
  </si>
  <si>
    <t>4 Warwick Close_x000D_Hampton_x000D_TW12 2TY</t>
  </si>
  <si>
    <t>TW12 2TY</t>
  </si>
  <si>
    <t>17/2693/GPD15</t>
  </si>
  <si>
    <t>Change of use from Class B1(a) office to Class C3 residential.</t>
  </si>
  <si>
    <t>246 Upper Richmond Road West_x000D_East Sheen_x000D_London_x000D_SW14 8AG_x000D_</t>
  </si>
  <si>
    <t>SW14 8AG</t>
  </si>
  <si>
    <t>17/2769/FUL</t>
  </si>
  <si>
    <t>Demolition of existing detached dwelling and construction of a new 2 storey, 5 bedroom dwelling.</t>
  </si>
  <si>
    <t>54 Sandy Lane_x000D_Petersham_x000D_Richmond_x000D_TW10 7EL_x000D_</t>
  </si>
  <si>
    <t>TW10 7EL</t>
  </si>
  <si>
    <t>17/2779/NMA</t>
  </si>
  <si>
    <t>Non Material Amendment to Planning Permission 17/2779/VRC  (Removal of condition U05665 - NS09 (Formally condition 9 - Lifetime Homes Standards) of Planning Permission 16/0523/VRC) Amendments to include internal amendments to revise housing mix in Latchme</t>
  </si>
  <si>
    <t>HMP Latchmere House_x000D_Church Road_x000D_Ham_x000D_Richmond_x000D_TW10 5HH_x000D_</t>
  </si>
  <si>
    <t>TW10 5HH</t>
  </si>
  <si>
    <t>17/2939/FUL</t>
  </si>
  <si>
    <t>Part conversion of rear shop unit and single storey side/rear extension to form a studio flat._x000D_</t>
  </si>
  <si>
    <t>54 White Hart Lane_x000D_Barnes_x000D_London_x000D_SW13 0PZ_x000D_</t>
  </si>
  <si>
    <t>SW13 0PZ</t>
  </si>
  <si>
    <t>17/2957/FUL</t>
  </si>
  <si>
    <t>Formation of additional floor of accommodation in the form of a mansard style roof extension to facilitate the conversion of existing first floor 3 bedroom flat into 2x1 bedroom flats and provision of 2x1 bedroom flats at second floor level through the ma</t>
  </si>
  <si>
    <t>4A New Broadway_x000D_Hampton Hill_x000D_Hampton_x000D_TW12 1JG_x000D_</t>
  </si>
  <si>
    <t>TW12 1JG</t>
  </si>
  <si>
    <t>17/2995/FUL</t>
  </si>
  <si>
    <t>Change of use from a House in Multiple Occupation (Use Class C4) to create three self-contained flats (Use Class C3).  Installation of rear conservation rooflight, side ground floor window and replacement windows.</t>
  </si>
  <si>
    <t>24 Larkfield Road_x000D_Richmond_x000D__x000D_</t>
  </si>
  <si>
    <t>TW9 2PF</t>
  </si>
  <si>
    <t>17/3001/GPD16</t>
  </si>
  <si>
    <t>Change of use from B8 (storage) to C3 (residential use) to create a 1 bedroom unit.</t>
  </si>
  <si>
    <t>TW11 9BN</t>
  </si>
  <si>
    <t>17/3003/GPD16</t>
  </si>
  <si>
    <t>Change of use from B8 (storage) to C3 (residential) to create 2 Studio units.</t>
  </si>
  <si>
    <t>Unit 4 To 5A_x000D_Plough Lane_x000D_Teddington_x000D__x000D_</t>
  </si>
  <si>
    <t>17/3054/FUL</t>
  </si>
  <si>
    <t>Demolition of existing garages and erection of a pair of two-storey, 3-bedroom semi-detached houses (2 no.), with associated landscaping and 4 off-street parking bays.</t>
  </si>
  <si>
    <t>Garage Site _x000D_Marys Terrace_x000D_Twickenham_x000D_TW1 3JB</t>
  </si>
  <si>
    <t>TW1 3JB</t>
  </si>
  <si>
    <t>17/3077/FUL</t>
  </si>
  <si>
    <t>Erection of a 3 storey dwellinghouse with accommodation at basement level, associated landscaping works and rear outbuilding for garage.</t>
  </si>
  <si>
    <t>4 Church Street_x000D_Twickenham_x000D_TW1 3NJ</t>
  </si>
  <si>
    <t>TW1 3NJ</t>
  </si>
  <si>
    <t>17/3132/FUL</t>
  </si>
  <si>
    <t>Demolition of existing garage and construction of a two-storey, 3-bedroom house, with accommodation in the roof space. Formation of new vehicular access and 1 off-street parking space in front on no.22.</t>
  </si>
  <si>
    <t>TW1 2JX</t>
  </si>
  <si>
    <t>17/3265/FUL</t>
  </si>
  <si>
    <t>Demolition of existing detached house and erection of a new detached single family dwellinghouse.</t>
  </si>
  <si>
    <t>Lestock House_x000D_73B Castelnau_x000D_Barnes_x000D_London_x000D_SW13 9RT_x000D_</t>
  </si>
  <si>
    <t>17/3347/FUL</t>
  </si>
  <si>
    <t>Erection of a pair of four-bedroom semi-detached dwellings together with landscaping, following demolition of existing hall building (use class D2).</t>
  </si>
  <si>
    <t>12 Westfields Avenue_x000D_Barnes_x000D_London_x000D_SW13 0AU</t>
  </si>
  <si>
    <t>SW13 0AU</t>
  </si>
  <si>
    <t>17/3402/GPD16</t>
  </si>
  <si>
    <t>Change of use from B8 (Storage) to C3 (Residential) to create 1 no. studio flat.</t>
  </si>
  <si>
    <t>Unit 1_x000D_Plough Lane_x000D_Teddington_x000D__x000D_</t>
  </si>
  <si>
    <t>17/3404/FUL</t>
  </si>
  <si>
    <t>Erection of a two storey side and single storey rear extension and change of existing C3(residential) use at first floor to facilitate the provision of B1(a) office floorspace with associated hard and soft landscaping, bin and cycle storage and 2 car park</t>
  </si>
  <si>
    <t>91 Stanley Road_x000D_Teddington_x000D_TW11 8UB</t>
  </si>
  <si>
    <t>TW11 8UB</t>
  </si>
  <si>
    <t>17/3590/FUL</t>
  </si>
  <si>
    <t>Demolition of the existing garages. Erection of 1 x 2 bed single storey house and 1 x 3 bed single storey house with basement with associated hard and soft landscaping, refuse and cycle stores.</t>
  </si>
  <si>
    <t>Garages Rear Of 48-52_x000D_Anlaby Road_x000D_Teddington_x000D__x000D_</t>
  </si>
  <si>
    <t>TW11 0PP</t>
  </si>
  <si>
    <t>17/3591/FUL</t>
  </si>
  <si>
    <t>Erection of external rear steps with railings to the property, new door on first floor side elevation to the rear (first floor) and proposed flues to the front elevation to accommodate the conversion of the existing three bedroom flat into 2x1 bed (1 pers</t>
  </si>
  <si>
    <t>94A High Street_x000D_Whitton_x000D_Twickenham_x000D_TW2 7LN_x000D_</t>
  </si>
  <si>
    <t>17/3610/FUL</t>
  </si>
  <si>
    <t>Partial demolition of existing buildings, refurbishment of  2  x commercial units (A2 use Class) on ground floor. Partial new build extensions to the roof in addition to ground, first and second floor extensions to the rear of the site to provide 2 x 2-be</t>
  </si>
  <si>
    <t>67 - 69 Barnes High Street_x000D_Barnes_x000D_London_x000D__x000D_</t>
  </si>
  <si>
    <t>SW13 9LD</t>
  </si>
  <si>
    <t>17/3667/FUL</t>
  </si>
  <si>
    <t>Demolition of existing staff accommodation caravans and storage barn and erection of replacement grooms accommodation.</t>
  </si>
  <si>
    <t>Manor Farm Riding School_x000D_Petersham Road_x000D_Petersham_x000D_Richmond_x000D_TW10 7AH_x000D_</t>
  </si>
  <si>
    <t>TW10 7AH</t>
  </si>
  <si>
    <t>17/3696/GPD16</t>
  </si>
  <si>
    <t>Change of use of premises from B8 (warehouse/distrubtion) to C3 (residential - 6 x 1 bed flats)</t>
  </si>
  <si>
    <t>1A St Leonards Road_x000D_East Sheen_x000D_London_x000D_SW14 7LY_x000D_</t>
  </si>
  <si>
    <t>SW14 7LY</t>
  </si>
  <si>
    <t>17/3795/GPD15</t>
  </si>
  <si>
    <t>Change of use from Offices (B1) to Residential (C3).</t>
  </si>
  <si>
    <t>25 Church Road_x000D_Teddington_x000D_TW11 8PF_x000D_</t>
  </si>
  <si>
    <t>TW11 8PF</t>
  </si>
  <si>
    <t>17/4005/FUL</t>
  </si>
  <si>
    <t>Installation of new shopfront, new front access door, new windows to front and rear facades, alterations to and replacement of existing fenestration, removal of external staircase at rear ground and first floor level, provision of bike store and removal o</t>
  </si>
  <si>
    <t>51 Kew Road_x000D_Richmond_x000D_TW9 2NQ</t>
  </si>
  <si>
    <t>TW9 2NQ</t>
  </si>
  <si>
    <t>17/4014/FUL</t>
  </si>
  <si>
    <t>126 Heath Road_x000D_Twickenham_x000D_TW1 4BN_x000D_</t>
  </si>
  <si>
    <t>TW1 4BN</t>
  </si>
  <si>
    <t>17/4015/FUL</t>
  </si>
  <si>
    <t>Erection of 2no. dwellings with associated cycle parking and refuse storage.</t>
  </si>
  <si>
    <t>TW9 1DN</t>
  </si>
  <si>
    <t>17/4114/PS192</t>
  </si>
  <si>
    <t>Change of use from Class C4 (House in Multiple Occupation) to C3 (residential) to provide 1 x 3 bed flat</t>
  </si>
  <si>
    <t>35A Broad Street_x000D_Teddington_x000D_TW11 8QZ_x000D_</t>
  </si>
  <si>
    <t>17/4122/FUL</t>
  </si>
  <si>
    <t>Demolition of garage and the erection of a three-storey two-bedroom detached dwelling with associated landscaping. (Re-consultation required for the following reason: Building line adjusted following a further site survey to accurately record the location</t>
  </si>
  <si>
    <t>SW13 0NX</t>
  </si>
  <si>
    <t>17/4238/FUL</t>
  </si>
  <si>
    <t>Demolition of the existing bungalow and construction of a new 6 bedroom detached house, to include external hard and soft landscaping to the front and rear, to be used as a children's home.</t>
  </si>
  <si>
    <t>105 Queens Road_x000D_Teddington_x000D_TW11 0LZ</t>
  </si>
  <si>
    <t>TW11 0LZ</t>
  </si>
  <si>
    <t>17/4268/FUL</t>
  </si>
  <si>
    <t>Demolition of existing garages and construction of a new part subterranean split level part two storey dwelling house, new landscaping to surrounding amenity space.</t>
  </si>
  <si>
    <t>41 Lonsdale Road_x000D_Barnes_x000D_London_x000D__x000D_</t>
  </si>
  <si>
    <t>SW13 9JR</t>
  </si>
  <si>
    <t>17/4292/FUL</t>
  </si>
  <si>
    <t>Proposed roof and side extension to the existing two storey residential building to provide three new apartment units and to increase the size of four of the existing units. Alterations to elevations including balconies at first and second floor.</t>
  </si>
  <si>
    <t>Cliveden House_x000D_Victoria Villas_x000D_Richmond_x000D_TW9 2JX_x000D_</t>
  </si>
  <si>
    <t>TW9 2JX</t>
  </si>
  <si>
    <t>17/4303/FUL</t>
  </si>
  <si>
    <t>Erection of a second floor roof extension to create a. two-bed flat with roof terraces</t>
  </si>
  <si>
    <t>TW11 8ST</t>
  </si>
  <si>
    <t>17/4344/FUL</t>
  </si>
  <si>
    <t>Change of use of first, second and third floors from Class A2 (offices) and Class A1 (ancillary office space) to 1 two-bedroom residential dwelling with roof terrace at fourth floor level with associated safety balustrade.</t>
  </si>
  <si>
    <t>First To Third Floors_x000D_2 The Square_x000D_Richmond_x000D__x000D_</t>
  </si>
  <si>
    <t>TW9 1DY</t>
  </si>
  <si>
    <t>17/4368/FUL</t>
  </si>
  <si>
    <t>Alterations to no. 117 to include demolition of existing two storey side extension, erection of a single storey rear extension and front porch.  New cycle store to rear. Subdivison of garden plot and demolition of existing garage at no. 117 to facilitate</t>
  </si>
  <si>
    <t>117 Rectory Grove_x000D_Hampton_x000D_TW12 1EG</t>
  </si>
  <si>
    <t>TW12 1EG</t>
  </si>
  <si>
    <t>17/4422/GPD15</t>
  </si>
  <si>
    <t>Change of use of the ground floor and accommodation above the rear workshop from Class B1(C) Light Industrial to Dwelling (Class C3).</t>
  </si>
  <si>
    <t>17/4453/FUL</t>
  </si>
  <si>
    <t>Single storey rear extension and basement extension, including lightwells to the front and rear, to create 1 no. additional new dwelling.</t>
  </si>
  <si>
    <t>286 Kew Road_x000D_Kew_x000D_Richmond_x000D_TW9 3DU_x000D_</t>
  </si>
  <si>
    <t>TW9 3DU</t>
  </si>
  <si>
    <t>17/4477/FUL</t>
  </si>
  <si>
    <t>Conversion of 2 flats into a single dwelling. Erection of a rear extension on the lower ground floor. Vertical enlargement of a rear window on the raised ground floor.</t>
  </si>
  <si>
    <t>15 Friars Stile Road_x000D_Richmond_x000D__x000D_</t>
  </si>
  <si>
    <t>TW10 6NH</t>
  </si>
  <si>
    <t>17/4517/VRC</t>
  </si>
  <si>
    <t>Variation of condition U30401 (Approved drawings) of planning permission 17/2624/FUL (Demolition of the existing four bedroom house and erection of two semi-detached, four bedroom townhouses incorporating basements) to allow for internal alterations to la</t>
  </si>
  <si>
    <t>66 Derby Road_x000D_East Sheen_x000D_London_x000D_SW14 7DP_x000D_</t>
  </si>
  <si>
    <t>SW14 7DP</t>
  </si>
  <si>
    <t>17/4606/FUL</t>
  </si>
  <si>
    <t>Construction of 2No. 3 bed dwellinghouses (including basement accommodation) with rear plot boundary alteration.</t>
  </si>
  <si>
    <t>1 Upper Ham Road_x000D_Ham_x000D_TW10 5LD_x000D__x000D_</t>
  </si>
  <si>
    <t>TW10 5LD</t>
  </si>
  <si>
    <t>18/0111/FUL</t>
  </si>
  <si>
    <t>Demolition of the existing two-storey side extension to allow for the provision of a detached two-storey (3 bedroom) dwellinghouse; subdivision of land;  associated car parking, cycle storage, refuse and recycling storage, hard and soft landscaping to bot</t>
  </si>
  <si>
    <t>1 Hospital Bridge Road_x000D_Twickenham_x000D_TW2 5UL</t>
  </si>
  <si>
    <t>TW2 5UL</t>
  </si>
  <si>
    <t>18/0216/FUL</t>
  </si>
  <si>
    <t>The division of the existing single dwelling on the upper floors into two dwellings. Rear dormer and roof lights to the front roofslope.</t>
  </si>
  <si>
    <t>34 Colston Road_x000D_East Sheen_x000D_London_x000D_SW14 7PG</t>
  </si>
  <si>
    <t>18/0268/FUL</t>
  </si>
  <si>
    <t>Demolition of the existing four bedroom house and garage and replace with a new build four bedroom house, together with associated hard and soft landscaping, cycle and refuse stores and parking.</t>
  </si>
  <si>
    <t>36 Sunnyside Road_x000D_Teddington_x000D_TW11 0RT</t>
  </si>
  <si>
    <t>TW11 0RT</t>
  </si>
  <si>
    <t>18/0282/FUL</t>
  </si>
  <si>
    <t>Demolition of the existing 2 storey residential building and single storey garages and erection of a pair of semi-detached, 3 storey (plus basement) 4 bedroom dwellings with associated private gardens and off street parking.  Creation of a new crossover a</t>
  </si>
  <si>
    <t>Upton House_x000D_19 - 20 Queens Ride_x000D_Barnes_x000D_London_x000D_SW13 0HX_x000D_</t>
  </si>
  <si>
    <t>SW13 0HX</t>
  </si>
  <si>
    <t>18/0301/FUL</t>
  </si>
  <si>
    <t>Demolition of the existing detached dwelling house and replacement with a new detached family home with associated off street parking.</t>
  </si>
  <si>
    <t>18 Cedar Heights_x000D_Petersham_x000D_Richmond_x000D_TW10 7AE_x000D_</t>
  </si>
  <si>
    <t>TW10 7AE</t>
  </si>
  <si>
    <t>18/0315/FUL</t>
  </si>
  <si>
    <t>Demolition of the existing Church Hall and the bungalow at No 44 The Avenue and erection of four dwellings (3 x 4B7P, 1 x 3B5P) (Use Class C3 Dwelling Houses); a new entrance lobby (Narthex) to All Saints' Church and a new Church Hall (Use Class D1: Non-R</t>
  </si>
  <si>
    <t>All Saints Parish Church_x000D_The Avenue_x000D_Hampton_x000D_TW12 3RG_x000D_</t>
  </si>
  <si>
    <t>TW12 3RG</t>
  </si>
  <si>
    <t>18/0318/FUL</t>
  </si>
  <si>
    <t>Change of use of existing basement area to residential (C3); part single; part two-storey rear extension (following demolition of existing rear extensions/outrigger); hip to gable and rear dormer roof extension; two rooflights to the front roofslope; deck</t>
  </si>
  <si>
    <t>Maisonette_x000D_35 Staines Road_x000D_Twickenham_x000D_TW2 5BG_x000D_</t>
  </si>
  <si>
    <t>TW2 5BG</t>
  </si>
  <si>
    <t>18/0433/FUL</t>
  </si>
  <si>
    <t>Change of Use from Respite Centre to Residential Use. To provide 1No. Studio &amp; 3No. 1 Bed Apartments, with associated Amenity Space &amp; Parking.</t>
  </si>
  <si>
    <t>26 Egerton Road_x000D_Twickenham_x000D_TW2 7SP</t>
  </si>
  <si>
    <t>TW2 7SP</t>
  </si>
  <si>
    <t>18/0449/FUL</t>
  </si>
  <si>
    <t>Replacement window on first floor front elevation to facilitate the conversion of existing 2 bed maisonette into 2 x 1bedroom flats.</t>
  </si>
  <si>
    <t>1 North Cottage_x000D_Hampton Court Road_x000D_Hampton_x000D_East Molesey_x000D_KT8 9BZ_x000D_</t>
  </si>
  <si>
    <t>KT8 9BZ</t>
  </si>
  <si>
    <t>18/0584/GPD15</t>
  </si>
  <si>
    <t>Change of use from B1c to C3 (Residential) to provide 2 x 2B4P flats.</t>
  </si>
  <si>
    <t>1 High Street_x000D_Hampton Hill_x000D__x000D_</t>
  </si>
  <si>
    <t>TW12 1NA</t>
  </si>
  <si>
    <t>18/0665/FUL</t>
  </si>
  <si>
    <t>Demolition of an existing detached bungalow, garage and outbuildings and the erection of 2No. semi-detached 3 bedroom houses with associated parking, cycle and refuse store and hard and soft landscaping. The removal of recessed entrance gates and erection</t>
  </si>
  <si>
    <t>243 Stanley Road_x000D_Twickenham_x000D_TW2 5NL</t>
  </si>
  <si>
    <t>TW2 5NL</t>
  </si>
  <si>
    <t>18/0692/FUL</t>
  </si>
  <si>
    <t>Part two-storey rear extensions with two rear gable roofs; part raising of the ridge height; removal of rear chimney; new windows (including removal) and door to the side (south elevation) at ground and first floor level; removal of side windows at ground</t>
  </si>
  <si>
    <t>83 Wensleydale Road_x000D_Hampton_x000D_TW12 2LP</t>
  </si>
  <si>
    <t>TW12 2LP</t>
  </si>
  <si>
    <t>18/0723/FUL</t>
  </si>
  <si>
    <t>Demolition of existing dwelling and the erection of a replacement two storey, 4 bedroom dwelling</t>
  </si>
  <si>
    <t>3 Queens Rise_x000D_Richmond_x000D_TW10 6HL</t>
  </si>
  <si>
    <t>TW10 6HL</t>
  </si>
  <si>
    <t>18/0737/FUL</t>
  </si>
  <si>
    <t>Change of use of rear part of ground floor from retail use (Class A1) to residential use (Class C3) to create a 1No. one-bedroom dwelling with basement accommodation excavated.</t>
  </si>
  <si>
    <t>70 White Hart Lane_x000D_Barnes_x000D_London_x000D_SW13 0PZ</t>
  </si>
  <si>
    <t>18/0743/FUL</t>
  </si>
  <si>
    <t>Demolition of the existing garage and concrete slabs and erection of 1 no. single storey two bedroom dwelling with green roof to the rear of 4 Sixth Cross Road. Demolition of existing garage to the rear of number 8 Sixth Cross Road to facilitate provision</t>
  </si>
  <si>
    <t>4 Sixth Cross Road_x000D_Twickenham_x000D_TW2 5PB_x000D_</t>
  </si>
  <si>
    <t>18/0745/FUL</t>
  </si>
  <si>
    <t>Part two-storey rear extension including Juliet balcony at ground floor level rear elevation; part lower ground floor side and rear extension to allow for the conversion of the existing dwellinghouse into 2x2 bed (1X 2B4P and 1x 2B3P flats); retention of</t>
  </si>
  <si>
    <t>149 High Street_x000D_Teddington_x000D_TW11 8HH</t>
  </si>
  <si>
    <t>TW11 8HH</t>
  </si>
  <si>
    <t>18/0771/FUL</t>
  </si>
  <si>
    <t>Erection of a 1B2P bungalow with associated hard and soft landscaping and cycle and refuse store.  Creation of dropped kerb to faclitate provision of 1 no. parking space.</t>
  </si>
  <si>
    <t>Land Adjacent To_x000D_94 Pigeon Lane_x000D_Hampton_x000D_TW12 1AF_x000D_</t>
  </si>
  <si>
    <t>TW12 1AF</t>
  </si>
  <si>
    <t>18/0860/GPD15</t>
  </si>
  <si>
    <t>Change of use from B1(c) to C3 to provide seven new self-contained studio residential dwellings.</t>
  </si>
  <si>
    <t>2 Elmfield Avenue_x000D_Teddington_x000D_TW11 8BS_x000D_</t>
  </si>
  <si>
    <t>TW11 8BS</t>
  </si>
  <si>
    <t>18/0866/FUL</t>
  </si>
  <si>
    <t>Extension and alterations to existing 2 no. retail units and 1 no. 3-bedroom residential unit to provide 1 no. A1/A2/B1 unit and 5 no. residential units, including provision of lower ground floor level and rear dormers.</t>
  </si>
  <si>
    <t>422 Upper Richmond Road West_x000D_East Sheen_x000D_London_x000D__x000D_</t>
  </si>
  <si>
    <t>TW10 5DY</t>
  </si>
  <si>
    <t>Construction of additional storey, two storey front extension, replacement windows and doors on all elevations and alterations to external materials on elevations to facilitate the change of use of building and 6 no. parking spaces from offices (Class B1(</t>
  </si>
  <si>
    <t>TW12 1RN</t>
  </si>
  <si>
    <t>18/0929/FUL</t>
  </si>
  <si>
    <t>Replacement shopfront and new entrance door.  New doors/windows to the side and rear elevation of the existing rear extension.   Change of use of the front part of ground floor level from restaurant (Class A3) to retail (Class A1).  First floor rear exten</t>
  </si>
  <si>
    <t>195 High Street_x000D_Hampton Hill_x000D_TW12 1NL</t>
  </si>
  <si>
    <t>18/0946/FUL</t>
  </si>
  <si>
    <t>Conversion of Second Floor Flat into 2 no. x 1-bedroom Flats</t>
  </si>
  <si>
    <t>Second Floor Flat _x000D_302 Sandycombe Road_x000D_Richmond_x000D_TW9 3NG</t>
  </si>
  <si>
    <t>18/1022/FUL</t>
  </si>
  <si>
    <t>Change of use of 1st floor from C3 (Residential) use to D1 use (Dental Surgery). Replacement 5 no. windows on second floor front elevation.</t>
  </si>
  <si>
    <t>Elmfield House_x000D_High Street_x000D_Teddington_x000D_TW11 8EW_x000D_</t>
  </si>
  <si>
    <t>18/1038/FUL</t>
  </si>
  <si>
    <t>Partial demolition and alterations to the existing building and the erection of 3 x 3-bedroom new build houses on the eastern part of the site, with associated parking and landscaping.</t>
  </si>
  <si>
    <t>21A St Leonards Road_x000D_East Sheen_x000D_London_x000D_SW14 7LY_x000D_</t>
  </si>
  <si>
    <t>18/1064/GPD15</t>
  </si>
  <si>
    <t>Change of use from offices (B1) to residential (C3)</t>
  </si>
  <si>
    <t>18/1114/FUL</t>
  </si>
  <si>
    <t>Proposed extension at roof level and 3 storey rear staircase extension to facilitate the creation of 1 no. 1B2P flat.  Reconfiguration of existing 2 x 2 bed maisonettes into 2 x 2 bed flats.  Alterations to external elevations of the property.  Provsion o</t>
  </si>
  <si>
    <t>TW12 1LF</t>
  </si>
  <si>
    <t>18/1175/FUL</t>
  </si>
  <si>
    <t>Construction of 3 front roof dormer windows to facilitate the creation of a new two-bedroom flat in the roof space, including the alteration to the layout of flat 19 (resulting in a decrease in size) to provide access.</t>
  </si>
  <si>
    <t>17 - 20 Tersha Street_x000D_Richmond_x000D__x000D_</t>
  </si>
  <si>
    <t>TW9 2LY</t>
  </si>
  <si>
    <t>18/1248/FUL</t>
  </si>
  <si>
    <t>Conversion, refurbishment and extension of existing tyre shop with maisonette above (C3) into two self-contained one bedroom flats (C3).</t>
  </si>
  <si>
    <t>1 Trinity Road_x000D_Richmond_x000D_TW9 2LD</t>
  </si>
  <si>
    <t>TW9 2LD</t>
  </si>
  <si>
    <t>18/1360/GPD15</t>
  </si>
  <si>
    <t>Change of use of ground floor from B1 (office) to C3 (dwellinghouse) to provide a 1 bedroom unit.</t>
  </si>
  <si>
    <t>1 Coval Passage_x000D_East Sheen_x000D_London_x000D_SW14 7RE_x000D_</t>
  </si>
  <si>
    <t>SW14 7RE</t>
  </si>
  <si>
    <t>TW2 5JL</t>
  </si>
  <si>
    <t>18/1442/FUL</t>
  </si>
  <si>
    <t>Demolition of the existing outbuilding to the rear of no.48 Fourth Cross Road accessed via Rutland Road and construction of 1x2 bedroom dwelling including basement, with associated car parking, cycle parking and recycle/refuse storage.</t>
  </si>
  <si>
    <t>Land Rear Of_x000D_48 Fourth Cross Road_x000D_Twickenham_x000D__x000D_</t>
  </si>
  <si>
    <t>TW2 5ER</t>
  </si>
  <si>
    <t>18/1446/FUL</t>
  </si>
  <si>
    <t>Demolition of existing single family dwelling and erection of a replacement two-storey dwelling house, with accommodation in the mansard roof.</t>
  </si>
  <si>
    <t>32 Albion Road_x000D_Twickenham_x000D_TW2 6QJ</t>
  </si>
  <si>
    <t>TW2 6QJ</t>
  </si>
  <si>
    <t>18/1566/FUL</t>
  </si>
  <si>
    <t>Second floor rear roof extension, replacement windows on first floor rear and side elevations, 2 no. rooflights on front roof slope to facilitate the conversion of existing 3 bed dwelling house to form 2x 2 bed flats and 1x 1 bed flat and associated cycle</t>
  </si>
  <si>
    <t>16 Whitton Road_x000D_Twickenham_x000D_TW1 1BJ</t>
  </si>
  <si>
    <t>TW1 1BJ</t>
  </si>
  <si>
    <t>18/1569/FUL</t>
  </si>
  <si>
    <t>Reversion of to two self-contained flats into single family dwelling house.</t>
  </si>
  <si>
    <t>14 Norman Avenue_x000D_Twickenham_x000D_TW1 2LY</t>
  </si>
  <si>
    <t>TW1 2LY</t>
  </si>
  <si>
    <t>18/1619/FUL</t>
  </si>
  <si>
    <t>Erection of rear roof extension with roof lights to front roof slope and conversion of first floor flat and new roof space into two self-contained flats.</t>
  </si>
  <si>
    <t>135A Sheen Lane_x000D_East Sheen_x000D_London_x000D_SW14 8AE</t>
  </si>
  <si>
    <t>SW14 8AE</t>
  </si>
  <si>
    <t>18/1722/GPD13</t>
  </si>
  <si>
    <t>Change of use from A1(Retail) to C3 (Residential) to create a two bedroom flat.</t>
  </si>
  <si>
    <t>Ground Floor_x000D_204 Stanley Road_x000D_Teddington_x000D_TW11 8UE_x000D_</t>
  </si>
  <si>
    <t>TW11 8UE</t>
  </si>
  <si>
    <t>18/1743/FUL</t>
  </si>
  <si>
    <t>Subdivision of existing curtilage at 168 Broom Road; alterations to existing garage to the rear of the site comprising single storey side extension; two rear dormer roof extensions; two rooflights to the front roofslope and fenestration alterations to fac</t>
  </si>
  <si>
    <t>168 Broom Road_x000D_Teddington_x000D_TW11 9PQ_x000D_</t>
  </si>
  <si>
    <t>TW11 9PQ</t>
  </si>
  <si>
    <t>18/1767/FUL</t>
  </si>
  <si>
    <t>Alterations to the existing shopfront and reduction to ground floor floorspace to facilitate the re-provision of a Class A2 use at ground floor level.  _x000D_Change of use of existing A2 to C3 (Residential) Use at part ground level and first floor level.  Repl</t>
  </si>
  <si>
    <t>73 High Street_x000D_Hampton Hill_x000D_TW12 1NH_x000D_</t>
  </si>
  <si>
    <t>18/1808/FUL</t>
  </si>
  <si>
    <t>Demolition of existing building in Use Class B8 (storage and distribution) and change of use of land to C3 (residential) use.  Erection of a part two storey part single storey building to provide 4 bed (4B8P) dwellinghouse with associated parking, hard an</t>
  </si>
  <si>
    <t>TW11 8AP</t>
  </si>
  <si>
    <t>18/1817/GPD15</t>
  </si>
  <si>
    <t>Change of use from an office (Use Class B1(a)) to residential (Use Class C3) to provide 1 x 4 bed dwellinghouse.</t>
  </si>
  <si>
    <t>9 Elmtree Road_x000D_Teddington_x000D_TW11 8SJ_x000D_</t>
  </si>
  <si>
    <t>TW11 8SJ</t>
  </si>
  <si>
    <t>18/1911/FUL</t>
  </si>
  <si>
    <t>First floor side extension and internal alterations (loss of floor space to existing first floor flat) in connection with the formation of an additional studio flat.</t>
  </si>
  <si>
    <t>74 Copthall Gardens_x000D_Twickenham_x000D_TW1 4HJ_x000D__x000D_</t>
  </si>
  <si>
    <t>TW1 4HJ</t>
  </si>
  <si>
    <t>18/2038/FUL</t>
  </si>
  <si>
    <t>Demolition of existing building and construction of new building with basement.</t>
  </si>
  <si>
    <t>33 Parke Road_x000D_Barnes_x000D_London_x000D_SW13 9NJ</t>
  </si>
  <si>
    <t>SW13 9NJ</t>
  </si>
  <si>
    <t>18/2114/FUL</t>
  </si>
  <si>
    <t>Two-storey rear extension, rear roof extension and conversion of the rear part of the ground floor shop; in connection with the use of the property as a ground floor retail unit, 1x two-bedroom flat and 2 x one-bedroom flats.</t>
  </si>
  <si>
    <t>7 Barnes High Street_x000D_Barnes_x000D_London_x000D_SW13 9LW</t>
  </si>
  <si>
    <t>18/2235/VRC</t>
  </si>
  <si>
    <t>Removal of Condition U35386 (Residential-Ancillary Accommodation) and vary condition U35387 (Mixed use A4/C1) of planning permission 17/2301/FUL to exclude the reference to the stable block.</t>
  </si>
  <si>
    <t>Jolly Coopers _x000D_16 High Street_x000D_Hampton_x000D_TW12 2SJ</t>
  </si>
  <si>
    <t>TW12 2SJ</t>
  </si>
  <si>
    <t>18/2296/ES191</t>
  </si>
  <si>
    <t>Use of the ground floor (left annex) as a self-contained dwelling (C3).</t>
  </si>
  <si>
    <t>706A Hanworth Road_x000D_Whitton_x000D_Hounslow_x000D_TW4 5NT_x000D_</t>
  </si>
  <si>
    <t>18/2322/FUL</t>
  </si>
  <si>
    <t>Demolition of existing single-storey rear lean-to extension and formation of new external patio and other external alterations to elevations.  Change of use of rear part of ground floor level from A1(retail) to C3 (residential) to faciliate its conversion</t>
  </si>
  <si>
    <t>300 - 302 Sandycombe Road_x000D_Richmond_x000D_TW9 3NG_x000D_</t>
  </si>
  <si>
    <t>18/2328/GPD15</t>
  </si>
  <si>
    <t>Change of use from B1 to C3 (1No. studio flat and 2No. one bed apartments).</t>
  </si>
  <si>
    <t>4 Udney Park Road_x000D_Teddington_x000D_TW11 9BG_x000D_</t>
  </si>
  <si>
    <t>TW11 9BG</t>
  </si>
  <si>
    <t>18/2494/FUL</t>
  </si>
  <si>
    <t>Demolition of an existing dwelling and erection of 2no. two-storey three-bedroom dwelling houses with roof space accommodation  and associated landscaping. Replacement of front boundary wall. Removal of crossover and closure of vehicular access.</t>
  </si>
  <si>
    <t>4 West Temple Sheen_x000D_East Sheen_x000D_London_x000D_SW14 7RT</t>
  </si>
  <si>
    <t>SW14 7RT</t>
  </si>
  <si>
    <t>18/2620/FUL</t>
  </si>
  <si>
    <t>Single storey rear extension to facilitate the provision of 1 x studio flat including secure bicycle storage for the proposed new unit and the existing ground floor and first floor units in the existing building.</t>
  </si>
  <si>
    <t>Ground Floor _x000D_204 Stanley Road_x000D_Teddington_x000D_TW11 8UE</t>
  </si>
  <si>
    <t>18/2716/GPD13</t>
  </si>
  <si>
    <t>Change of use of premises from a A1 use to to C3 (residential use - 2 no studio flats and 1 x 1 bed flat with existing first floor flat above no. 561 to remain)</t>
  </si>
  <si>
    <t>561 - 563 Upper Richmond Road West_x000D_East Sheen_x000D_London_x000D_SW14 7ED_x000D_</t>
  </si>
  <si>
    <t>SW14 7ED</t>
  </si>
  <si>
    <t>18/2928/FUL</t>
  </si>
  <si>
    <t>Change of use of ancillary A3 accommodation on 1st and 2nd floors to create 1No. 3bed self-contained flat (C3 use) and installation of a rear door and railings at first floor level.</t>
  </si>
  <si>
    <t>20 - 22 High Street_x000D_Teddington_x000D_TW11 8EW_x000D_</t>
  </si>
  <si>
    <t>18/2943/FUL</t>
  </si>
  <si>
    <t>Construction of part second floor extension to facilitate the creation of 6No. one bedroom flats with associated alterations, new bin and cycle storage and associated car parking.</t>
  </si>
  <si>
    <t>A1 - A3 Kingsway_x000D_Oldfield Road_x000D_Hampton_x000D_TW12 2HD</t>
  </si>
  <si>
    <t>TW12 2HE</t>
  </si>
  <si>
    <t>18/3003/FUL</t>
  </si>
  <si>
    <t>Part single, part two-storey rear extension to facilitate the creation of a 1No. 2-bedroom (3 person) dwellinghouse with associated hard and soft landscaping, new boundary railings, sliding gate and timber fencing, cycle, refuse and recycle storage and fo</t>
  </si>
  <si>
    <t>391 St Margarets Road_x000D_Twickenham_x000D_Isleworth_x000D_TW7 7BZ_x000D_</t>
  </si>
  <si>
    <t>TW7 7BZ</t>
  </si>
  <si>
    <t>18/3195/GPD15</t>
  </si>
  <si>
    <t>Change of use of first and second floor B1(a) office accommodation to 1 x three bedroom C3 residential unit.</t>
  </si>
  <si>
    <t>75 Sheen Lane_x000D_East Sheen_x000D_London_x000D_SW14 8AD_x000D_</t>
  </si>
  <si>
    <t>18/3285/FUL</t>
  </si>
  <si>
    <t>Demolition of existing house and construction of a new 5 bed house with basement</t>
  </si>
  <si>
    <t>74 Lowther Road_x000D_Barnes_x000D_London_x000D_SW13 9NU</t>
  </si>
  <si>
    <t>SW13 9NU</t>
  </si>
  <si>
    <t>18/3460/FUL</t>
  </si>
  <si>
    <t>Infill of internal void with new roof section over to facilitate conversion of existing three-bedroom dwelling (flat) above a retail unit to 2no. one-bed dwellings (flats) above retail unit._x000D_</t>
  </si>
  <si>
    <t>20A Red Lion Street_x000D_Richmond_x000D_TW9 1RW</t>
  </si>
  <si>
    <t>TW9 1RW</t>
  </si>
  <si>
    <t>18/3515/FUL</t>
  </si>
  <si>
    <t>Conversion of first and second floor flat and construction of rear dormer roof extension to provide 4no. (3 x 1B1P and 1 x 2B3P) residential dwellings and other alterations.</t>
  </si>
  <si>
    <t>311 Upper Richmond Road West_x000D_East Sheen_x000D_London_x000D_SW14 8QR_x000D_</t>
  </si>
  <si>
    <t>SW14 8QR</t>
  </si>
  <si>
    <t>18/3613/GPD15</t>
  </si>
  <si>
    <t>Change of use from office B1(a) to C3 (Resdiential) use to provide 1 x 1 bed dwellinghouse.</t>
  </si>
  <si>
    <t>108 Shacklegate Lane_x000D_Teddington_x000D_TW11 8SH_x000D_</t>
  </si>
  <si>
    <t>TW11 8SH</t>
  </si>
  <si>
    <t>18/3696/FUL</t>
  </si>
  <si>
    <t>Change of use of existing A2 (Financial and professional services) to C3 (Residential) to create 1No. 1 bed flat; Fenestration alterations; Insertion of rooflights to single storey front projection and single storey side/rear extension.</t>
  </si>
  <si>
    <t>192 Heath Road_x000D_Twickenham_x000D_TW2 5TX</t>
  </si>
  <si>
    <t>TW2 5TX</t>
  </si>
  <si>
    <t>18/3768/FUL</t>
  </si>
  <si>
    <t>Demolition of two existing workshop buildings. Change of use from current vacant B1 use to C3. Construction of 2No. semi-detached 5-bedroom family houses consisting of 2 storeys plus loft space with integral garaging.  Associated hard &amp; soft landscaping t</t>
  </si>
  <si>
    <t>58 Oldfield Road_x000D_Hampton_x000D_TW12 2AE</t>
  </si>
  <si>
    <t>TW12 2AE</t>
  </si>
  <si>
    <t>18/3804/FUL</t>
  </si>
  <si>
    <t>Demolition of buildings on site and construction of a 3 storey building fronting Station Road, comprising 254sqm ground floor light industrial use (B1c Use Class) with 7 apartments above (5No. 2B4P flats and 2No. 1B2P flats) and a 2 storey building fronti</t>
  </si>
  <si>
    <t>139 - 143 Station Road_x000D_Hampton_x000D_TW12 2AL_x000D_</t>
  </si>
  <si>
    <t>TW12 2AL</t>
  </si>
  <si>
    <t>18/3815/GPD15</t>
  </si>
  <si>
    <t>Change of use of two detached buildings and the associated curtilage from light industrial use (Class B1(c)) to residential use (Class C3) to provide 7 x 1 bedroom units and 1 x 2 bedroom unit.</t>
  </si>
  <si>
    <t>42 - 42A High Street_x000D_Hampton Wick_x000D_Kingston Upon Thames_x000D_KT1 4DB_x000D_</t>
  </si>
  <si>
    <t>KT1 4DB</t>
  </si>
  <si>
    <t>18/3930/FUL</t>
  </si>
  <si>
    <t>Demolition of existing garage and erection of 1No. 2 storey with habitable roofspace 4 bed dwelling with associated hard and soft landscaping. Alterations to existing crossover and creation of a new crossover in front of No.38 Langham Road to facilitate p</t>
  </si>
  <si>
    <t>38 Langham Road_x000D_Teddington_x000D_TW11 9HQ</t>
  </si>
  <si>
    <t>TW11 9HQ</t>
  </si>
  <si>
    <t>18/3941/GPD15</t>
  </si>
  <si>
    <t>Change of use from office (B1) to three residential units (C3), with associated car parking provision.</t>
  </si>
  <si>
    <t>Sherwood House_x000D_Forest Road_x000D_Kew_x000D_TW9 3BY_x000D_</t>
  </si>
  <si>
    <t>TW9 3BY</t>
  </si>
  <si>
    <t>18/3950/FUL</t>
  </si>
  <si>
    <t>(1) Conversion of the existing health facilities (use class D1) to a mixed-use development providing 71 no. residential apartments (use class C3) and 500 sqm of D1 (Health) floorspace.  _x000D_(2) Restoration, alteration, extensions and demolition (mainly of la</t>
  </si>
  <si>
    <t>Richmond Royal Hospital (Original Block)_x000D_Kew Foot Road_x000D_Richmond_x000D_TW9 2TE_x000D_</t>
  </si>
  <si>
    <t>TW9 2TE</t>
  </si>
  <si>
    <t>18/3952/FUL</t>
  </si>
  <si>
    <t>Replacement of existing dwelling with 1 no. 2 storey with accommodation in the roof (5B10P) dwellinghouse and new pedestrian gate.</t>
  </si>
  <si>
    <t>45 Ormond Crescent_x000D_Hampton_x000D_TW12 2TJ</t>
  </si>
  <si>
    <t>TW12 2TJ</t>
  </si>
  <si>
    <t>18/3954/FUL</t>
  </si>
  <si>
    <t>Demolition of existing two-storey dwelling house and construction of replacement 7-bedroom, 2-storey dwelling house (with accommodation in the roof space) and associated landscaping and new front boundary treatment.</t>
  </si>
  <si>
    <t>20 Sheen Common Drive_x000D_Richmond_x000D_TW10 5BN</t>
  </si>
  <si>
    <t>TW10 5BN</t>
  </si>
  <si>
    <t>18/4125/FUL</t>
  </si>
  <si>
    <t>Alterations and extensions to existing building comprising 1) single storey side/rear extension, 2) new gable roof extension, new window, pitched roof to existing two storey bay window and 1 rooflight to front elevation; 3) dormer roof extension to main r</t>
  </si>
  <si>
    <t>85 Connaught Road_x000D_Teddington_x000D_TW11 0QQ_x000D_</t>
  </si>
  <si>
    <t>TW11 0QQ</t>
  </si>
  <si>
    <t>18/4138/FUL</t>
  </si>
  <si>
    <t>Demolition of existing dwelling and construction of two-storey five-bedroom (10-Person) dwelling with basement and associated landscaping and refuse/recycling and cycle storage.</t>
  </si>
  <si>
    <t>2 West Park Avenue_x000D_Kew_x000D_Richmond_x000D_TW9 4AL_x000D_</t>
  </si>
  <si>
    <t>TW9 4AL</t>
  </si>
  <si>
    <t>18/4183/FUL</t>
  </si>
  <si>
    <t>Demolition of existing garage compound and erection of one detached dwelling with 2 parking spaces, turning area, landscaping and tree planting.</t>
  </si>
  <si>
    <t>Garage Site_x000D_Rosslyn Avenue/Treen Avenue_x000D_Barnes_x000D_London_x000D_SW13 0JT</t>
  </si>
  <si>
    <t>SW13 0JT</t>
  </si>
  <si>
    <t>18/4259/FUL</t>
  </si>
  <si>
    <t>Reversion of existing block of two maisonettes to  single dwelling house, replacement of existing rear dormer with mansard roof and two dormers to rear elevation, addition of green sedum roof to new mansard and replacement of front elevation roof light wi</t>
  </si>
  <si>
    <t>44 Nassau Road_x000D_Barnes_x000D_London_x000D_SW13 9QE_x000D_</t>
  </si>
  <si>
    <t>SW13 9QE</t>
  </si>
  <si>
    <t>19/0092/FUL</t>
  </si>
  <si>
    <t>Single-storey extension and conversion of the existing granny annexe to provide a new 1 bedroom, 2 person dwelling with associated new landscaping.</t>
  </si>
  <si>
    <t>11 Grasmere Avenue_x000D_Whitton_x000D_Hounslow_x000D_TW3 2JG_x000D_</t>
  </si>
  <si>
    <t>TW3 2JG</t>
  </si>
  <si>
    <t>19/0111/FUL</t>
  </si>
  <si>
    <t>Erection of an independent senior living extra care building comprising of 28 units (following demolition of existing care home) at 12 - 14 Station Road, the refurbishment and renovation of Nos.13 and 23 - 33 Lower Teddington Road (including the erection</t>
  </si>
  <si>
    <t>12 To 14 Station Road And 13 And 19 To 33_x000D_Lower Teddington Road_x000D_Hampton Wick_x000D__x000D_</t>
  </si>
  <si>
    <t>KT1</t>
  </si>
  <si>
    <t>19/0141/ES191</t>
  </si>
  <si>
    <t>Continued use of part of the property (excluding Unit 1) as 2No. flats in multiple occupation for upto 6 people.</t>
  </si>
  <si>
    <t>TW1 1QZ</t>
  </si>
  <si>
    <t>19/0171/GPD15</t>
  </si>
  <si>
    <t>Change of use from B1 (Offices) to C3(a) (Dwellings) (2 x 2 bed).</t>
  </si>
  <si>
    <t>62 Glentham Road_x000D_Barnes_x000D_London_x000D_SW13 9JJ_x000D_</t>
  </si>
  <si>
    <t>SW13 9JJ</t>
  </si>
  <si>
    <t>19/0175/FUL</t>
  </si>
  <si>
    <t>Demolition of existing one-bedroom, two-storey dwelling and construction of one-bedroom, one-person single-storey dwelling.</t>
  </si>
  <si>
    <t>The Haven _x000D_Eel Pie Island_x000D_Twickenham_x000D_TW1 3DY</t>
  </si>
  <si>
    <t>TW1 3DY</t>
  </si>
  <si>
    <t>19/0181/GPD15</t>
  </si>
  <si>
    <t>Change of use from B1 (Offices) to C3(a) (Dwellings) (1 x 1 bed).</t>
  </si>
  <si>
    <t>95 South Worple Way_x000D_East Sheen_x000D_London_x000D_SW14 8ND_x000D_</t>
  </si>
  <si>
    <t>19/0228/FUL</t>
  </si>
  <si>
    <t>Division of the existing dwelling house into two residential units in the form of semi detached houses. The demolition of the existing adjoined garage and alterations to fenestration.</t>
  </si>
  <si>
    <t>173 Kew Road_x000D_Richmond_x000D_TW9 2BB</t>
  </si>
  <si>
    <t>TW9 2BB</t>
  </si>
  <si>
    <t>19/0338/FUL</t>
  </si>
  <si>
    <t>Demolition of existing 3-bedroom bungalow and erection of a new 3-bedroom detached house with basement level.</t>
  </si>
  <si>
    <t>48 Fourth Cross Road_x000D_Twickenham_x000D_TW2 5EL</t>
  </si>
  <si>
    <t>TW2 5EL</t>
  </si>
  <si>
    <t>19/0347/GPD15</t>
  </si>
  <si>
    <t>Change of use from B1(a) Office use to C3 Residential use to provide 3 x 1 bed and 1 x 2 bed flats with associated internal refuse and cycle storage.</t>
  </si>
  <si>
    <t>Albion House_x000D_Colne Road_x000D_Twickenham_x000D_TW2 6QL_x000D_</t>
  </si>
  <si>
    <t>TW2 6QL</t>
  </si>
  <si>
    <t>19/0382/FUL</t>
  </si>
  <si>
    <t>Erection of two-storey detached dwellinghouse and basement with sunken courtyard and green wall.  New brick wall and pedestrian gate to Popes Avenue frontage, new parking and hard and soft landscaping.</t>
  </si>
  <si>
    <t>Ajanta _x000D_13 Walpole Gardens_x000D_Twickenham_x000D_TW2 5SL</t>
  </si>
  <si>
    <t>TW2 5SL</t>
  </si>
  <si>
    <t>19/0386/FUL</t>
  </si>
  <si>
    <t>Demolition of the existing self-contained single-storey detached dwelling and construction of replacement 2 storey dwelling with associated landscaping and boundary treatment alteration.</t>
  </si>
  <si>
    <t>10 Constance Road_x000D_Twickenham_x000D_TW2 7JH</t>
  </si>
  <si>
    <t>TW2 7JH</t>
  </si>
  <si>
    <t>19/0391/FUL</t>
  </si>
  <si>
    <t>Demolition all buildings on site and the erection of a three-storey building and a part one, two-storey building comprising (3 x 1 bedroom and 4 x 2 bedroom) flats and approximately 805 sqm of flexible B1/D1 and flexible B1/D2 commercial floorspace, surfa</t>
  </si>
  <si>
    <t>26-28 _x000D_Priests Bridge_x000D_East Sheen_x000D_London_x000D_SW14 8TA</t>
  </si>
  <si>
    <t>SW14 8TA</t>
  </si>
  <si>
    <t>19/0414/FUL</t>
  </si>
  <si>
    <t>Erection of 2No 3-bed, 6-person houses with associated hard and soft landscaping, cycle and refuse stores and car parking on land to rear of 56 and 58 Harvey Road.</t>
  </si>
  <si>
    <t>56 - 58 Harvey Road_x000D_Whitton_x000D__x000D_</t>
  </si>
  <si>
    <t>TW4 5LU</t>
  </si>
  <si>
    <t>19/0475/FUL</t>
  </si>
  <si>
    <t>1 - 2 Archer Mews_x000D_Hampton Hill_x000D_TW12 1RN_x000D_</t>
  </si>
  <si>
    <t>19/0551/FUL</t>
  </si>
  <si>
    <t>Convert 2 flats back to one family house. Proposed pitched side infill extension adjacent neighbouring infill extension with glazed rooflight. Proposed loft conversion with full width rear dormer, partial dormer to outrigger and rooflights.</t>
  </si>
  <si>
    <t>32 Selwyn Avenue_x000D_Richmond_x000D_TW9 2HA_x000D_</t>
  </si>
  <si>
    <t>TW9 2HA</t>
  </si>
  <si>
    <t>19/0739/FUL</t>
  </si>
  <si>
    <t>Reinstatement of Flat 9 on Ground Floor at Clarendon House, as consented in Planning Approval 02/1505. (Since 2003 the accommodation has been used as part of Flat 1 to provide a family-sized flat)</t>
  </si>
  <si>
    <t>Flat 1_x000D_Clarendon Gardens_x000D_23 Kew Gardens Road_x000D_Kew_x000D_Richmond_x000D_TW9 3HD_x000D_</t>
  </si>
  <si>
    <t>TW9 3HD</t>
  </si>
  <si>
    <t>19/0772/GPD15</t>
  </si>
  <si>
    <t>Change of use of B1(a) offices on ground floor level to c3 (Residential) to provide 3 x 1 bed self-contained residential apartments.</t>
  </si>
  <si>
    <t>28 Second Cross Road_x000D_Twickenham_x000D_TW2 5RF_x000D_</t>
  </si>
  <si>
    <t>19/0823/GPD13</t>
  </si>
  <si>
    <t>203 Sandycombe Road_x000D_Richmond_x000D_TW9 2EW_x000D_</t>
  </si>
  <si>
    <t>TW9 2EW</t>
  </si>
  <si>
    <t>19/0847/FUL</t>
  </si>
  <si>
    <t>Demolition of existing bungalow and garage and construction of a new two-storey four bedroom house, with associated hard and soft landscaping, cycle and refuse stores and parking.</t>
  </si>
  <si>
    <t>8 St Albans Gardens_x000D_Teddington_x000D_TW11 8AE</t>
  </si>
  <si>
    <t>TW11 8AE</t>
  </si>
  <si>
    <t>19/0867/FUL</t>
  </si>
  <si>
    <t>Conversion of ground and first floor store rooms and single-storey extension to form a new maisonette.</t>
  </si>
  <si>
    <t>383 St Margarets Road_x000D_Twickenham_x000D_TW1 1PP</t>
  </si>
  <si>
    <t>TW1 1PP</t>
  </si>
  <si>
    <t>19/0893/FUL</t>
  </si>
  <si>
    <t>Change of use of ground floor from dental surgery (D1 use class) to 1 no. residential dwelling (C3 use), demolition of side garage, alterations to side extension and fenestration.</t>
  </si>
  <si>
    <t>320 Kew Road_x000D_Kew_x000D_Richmond_x000D_TW9 3DU_x000D_</t>
  </si>
  <si>
    <t>19/0911/FUL</t>
  </si>
  <si>
    <t>Proposed construction of additional floor level to create 2 no. additional two bed flats, together with a three storey side extension in the form of a bay window, change to existing fenestration and addition of 8 no. balconies at first and second floor le</t>
  </si>
  <si>
    <t>KT2 4HF</t>
  </si>
  <si>
    <t>19/0950/FUL</t>
  </si>
  <si>
    <t>Change of use of first, second and part ground floors from retail and associated storage to a 1 bedroom flat, together with internal alterations and installation of a new door to ground floor side elevation (to front side alleyway).</t>
  </si>
  <si>
    <t>11 Paved Court_x000D_Richmond_x000D_TW9 1LZ</t>
  </si>
  <si>
    <t>TW9 1LZ</t>
  </si>
  <si>
    <t>19/0954/VRC</t>
  </si>
  <si>
    <t>Minor material amendment to application ref 16/3290/FUL (Partial demolition of an existing building and the creation of 3 new dwelling houses and associated works) by variation of appeal decision condition 2 (approved drawing numbers) to allow for externa</t>
  </si>
  <si>
    <t>45 The Vineyard_x000D_Richmond_x000D_TW10 6AS_x000D_</t>
  </si>
  <si>
    <t>TW10 6AS</t>
  </si>
  <si>
    <t>19/0974/FUL</t>
  </si>
  <si>
    <t>Two-storey side/rear extension with accommodation in the roof, removal of external staircase to facilitate the conversion of existing dwellinghouse into 7 self-contained flats (4 x 1 bed and 3 x 2 bed) and associated cycle and refuse stores.</t>
  </si>
  <si>
    <t>Fairlight_x000D_4 Church Grove_x000D_Hampton Wick_x000D_Kingston Upon Thames_x000D_KT1 4AL_x000D_</t>
  </si>
  <si>
    <t>19/1029/FUL</t>
  </si>
  <si>
    <t>Demolition of existing single-storey side garage and workroom. Alterations to no. 67 comprising single storey rear extension, replacement roof, rear dormer roof extension and 2 no. rooflight on front roof slope. Erection of a new two-storey 4 bedroom dwel</t>
  </si>
  <si>
    <t>67 Park Road_x000D_Hampton Hill_x000D_TW12 1HU</t>
  </si>
  <si>
    <t>TW12 1HU</t>
  </si>
  <si>
    <t>19/1033/GPD23</t>
  </si>
  <si>
    <t>Unit 1 Hampton Works Rear Of_x000D_119 Sheen Lane_x000D_East Sheen_x000D_London_x000D__x000D_</t>
  </si>
  <si>
    <t>19/1098/FUL</t>
  </si>
  <si>
    <t>Demolition of detached house, construction of four classrooms and a multi use hall complete with change of use from residential to education.</t>
  </si>
  <si>
    <t>190 Sheen Lane_x000D_East Sheen_x000D_London_x000D_SW14 8LF_x000D_</t>
  </si>
  <si>
    <t>SW14 8LF</t>
  </si>
  <si>
    <t>19/1100/FUL</t>
  </si>
  <si>
    <t>Change of use of rear part of upper ground floor to C3 (residential) to create 1 no. 1B1P flat, alterations to the front elevation, and minor internal changes to the lower ground floor associated with the commercial unit.</t>
  </si>
  <si>
    <t>208 - 212 Amyand Park Road_x000D_Twickenham_x000D_TW1 3HY_x000D__x000D__x000D_</t>
  </si>
  <si>
    <t>19/1162/FUL</t>
  </si>
  <si>
    <t>Part change of use of ground floor and rear garden from A1 to C3 (residential use) and replacement window on ground floor rear elevation to facilitate the conversion of existing 1 x 3 bed flat into 2 x 2 bed flats and associated cycle and refuse stores (R</t>
  </si>
  <si>
    <t>82 - 84 Hill Rise_x000D_Richmond_x000D__x000D_</t>
  </si>
  <si>
    <t>TW10 6UB</t>
  </si>
  <si>
    <t>19/1217/ES191</t>
  </si>
  <si>
    <t>Establish use of property as a separate self-contained dwellinghouse</t>
  </si>
  <si>
    <t>1A Riverside House_x000D_Riverside_x000D_Twickenham_x000D_TW1 3DJ_x000D_</t>
  </si>
  <si>
    <t>TW1 3DJ</t>
  </si>
  <si>
    <t>19/1219/FUL</t>
  </si>
  <si>
    <t>Replacement 2 storey 4 bedroom dwellinghouse with basement level and accommodation in the roof.  Associated hard and soft landscaping, cycle and refuse stores and parking.</t>
  </si>
  <si>
    <t>21 Sunbury Avenue_x000D_East Sheen_x000D_London_x000D_SW14 8RA</t>
  </si>
  <si>
    <t>SW14 8RA</t>
  </si>
  <si>
    <t>19/1332/GPD13</t>
  </si>
  <si>
    <t>Change of use of the ground floor unit from A1 (hairdresser) to C3 (residential) to provide a 1 bed flat.</t>
  </si>
  <si>
    <t>70 Hounslow Road_x000D_Twickenham_x000D_TW2 7EX_x000D_</t>
  </si>
  <si>
    <t>TW2 7EX</t>
  </si>
  <si>
    <t>19/1361/FUL</t>
  </si>
  <si>
    <t>Extension of 4-bedroom single family dwelling house and conversion to divide into 2No. 2-bedroom houses.</t>
  </si>
  <si>
    <t>TW2 5LQ</t>
  </si>
  <si>
    <t>19/1455/FUL</t>
  </si>
  <si>
    <t>Create 2 No. flats from existing dwelling . Ground floor 2 bed flat, first &amp; 2nd floor 2 bed flat.</t>
  </si>
  <si>
    <t>29 St Leonards Road_x000D_East Sheen_x000D_London_x000D_SW14 7LY_x000D_</t>
  </si>
  <si>
    <t>19/1502/FUL</t>
  </si>
  <si>
    <t>Use of rear part of ground floor shop and single storey rear infill extension as extension to existing first floor flat and replacement of external staircase with spiral staircase.</t>
  </si>
  <si>
    <t>56A White Hart Lane_x000D_Barnes_x000D_London_x000D_SW13 0PZ</t>
  </si>
  <si>
    <t>19/1602/GPD15</t>
  </si>
  <si>
    <t>Change of use from B1(a) (office) to C3 (residential) to provide 1 x 1 bed self-contained residential dwelling.</t>
  </si>
  <si>
    <t>106 Shacklegate Lane_x000D_Teddington_x000D_TW11 8SH_x000D_</t>
  </si>
  <si>
    <t>19/1620/GPD15</t>
  </si>
  <si>
    <t>Conversion of basement from B1(a) office to C3 residential to provide 2 x 1 bed self-contained residential flats.</t>
  </si>
  <si>
    <t>Argyle House_x000D_1 Dee Road_x000D_Richmond_x000D__x000D_</t>
  </si>
  <si>
    <t>TW9 2JW</t>
  </si>
  <si>
    <t>19/1622/FUL</t>
  </si>
  <si>
    <t>New rear second floor addition, alterations to the existing roof to facilitate the conversion of 1 bedroom flat into 1 x 2 bed duplex flat with a study and 1 x 2 bed duplex flat.   Formation of an extended car park area to rear comprising 5 car spaces, cy</t>
  </si>
  <si>
    <t>28 Second Cross Road_x000D_Twickenham_x000D_TW2 5RF</t>
  </si>
  <si>
    <t>19/1649/GPD15</t>
  </si>
  <si>
    <t>Conversion of B1(a) office unit at rear ground floor to C3 residential to provide 1 self-contained residential flat. (Proposal description corrected).</t>
  </si>
  <si>
    <t>57B York Street_x000D_Twickenham_x000D_TW1 3LP_x000D_</t>
  </si>
  <si>
    <t>TW1 3LP</t>
  </si>
  <si>
    <t>19/1669/FUL</t>
  </si>
  <si>
    <t>Change of use of lower ground floor from retail (A1) to residential (C3) followed by amalgamation of lower ground floor with upper maisonette.  Upper and lower ground floor rear extension, formation of roof terrace, alterations to front entrance, replacem</t>
  </si>
  <si>
    <t>Lower Ground Floor And_x000D_49B Petersham Road_x000D_Richmond_x000D__x000D_</t>
  </si>
  <si>
    <t>TW10 6UH</t>
  </si>
  <si>
    <t>19/1703/FUL</t>
  </si>
  <si>
    <t>Internal alterations to provide accessible accommodation at the ground floor level of live/work unit. Employment use as printers/graphic design business to be retained. Partial demolition of part of ground floor extension to provide courtyard garden.</t>
  </si>
  <si>
    <t>216 Hampton Road_x000D_Twickenham_x000D_TW2 5NJ</t>
  </si>
  <si>
    <t>TW2 5NJ</t>
  </si>
  <si>
    <t>19/1731/FUL</t>
  </si>
  <si>
    <t>Demolition of existing dwellinghouse and erection of replacement two storey 4 bedroom dwellinghouse with associated hard and soft landscaping and cycle and refuse store. Replacement boundary fence/gates.</t>
  </si>
  <si>
    <t>TW1 4PD</t>
  </si>
  <si>
    <t>19/1759/FUL</t>
  </si>
  <si>
    <t>Single-storey rear extension, roof extensions and alterations to front and rear, extension to second floor of rear addition, elevation/fenestration alterations and new boundary treatment to allow for the change of use from 2 to 5 flats.</t>
  </si>
  <si>
    <t>19/1763/FUL</t>
  </si>
  <si>
    <t>Demolition of existing residential garages and erection of 2x four bed semi-detached houses (Use Class C3), associated amenity space, landscaping, car and cycle parking and refuse storage.</t>
  </si>
  <si>
    <t>Garages At_x000D_Craneford Way_x000D_Twickenham_x000D__x000D_</t>
  </si>
  <si>
    <t>TW2 7SQ</t>
  </si>
  <si>
    <t>19/1895/FUL</t>
  </si>
  <si>
    <t>Single storey rear extension to rear of shop (to create additional A1 (retail) floorspace).  Rear dormer roof extension to existing upper floor maisonette.  Provision of 2 no. parking spaces to rear.</t>
  </si>
  <si>
    <t>321 Richmond Road_x000D_Kingston Upon Thames_x000D_KT2 5QU</t>
  </si>
  <si>
    <t>KT2 5QU</t>
  </si>
  <si>
    <t>19/1978/FUL</t>
  </si>
  <si>
    <t>Externals working comprising proposed full width rear extension across the lower and upper ground floors with lowering of garden levels to create a new terrace area to the rear, creation of a lightwell on the front elevation for access to new pair of Fren</t>
  </si>
  <si>
    <t>14 Marlborough Road_x000D_Richmond_x000D_TW10 6JR</t>
  </si>
  <si>
    <t>TW10 6JR</t>
  </si>
  <si>
    <t>19/1997/GPD23</t>
  </si>
  <si>
    <t>Change of use of property from B1(c) light industrial use to C3 residential (1x2 bedroom house)</t>
  </si>
  <si>
    <t>1A - 3A Holly Road_x000D_Hampton Hill_x000D_Hampton_x000D_TW12 1QF_x000D_</t>
  </si>
  <si>
    <t>TW12 1QF</t>
  </si>
  <si>
    <t>19/2022/ES191</t>
  </si>
  <si>
    <t>Certificate of Lawfulness to establish the operational development of the building as a single family dwellinghouse</t>
  </si>
  <si>
    <t>4 St Albans Gardens_x000D_Teddington_x000D_TW11 8AE</t>
  </si>
  <si>
    <t>19/2102/FUL</t>
  </si>
  <si>
    <t>Rear extension at second floor level to form a new studio flat.</t>
  </si>
  <si>
    <t>Tabard House_x000D_22 Upper Teddington Road_x000D_Hampton Wick_x000D_KT1 4DT_x000D_</t>
  </si>
  <si>
    <t>KT1 4DT</t>
  </si>
  <si>
    <t>19/2246/FUL</t>
  </si>
  <si>
    <t>Application for the conversion of apartments 18 and 19 to form 1no. four bedroom apartment at sixth floor level in block B2.</t>
  </si>
  <si>
    <t>Teddington Riverside Development Site_x000D_Broom Road_x000D_Teddington_x000D__x000D_</t>
  </si>
  <si>
    <t>TW11 9BE</t>
  </si>
  <si>
    <t>19/2273/FUL</t>
  </si>
  <si>
    <t>Removal of static caravan.  Conversion of the ground floor area to left of barn entrance into a self-contained residence ancillary to the stables.  New toilet facility with disabled provision within stables.</t>
  </si>
  <si>
    <t>Old Farm Stables Flat_x000D_Oak Avenue_x000D_Hampton_x000D_TW12 3QD_x000D_</t>
  </si>
  <si>
    <t>TW12 3QD</t>
  </si>
  <si>
    <t>19/2300/FUL</t>
  </si>
  <si>
    <t>Part change of use of ground floor from A3 to C3 (Residential) and alterations to existing shopfront to create new access door to facilitate the conversion of existing 2 x 3 bed maisonettes into 7 No. self-contained Studio and 1 bed Flats.  Single Storey</t>
  </si>
  <si>
    <t>102 - 104 Kew Road_x000D_Richmond_x000D_TW9 2PQ_x000D_</t>
  </si>
  <si>
    <t>TW9 2PQ</t>
  </si>
  <si>
    <t>19/2377/GPD15</t>
  </si>
  <si>
    <t>Partial change of use from office to residential (4 No flats).</t>
  </si>
  <si>
    <t>122 - 124 St Margarets Road_x000D_Twickenham_x000D__x000D_</t>
  </si>
  <si>
    <t>TW1 2LH</t>
  </si>
  <si>
    <t>19/2544/FUL</t>
  </si>
  <si>
    <t>Change of use to 114 Hanworth Road from residential use (C3) to educational use (D1) for use as additional education faclity for Hampton School wth parking to rear</t>
  </si>
  <si>
    <t>114 Hanworth Road_x000D_Hampton_x000D_TW12 3EZ_x000D_</t>
  </si>
  <si>
    <t>TW12 3EZ</t>
  </si>
  <si>
    <t>19/2788/FUL</t>
  </si>
  <si>
    <t>Roof extension to provide additional residential accommodation to Number 5 South Avenue and creation of 1 no. self-contained 1 bedroom flat above no. 2 and provision of associated cycle parking.</t>
  </si>
  <si>
    <t>2A And 5_x000D_South Avenue_x000D_Kew_x000D__x000D_</t>
  </si>
  <si>
    <t>TW9 3EL</t>
  </si>
  <si>
    <t>19/2796/GPD15</t>
  </si>
  <si>
    <t>Change of use of the ground and basement from B1(a) office use, to Class C3 (dwellinghouse) as a single self-contained 3 bedroom flat.</t>
  </si>
  <si>
    <t>115 White Hart Lane_x000D_Barnes_x000D_London_x000D_SW13 0JL_x000D_</t>
  </si>
  <si>
    <t>19/3025/FUL</t>
  </si>
  <si>
    <t>Change of use of all units from Class C3 (residential) to flexible uses Class C1 (serviced accommodation) and Class C3 (residential).</t>
  </si>
  <si>
    <t>Jasmine Studios _x000D_8 Oak Lane_x000D_Twickenham_x000D_TW1 3PA</t>
  </si>
  <si>
    <t>TW1 3PA</t>
  </si>
  <si>
    <t>19/3101/GPD23</t>
  </si>
  <si>
    <t>Change of Use of existing B1(c) light industrial unit to residential C3 providing 1No. 2 Bed dwelling.</t>
  </si>
  <si>
    <t>Unit 4_x000D_Princes Works_x000D_Princes Road_x000D_Teddington_x000D_TW11 0RW_x000D_</t>
  </si>
  <si>
    <t>TW11 0RW</t>
  </si>
  <si>
    <t>19/3241/FUL</t>
  </si>
  <si>
    <t>Extension of the garage to facilitate the creation of 1 x 1 bed dwelling.</t>
  </si>
  <si>
    <t>Land Adjacent To_x000D_29 Rivermeads Avenue_x000D_Twickenham_x000D__x000D_</t>
  </si>
  <si>
    <t>19/3419/FUL</t>
  </si>
  <si>
    <t>Demolition of existing dwellinghouse and erection of detached two storey dwellinghouse, associated hard and soft landscaping</t>
  </si>
  <si>
    <t>8 Sandy Lane_x000D_Petersham_x000D_Richmond_x000D_TW10 7EN_x000D_</t>
  </si>
  <si>
    <t>TW10 7EN</t>
  </si>
  <si>
    <t>19/3586/ES191</t>
  </si>
  <si>
    <t>Lawful development certificate for the existing use of the dwelling as a 6no. bedroom house in multiple occupation</t>
  </si>
  <si>
    <t>29 Heathside_x000D_Whitton_x000D_Hounslow_x000D_TW4 5NJ_x000D_</t>
  </si>
  <si>
    <t>TW4 5NJ</t>
  </si>
  <si>
    <t>19/3757/ES191</t>
  </si>
  <si>
    <t>Use of 2B Orleans Road as a separate and self-contained C3 dwellinghouse.</t>
  </si>
  <si>
    <t>2B Orleans Road_x000D_Twickenham_x000D_TW1 3BL</t>
  </si>
  <si>
    <t>TW1 3BL</t>
  </si>
  <si>
    <t>19/3852/GPD15</t>
  </si>
  <si>
    <t>Change of use of ground floor from B1a office to C3 (Residential) use comprising 1x studio flat and 1x 1 bedroom flat</t>
  </si>
  <si>
    <t>59 North Worple Way_x000D_Mortlake_x000D_London_x000D__x000D_</t>
  </si>
  <si>
    <t>SW14 8HE</t>
  </si>
  <si>
    <t>19/3854/ES191</t>
  </si>
  <si>
    <t>Use of Flat 1 (basement) as  C3 residential.</t>
  </si>
  <si>
    <t>Flat 1_x000D_Heron Court_x000D_3 - 5 High Street_x000D_Hampton_x000D_TW12 2SQ_x000D_</t>
  </si>
  <si>
    <t>TW12 2SQ</t>
  </si>
  <si>
    <t>19/3913/GPD15</t>
  </si>
  <si>
    <t>Change of use from office (B1A )to residential  (C3) to create 2x 1 bedroom flats</t>
  </si>
  <si>
    <t>2A Talbot Road_x000D_Isleworth_x000D_TW7 7HH_x000D_</t>
  </si>
  <si>
    <t>TW7 7HH</t>
  </si>
  <si>
    <t>20/0136/FUL</t>
  </si>
  <si>
    <t>Demolition of the existing house and reconstruction of replacement 2 storey with basement and accommodation in the roof single family home and associated parking, hard and soft landscaping.</t>
  </si>
  <si>
    <t>2 Belgrave Road_x000D_Barnes_x000D_London_x000D_SW13 9NS</t>
  </si>
  <si>
    <t>SW13 9NS</t>
  </si>
  <si>
    <t>20/0373/PS192</t>
  </si>
  <si>
    <t>Change of use of part ground and upper floors from A2 (Financial Services) use class into C3 (Residential).</t>
  </si>
  <si>
    <t>347 Upper Richmond Road West_x000D_East Sheen_x000D_London_x000D_SW14 8RH</t>
  </si>
  <si>
    <t>SW14 8RH</t>
  </si>
  <si>
    <t>99/2063</t>
  </si>
  <si>
    <t>6 Boileau Road Barnes</t>
  </si>
  <si>
    <t>01. Completion</t>
  </si>
  <si>
    <t>03. Not Started</t>
  </si>
  <si>
    <t>02. Under Construction</t>
  </si>
  <si>
    <t>Grand Total</t>
  </si>
  <si>
    <t xml:space="preserve">Unit 3 Plough Lane Teddington
</t>
  </si>
  <si>
    <t>Change of use from premises in light industrial use (Class B1(c)) to one dwelling house (Class C3).</t>
  </si>
  <si>
    <t>Change of use of ground floor office from B1(a) (Office) to C3 (residential) use to provide 1 no. 1 bed dwelling unit</t>
  </si>
  <si>
    <t>Conversion of commercial unit to self-contained 2no. bedroom unit</t>
  </si>
  <si>
    <t xml:space="preserve">7 - 11 Broom Road, Teddington Studios, Broom Road, Teddington
</t>
  </si>
  <si>
    <t xml:space="preserve">Haymarket House, Teddington Studios, Broom Road, Teddington
</t>
  </si>
  <si>
    <t>1 - 94 Camera House, (5 Pinewood Gardens), Teddington Studios, Broom Road, Teddington</t>
  </si>
  <si>
    <t>Land Junction Of North Worple Way And Wrights Walk Rear Of 31 Alder Road, Mortlake</t>
  </si>
  <si>
    <t>2F Fifth Cross Road
Twickenham
TW2 5LQ</t>
  </si>
  <si>
    <t xml:space="preserve">Land To Rear Of 34 - 40 The Quadrant Richmond
</t>
  </si>
  <si>
    <t xml:space="preserve">12 - 14 Church Lane Teddington
</t>
  </si>
  <si>
    <t>SITE B: The site is currently an open parking court of approximately 28 spaces accessed from Bucklands Road. Create a pair of semi-detached high quality four-bedroom houses.
-Provision of 24 car parking spaces</t>
  </si>
  <si>
    <t>1 - 13 Ecko House &amp;  Flats 1 - 3, 13 Broom Road, Teddington Studios, Broom Road, Teddington</t>
  </si>
  <si>
    <t xml:space="preserve">Wick House, 10 Station Road, Hampton Wick, KT1 4HF
</t>
  </si>
  <si>
    <t xml:space="preserve">17 The Green, Richmond, TW9 1PX
</t>
  </si>
  <si>
    <t>Table 1</t>
  </si>
  <si>
    <t>Performance against London Plan (July 2011) target (2011 to 2021)</t>
  </si>
  <si>
    <t>Additional Homes (net)</t>
  </si>
  <si>
    <t>London Plan Target</t>
  </si>
  <si>
    <t>Total</t>
  </si>
  <si>
    <t>% of Target</t>
  </si>
  <si>
    <t>2011/12</t>
  </si>
  <si>
    <t>2012/13</t>
  </si>
  <si>
    <t>2013/14</t>
  </si>
  <si>
    <t>2014/15</t>
  </si>
  <si>
    <t>2015/16</t>
  </si>
  <si>
    <t>2016/17</t>
  </si>
  <si>
    <t>2017/18</t>
  </si>
  <si>
    <t>2018/19</t>
  </si>
  <si>
    <t>Conventional Supply</t>
  </si>
  <si>
    <t>Performance against Further Alterations to the London Plan (2015) target (2015 to 2025)</t>
  </si>
  <si>
    <t>a</t>
  </si>
  <si>
    <t>London Plan (FALP) Requirement 1 April 2015 to 31 March 2025 (10 year plan period)</t>
  </si>
  <si>
    <t>b</t>
  </si>
  <si>
    <t>c</t>
  </si>
  <si>
    <t>a - b</t>
  </si>
  <si>
    <t>d</t>
  </si>
  <si>
    <t>Average per year</t>
  </si>
  <si>
    <t>e</t>
  </si>
  <si>
    <t>Five year requirement</t>
  </si>
  <si>
    <t>d x 5</t>
  </si>
  <si>
    <t>f</t>
  </si>
  <si>
    <t>Five percent buffer</t>
  </si>
  <si>
    <t>e x 0.05</t>
  </si>
  <si>
    <t>g</t>
  </si>
  <si>
    <t>Total five year requirement (including 5% buffer)</t>
  </si>
  <si>
    <t>e + f</t>
  </si>
  <si>
    <t>h</t>
  </si>
  <si>
    <t>Estimated supply over five year period</t>
  </si>
  <si>
    <t>i</t>
  </si>
  <si>
    <t>(h ÷ e) x 100</t>
  </si>
  <si>
    <t>j</t>
  </si>
  <si>
    <t>h ÷ d</t>
  </si>
  <si>
    <t>Site Type</t>
  </si>
  <si>
    <t>Total used for 5-year supply</t>
  </si>
  <si>
    <t>New Build under construction</t>
  </si>
  <si>
    <t>New Build Sites with planning permission</t>
  </si>
  <si>
    <t>Conversion sites under construction</t>
  </si>
  <si>
    <t>Conversion sites with planning permission</t>
  </si>
  <si>
    <t>Conversion sites with prior notification approval</t>
  </si>
  <si>
    <t>Total 5 year supply</t>
  </si>
  <si>
    <t>Table 2</t>
  </si>
  <si>
    <t>Housing Capacity</t>
  </si>
  <si>
    <t>New Build</t>
  </si>
  <si>
    <t>Conversions</t>
  </si>
  <si>
    <t xml:space="preserve">Gross </t>
  </si>
  <si>
    <t>Net</t>
  </si>
  <si>
    <t>Under Construction</t>
  </si>
  <si>
    <t>Planning Permissions</t>
  </si>
  <si>
    <t>Table 3</t>
  </si>
  <si>
    <t>Open Market</t>
  </si>
  <si>
    <t>Intermediate</t>
  </si>
  <si>
    <t>Table 4</t>
  </si>
  <si>
    <t>Table 5</t>
  </si>
  <si>
    <t>Year</t>
  </si>
  <si>
    <t>2001/02</t>
  </si>
  <si>
    <t>2002/03</t>
  </si>
  <si>
    <t>2003/04</t>
  </si>
  <si>
    <t>2004/05</t>
  </si>
  <si>
    <t>2005/06</t>
  </si>
  <si>
    <t>2006/07</t>
  </si>
  <si>
    <t>2007/08</t>
  </si>
  <si>
    <t>2008/09</t>
  </si>
  <si>
    <t>2009/10</t>
  </si>
  <si>
    <t>2010/11</t>
  </si>
  <si>
    <t>Table 6</t>
  </si>
  <si>
    <t>Completions</t>
  </si>
  <si>
    <t xml:space="preserve"> Open Market</t>
  </si>
  <si>
    <t xml:space="preserve"> Affordable</t>
  </si>
  <si>
    <t>Table 8</t>
  </si>
  <si>
    <t>Total 
Units</t>
  </si>
  <si>
    <t>Units</t>
  </si>
  <si>
    <t>%</t>
  </si>
  <si>
    <t>Site Status</t>
  </si>
  <si>
    <t>Sum of Net Dwellings</t>
  </si>
  <si>
    <t>Development Category</t>
  </si>
  <si>
    <t>(Multiple Items)</t>
  </si>
  <si>
    <t>Application Type</t>
  </si>
  <si>
    <t>(blank)</t>
  </si>
  <si>
    <t>(All)</t>
  </si>
  <si>
    <t>PA</t>
  </si>
  <si>
    <t>New Build Completions Net</t>
  </si>
  <si>
    <t>New Build Under Construction Net</t>
  </si>
  <si>
    <t>New Build Not Started Net</t>
  </si>
  <si>
    <t>Tenure</t>
  </si>
  <si>
    <t>Sum of Units Proposed</t>
  </si>
  <si>
    <t>Conversions Completions Net</t>
  </si>
  <si>
    <t>Conversions Under Construction Net</t>
  </si>
  <si>
    <t>Conversions Not Started Net</t>
  </si>
  <si>
    <t>Net Completions Intermediate</t>
  </si>
  <si>
    <t>Not Started Intermediate</t>
  </si>
  <si>
    <t>Net Completions Affordable Rent</t>
  </si>
  <si>
    <t>Affordable Rent</t>
  </si>
  <si>
    <t>Net Completions Open Market</t>
  </si>
  <si>
    <t>New Build Completions Open Market Net</t>
  </si>
  <si>
    <t>New Build Under Construction Open Market Net</t>
  </si>
  <si>
    <t>New Build Not Started Open Market Net</t>
  </si>
  <si>
    <t>New Build Completions Open Market Gross</t>
  </si>
  <si>
    <t>New Build Under Construction Open Market Gross</t>
  </si>
  <si>
    <t>New Build Not Started Open Market Gross</t>
  </si>
  <si>
    <t>New Build Completions Intermediate Net</t>
  </si>
  <si>
    <t>New Build Under Construction Intermediate Net</t>
  </si>
  <si>
    <t>New Build Not Started Intermediate Net</t>
  </si>
  <si>
    <t>New Build Completions Intermediate Gross</t>
  </si>
  <si>
    <t>New Build Under Construction Intermediate Gross</t>
  </si>
  <si>
    <t>New Build Not Started Intermediate Gross</t>
  </si>
  <si>
    <t>New Build Completions Affordable Rent Net</t>
  </si>
  <si>
    <t>New Build Under Construction Affordable Rent Net</t>
  </si>
  <si>
    <t>New Build Not Started Affordable Rent Net</t>
  </si>
  <si>
    <t>New Build Completions Affordable Rent Gross</t>
  </si>
  <si>
    <t>New Build Under Construction Affordable Rent Gross</t>
  </si>
  <si>
    <t>New Build Not Started Affordable Rent Gross</t>
  </si>
  <si>
    <t>Social Rent</t>
  </si>
  <si>
    <t xml:space="preserve">16 Elmtree Road Teddington
</t>
  </si>
  <si>
    <t>2019/20</t>
  </si>
  <si>
    <t>Land Adjacent To 93 Elm Bank Gardens Barnes</t>
  </si>
  <si>
    <t xml:space="preserve">Provision (90% of plan period)   </t>
  </si>
  <si>
    <t xml:space="preserve">Provision 
(50% of plan period)   </t>
  </si>
  <si>
    <t xml:space="preserve">1E Colonial Avenue Twickenham TW2 7EE
</t>
  </si>
  <si>
    <t>Remaining London Plan Requirement 31 March 2020 to 31 March 2025 (5 year plan period)</t>
  </si>
  <si>
    <t>c ÷ 5 years</t>
  </si>
  <si>
    <t>Change of use of part front ground floor A5(hot food takeaways) use to C3(residential) use to facilitate the conversion of existing 3 bed maisonette above shop into 2 x 2 bed (2B3P) flats. Change of use of part rear ground floor rear from A5(retail) to C</t>
  </si>
  <si>
    <t>2019/20 ( R)</t>
  </si>
  <si>
    <t>Net completions 1 April 2015 to 31 March 2020</t>
  </si>
  <si>
    <t xml:space="preserve">34 And 36 Taylor Close And 177 High Street Hampton Hill
</t>
  </si>
  <si>
    <t>Planning Ref</t>
  </si>
  <si>
    <t>Decision Date</t>
  </si>
  <si>
    <t>Expiry Date</t>
  </si>
  <si>
    <t>Start Date</t>
  </si>
  <si>
    <t>Completion Date</t>
  </si>
  <si>
    <t>Small Sites Trend</t>
  </si>
  <si>
    <t>Barnes Hospital</t>
  </si>
  <si>
    <t>05. Deliverable Sites</t>
  </si>
  <si>
    <t>Completed 2019/20</t>
  </si>
  <si>
    <t>Units Existing</t>
  </si>
  <si>
    <t>Units Proposed</t>
  </si>
  <si>
    <t>Net Dwellings</t>
  </si>
  <si>
    <t>Deliverable Sites</t>
  </si>
  <si>
    <t>Housing land capacity at 1st April 2020</t>
  </si>
  <si>
    <t>Gross Completions Open Market</t>
  </si>
  <si>
    <t>Gross Completions Affordable Rent</t>
  </si>
  <si>
    <t>Gross Completions Intermediate</t>
  </si>
  <si>
    <t>Net Under Construction Intermediate</t>
  </si>
  <si>
    <t>Gross Under Construction Intermediate</t>
  </si>
  <si>
    <t>Net Under Construction Open Market</t>
  </si>
  <si>
    <t>Gross Under Construction Open Market</t>
  </si>
  <si>
    <t>Table 2 - New build / conversions</t>
  </si>
  <si>
    <t>Net Under Construction Affordable Rent</t>
  </si>
  <si>
    <t>Net Not Started Affordable Rent</t>
  </si>
  <si>
    <t>Net Not Started Open Market</t>
  </si>
  <si>
    <t>Gross Not Started Intermediate</t>
  </si>
  <si>
    <t>Gross Under Construction Affordable Rent</t>
  </si>
  <si>
    <t>Gross Not Started Affordable Rent</t>
  </si>
  <si>
    <t>Gross Not Started Open Market</t>
  </si>
  <si>
    <t>Net NB Completions</t>
  </si>
  <si>
    <t>Net NB Under Construction</t>
  </si>
  <si>
    <t>Net NB Not Started</t>
  </si>
  <si>
    <t>Gross NB Completions</t>
  </si>
  <si>
    <t>Gross NB Under Construction</t>
  </si>
  <si>
    <t>Gross NB Not Started</t>
  </si>
  <si>
    <t>Net Conversion Completions</t>
  </si>
  <si>
    <t>Net Conversion Under Construction</t>
  </si>
  <si>
    <t>Net Conversions Not Started</t>
  </si>
  <si>
    <t>Gross Conversions Completions</t>
  </si>
  <si>
    <t>Gross Conversions Under Construction</t>
  </si>
  <si>
    <t>Gross Conversions Not Started</t>
  </si>
  <si>
    <t>Net completions by tenure and financial year (2005/06 to 2019/20)</t>
  </si>
  <si>
    <t>New Build Completions Other Gross</t>
  </si>
  <si>
    <t>5 Year Average</t>
  </si>
  <si>
    <t>1 bed net</t>
  </si>
  <si>
    <t>2 bed net</t>
  </si>
  <si>
    <t>3 bed net</t>
  </si>
  <si>
    <t>4 bed net</t>
  </si>
  <si>
    <t>5 bed net</t>
  </si>
  <si>
    <t>6 bed net</t>
  </si>
  <si>
    <t>7 bed net</t>
  </si>
  <si>
    <t>9 bed net</t>
  </si>
  <si>
    <t>5YHLS</t>
  </si>
  <si>
    <t>18/3642/OUT</t>
  </si>
  <si>
    <t xml:space="preserve">19/3616/FUL </t>
  </si>
  <si>
    <t>Old Station Forecourt</t>
  </si>
  <si>
    <t>SELECT SITES</t>
  </si>
  <si>
    <t>18/3310/FUL</t>
  </si>
  <si>
    <t>Kew Biothane Plant</t>
  </si>
  <si>
    <t>18/0547/FUL</t>
  </si>
  <si>
    <t>Stag Brewery</t>
  </si>
  <si>
    <t>Five year land supply as a percentage of requirement (including 5% buffer)</t>
  </si>
  <si>
    <t>Table 7</t>
  </si>
  <si>
    <t xml:space="preserve">St Michaels Convent, 56 Ham Common, Ham, Richmond, TW10 7JH
</t>
  </si>
  <si>
    <t>The Stag Brewery Lower Richmond Road Mortlake London SW14 7ET</t>
  </si>
  <si>
    <t xml:space="preserve">Kew Biothane Plant, Melliss Avenue, Kew
</t>
  </si>
  <si>
    <t>Barnes Hospital, South Worple Way, East Sheen, SW14 8SU</t>
  </si>
  <si>
    <t>Old Station Forecourt, Railway Approach, Twickenham, TW1 4LJ</t>
  </si>
  <si>
    <t>Easting</t>
  </si>
  <si>
    <t>Northing</t>
  </si>
  <si>
    <t>Ward</t>
  </si>
  <si>
    <t>Open Market / Affordable</t>
  </si>
  <si>
    <t>N/A</t>
  </si>
  <si>
    <t>Five year housing land supply calculation methodology</t>
  </si>
  <si>
    <t>2020/21 (1)</t>
  </si>
  <si>
    <t>2021/22 (2)</t>
  </si>
  <si>
    <t>2022/23 (3)</t>
  </si>
  <si>
    <t>2023/24 (4)</t>
  </si>
  <si>
    <t>2024/25 (5)</t>
  </si>
  <si>
    <t>c ÷ 9 years</t>
  </si>
  <si>
    <t>Remaining London Plan Requirement (9 year plan period)</t>
  </si>
  <si>
    <t>Five year land supply expressed in years</t>
  </si>
  <si>
    <t>19/0510/FUL</t>
  </si>
  <si>
    <t>Homebase 84 Manor Road Richmond TW9 1YB</t>
  </si>
  <si>
    <t>20/0539/FUL</t>
  </si>
  <si>
    <t>The Strathmore Centre Strathmore Road Teddington TW11 8UH</t>
  </si>
  <si>
    <t>Homebase Manor Road Richmond</t>
  </si>
  <si>
    <t>The Strathmore Centre</t>
  </si>
  <si>
    <t>Site Allocation</t>
  </si>
  <si>
    <t>Kneller Hall</t>
  </si>
  <si>
    <t>16/2822/FUL</t>
  </si>
  <si>
    <t>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t>
  </si>
  <si>
    <t>48 Sixth Cross Road Twickenham TW2 5PD</t>
  </si>
  <si>
    <t>17/1139/GPD15</t>
  </si>
  <si>
    <t>Change of use of property from B1a (office use) to C3 (residential) to provide 1 no. 4 bedroom dwellinghouse</t>
  </si>
  <si>
    <t xml:space="preserve">108 Sherland Road Twickenham </t>
  </si>
  <si>
    <t>TW1 4HD</t>
  </si>
  <si>
    <t xml:space="preserve">1 - 9 Sandycombe Road Richmond
</t>
  </si>
  <si>
    <t>Lockcorp House 
75 Norcutt Road
Twickenham
TW2 6SR</t>
  </si>
  <si>
    <t>17/2872/FUL</t>
  </si>
  <si>
    <t>33 Wensleydale Road Hampton TW12 2LP</t>
  </si>
  <si>
    <t>Erection of a one and a half storey, three-bedroom house in the rear garden of 33 (sited to rear of 35-35a) Wensleydale Road, with accommodation at basement level, associated hard and soft landscaping, 4 no.parking, refuse/recycling and cycle stores.</t>
  </si>
  <si>
    <t>17/2532/GPD15</t>
  </si>
  <si>
    <t>Prior approval for the change of use from office B1(a) to residential (C3) in the form of 5 no. units.</t>
  </si>
  <si>
    <t>The Coach House 273A Sandycombe Road Richmond TW9 3LU</t>
  </si>
  <si>
    <t>TW9 3LU</t>
  </si>
  <si>
    <t>Draft New London Plan Requirement - 1 April 2020 to 1 April 2030 (10 year plan period)</t>
  </si>
  <si>
    <t>22 Vivienne Close
Twickenham
TW1 2JX</t>
  </si>
  <si>
    <t>TW2 7SJ</t>
  </si>
  <si>
    <t>Net units completed during the period 2001/02 to 2019/20</t>
  </si>
  <si>
    <t>Net completions 1 April 2019 to 31 March 2020</t>
  </si>
  <si>
    <t>Five year housing land supply calculation methodology - Intend to Publish London Plan 2019</t>
  </si>
  <si>
    <t>Kneller Hall Royal Military School Of Music Kneller Road Twickenham</t>
  </si>
  <si>
    <t>Table 9</t>
  </si>
  <si>
    <t>Dwelling Type / Size</t>
  </si>
  <si>
    <t>Permissions</t>
  </si>
  <si>
    <t>Prior Approvals</t>
  </si>
  <si>
    <t xml:space="preserve">1 bed </t>
  </si>
  <si>
    <t xml:space="preserve">2 bed </t>
  </si>
  <si>
    <t xml:space="preserve">3 bed </t>
  </si>
  <si>
    <t xml:space="preserve">4+ bed </t>
  </si>
  <si>
    <t>Percentage</t>
  </si>
  <si>
    <t>Table 10</t>
  </si>
  <si>
    <t>Proportion of housing completions provided by large sites</t>
  </si>
  <si>
    <t>Net completions on small / large sites</t>
  </si>
  <si>
    <t>Small</t>
  </si>
  <si>
    <t>Large</t>
  </si>
  <si>
    <t>% Small</t>
  </si>
  <si>
    <t>% Large</t>
  </si>
  <si>
    <t xml:space="preserve">Total </t>
  </si>
  <si>
    <t>Average</t>
  </si>
  <si>
    <t>Dwelling Size of Net Completions 2019/20 (All tenures)</t>
  </si>
  <si>
    <t>Row Labels</t>
  </si>
  <si>
    <t>Sum of 1 bed net</t>
  </si>
  <si>
    <t>Sum of 2 bed net</t>
  </si>
  <si>
    <t>Sum of 3 bed net</t>
  </si>
  <si>
    <t>Sum of 4 bed net</t>
  </si>
  <si>
    <t>Sum of 5 bed net</t>
  </si>
  <si>
    <t>Sum of 6 bed net</t>
  </si>
  <si>
    <t>Sum of 7 bed net</t>
  </si>
  <si>
    <t>Table 12</t>
  </si>
  <si>
    <t>Large Site Completion</t>
  </si>
  <si>
    <t>Table 11</t>
  </si>
  <si>
    <t>% Permissions</t>
  </si>
  <si>
    <t>% Prior Approvals</t>
  </si>
  <si>
    <t>16/0905/FUL</t>
  </si>
  <si>
    <t>Demolition of the existing hall and the erection of a new community facility building and 6 flats</t>
  </si>
  <si>
    <t>275 Sandycombe Road_x000D_Richmond_x000D_TW9 3LU_x000D_</t>
  </si>
  <si>
    <t>Spatial Areas</t>
  </si>
  <si>
    <t>Town Centres</t>
  </si>
  <si>
    <t>Policy Areas</t>
  </si>
  <si>
    <t>Net completions by policy areas</t>
  </si>
  <si>
    <t>Town Centre</t>
  </si>
  <si>
    <t>Policy Area</t>
  </si>
  <si>
    <t>East Sheen</t>
  </si>
  <si>
    <t>Richmond</t>
  </si>
  <si>
    <t>Thames Policy Area</t>
  </si>
  <si>
    <t>Teddington</t>
  </si>
  <si>
    <t>Twickenham</t>
  </si>
  <si>
    <t>OOLTI</t>
  </si>
  <si>
    <t>Total in Town Centres</t>
  </si>
  <si>
    <t>Green Belt MOL</t>
  </si>
  <si>
    <t>Garden Land</t>
  </si>
  <si>
    <t>Wards</t>
  </si>
  <si>
    <t>Table 13</t>
  </si>
  <si>
    <t>Not Started</t>
  </si>
  <si>
    <t>Barnes</t>
  </si>
  <si>
    <t>Fulwell, Hampton Hill</t>
  </si>
  <si>
    <t>Hampton North</t>
  </si>
  <si>
    <t>Hampton</t>
  </si>
  <si>
    <t>Hampton Wick</t>
  </si>
  <si>
    <t>Heathfield</t>
  </si>
  <si>
    <t>Kew</t>
  </si>
  <si>
    <t>Mortlake, Barnes Common</t>
  </si>
  <si>
    <t>North Richmond</t>
  </si>
  <si>
    <t>South Richmond</t>
  </si>
  <si>
    <t>South Twickenham</t>
  </si>
  <si>
    <t>St Margarets, North Twickenham</t>
  </si>
  <si>
    <t>Twickenham Riverside</t>
  </si>
  <si>
    <t>West Twickenham</t>
  </si>
  <si>
    <t>Whitton</t>
  </si>
  <si>
    <t>Table 14</t>
  </si>
  <si>
    <t>Proposed</t>
  </si>
  <si>
    <t>Existing</t>
  </si>
  <si>
    <t>Net Gain</t>
  </si>
  <si>
    <t>Dwelling Mix</t>
  </si>
  <si>
    <t>Table 15</t>
  </si>
  <si>
    <t>Net new build units completed by unit size and tenure</t>
  </si>
  <si>
    <t>Net new build units completed by unit size</t>
  </si>
  <si>
    <t>1 bed</t>
  </si>
  <si>
    <t>2 bed</t>
  </si>
  <si>
    <t>3 bed</t>
  </si>
  <si>
    <t>4 + bed</t>
  </si>
  <si>
    <t>Not Known</t>
  </si>
  <si>
    <t>Market</t>
  </si>
  <si>
    <t>Affordable Rented</t>
  </si>
  <si>
    <t>Table 16</t>
  </si>
  <si>
    <t>Net new build units under construction by unit size and tenure</t>
  </si>
  <si>
    <t>Table 17</t>
  </si>
  <si>
    <t>Net new build units with planning permission by unit size and tenure</t>
  </si>
  <si>
    <t>Net new build units with planning permission by unit size</t>
  </si>
  <si>
    <t>Future Housing Supply</t>
  </si>
  <si>
    <t>Table 18</t>
  </si>
  <si>
    <t>2025-2029</t>
  </si>
  <si>
    <t>New Build Sites Under Construction</t>
  </si>
  <si>
    <t>Conversion Sites Under Construction</t>
  </si>
  <si>
    <t>Conversion Sites with planning permission</t>
  </si>
  <si>
    <t>Prior Approval Sites Under Construction</t>
  </si>
  <si>
    <t>Prior Approval Sites with approval</t>
  </si>
  <si>
    <t>Proposal / Other known large sites</t>
  </si>
  <si>
    <t>Fulwell and Hampton Hill</t>
  </si>
  <si>
    <t>Mortlake and Barnes Common</t>
  </si>
  <si>
    <t>Expected Housing Delivery Trajectory</t>
  </si>
  <si>
    <t>London Plan Period</t>
  </si>
  <si>
    <t>2011 London Plan</t>
  </si>
  <si>
    <t>2015 Further Alterations to the London Plan</t>
  </si>
  <si>
    <t>2015 Further Alterations to the London Plan (Continued)</t>
  </si>
  <si>
    <t>2020/21</t>
  </si>
  <si>
    <t>2021/22</t>
  </si>
  <si>
    <t>2022/23</t>
  </si>
  <si>
    <t>2023/24</t>
  </si>
  <si>
    <t>2024/25</t>
  </si>
  <si>
    <t>2025/26</t>
  </si>
  <si>
    <t>2026/27</t>
  </si>
  <si>
    <t>2027/28</t>
  </si>
  <si>
    <t>2028/29</t>
  </si>
  <si>
    <t>2029/30</t>
  </si>
  <si>
    <t>2030/31</t>
  </si>
  <si>
    <t>2031/32</t>
  </si>
  <si>
    <t>Years of Plan Remaining</t>
  </si>
  <si>
    <t>Past Completions</t>
  </si>
  <si>
    <t>Projected Completions</t>
  </si>
  <si>
    <t>Cumulative Completions over Plan Period</t>
  </si>
  <si>
    <t>Target</t>
  </si>
  <si>
    <t>Annual Target</t>
  </si>
  <si>
    <t>Cumulative Target over Plan Period</t>
  </si>
  <si>
    <t>Delivery against Target</t>
  </si>
  <si>
    <t>Cumulative Completions above Cumulative Target</t>
  </si>
  <si>
    <t>Managed Annual Target incorporating Past and Projected Completions</t>
  </si>
  <si>
    <t>Ham, Petersham and Richmond Riverside</t>
  </si>
  <si>
    <t>St. Margarets and North Twickenham</t>
  </si>
  <si>
    <t>TPA</t>
  </si>
  <si>
    <t>MixedUse</t>
  </si>
  <si>
    <t>GreenBelt</t>
  </si>
  <si>
    <t>MOL</t>
  </si>
  <si>
    <t>CA30 St Matthias Richmond</t>
  </si>
  <si>
    <t>White Hart lane</t>
  </si>
  <si>
    <t>CA70 Sheen Lane Mortlake</t>
  </si>
  <si>
    <t>Hampton Road</t>
  </si>
  <si>
    <t>CA61 Bushy Park</t>
  </si>
  <si>
    <t>CA59 Normansfield Teddington</t>
  </si>
  <si>
    <t>St Margarets</t>
  </si>
  <si>
    <t>CA49 Crown Road St Margarets</t>
  </si>
  <si>
    <t>Station Road</t>
  </si>
  <si>
    <t>CA12 Hampton Village</t>
  </si>
  <si>
    <t>High Street</t>
  </si>
  <si>
    <t>CA38 High Street Hampton Hill</t>
  </si>
  <si>
    <t>CA19 St Margarets</t>
  </si>
  <si>
    <t>CA47 Queens Road Twickenham</t>
  </si>
  <si>
    <t>CA7 Ham Common</t>
  </si>
  <si>
    <t>CA25 Castelnau</t>
  </si>
  <si>
    <t>Church Road/Castelnau</t>
  </si>
  <si>
    <t>CA15 Kew Gardens Kew</t>
  </si>
  <si>
    <t>CA17 Central Richmond</t>
  </si>
  <si>
    <t>CA27 Teddington Lock</t>
  </si>
  <si>
    <t>CA21 Cambridge Park East Twickenham</t>
  </si>
  <si>
    <t>Stanley Road</t>
  </si>
  <si>
    <t>Thames Old Deer Park</t>
  </si>
  <si>
    <t>CA8 Twickenham Riverside</t>
  </si>
  <si>
    <t>Thames Street</t>
  </si>
  <si>
    <t>CA5 Richmond Hill</t>
  </si>
  <si>
    <t>CA64 Sheen Lane East Sheen</t>
  </si>
  <si>
    <t>CA37 High Street Teddington</t>
  </si>
  <si>
    <t>Sandycombe Road North</t>
  </si>
  <si>
    <t>CA18 Hampton Wick</t>
  </si>
  <si>
    <t>CA3 Richmond Green</t>
  </si>
  <si>
    <t>CA2 Kew Green</t>
  </si>
  <si>
    <t>CA1 Barnes Green</t>
  </si>
  <si>
    <t>CA31 Sheen Road Richmond</t>
  </si>
  <si>
    <t>CA13 Christchurch Road East Sheen</t>
  </si>
  <si>
    <t>Petersham Lodge</t>
  </si>
  <si>
    <t>CA6 Petersham</t>
  </si>
  <si>
    <t>CA11 Hampton Court Green</t>
  </si>
  <si>
    <t>Station Road West</t>
  </si>
  <si>
    <t>Sheen Road</t>
  </si>
  <si>
    <t>CA69 Sheen Common Drive</t>
  </si>
  <si>
    <t>CA33 Mortlake</t>
  </si>
  <si>
    <t>East Twickenham</t>
  </si>
  <si>
    <t>CA4 Richmond Riverside</t>
  </si>
  <si>
    <t>Twickenham Green</t>
  </si>
  <si>
    <t>CA9 Twickenham Green</t>
  </si>
  <si>
    <t>CA36 Kew Foot Road</t>
  </si>
  <si>
    <t>Priests Bridge</t>
  </si>
  <si>
    <t>Kew Road</t>
  </si>
  <si>
    <t>CA53 White Hart Lane Mortlake</t>
  </si>
  <si>
    <t>Mortlake</t>
  </si>
  <si>
    <t>Townmead Kew</t>
  </si>
  <si>
    <t>Conservation Area</t>
  </si>
  <si>
    <t>Town_Centre</t>
  </si>
  <si>
    <t>Sum of Units Existing</t>
  </si>
  <si>
    <t>Table 19</t>
  </si>
  <si>
    <t>Conservation Area Name</t>
  </si>
  <si>
    <t>MixedUse Name</t>
  </si>
  <si>
    <t>Mixed Use Area</t>
  </si>
  <si>
    <t>Proposed redevelopment of existing car park to provide a new building of 5 to 6 storeys, comprising 46 no. residential units (Use Class C3), disabled car parking, cycle parking, landscaping, enhancements to public realm and associated works</t>
  </si>
  <si>
    <t>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t>
  </si>
  <si>
    <t>Demolition of existing buildings and structures and comprehensive residential-led redevelopment of a single storey pavilion, basements and four buildings of between four and nine storeys to provide 385 residential units (Class C3), flexible retail /community / office uses (Classes A1, A2, A3, D2, B1), provision of car parking spaces and cycle storage facilities, landscaping, public and private open spaces and all other necessary enabling works.</t>
  </si>
  <si>
    <t>Outline planning permission for the demolition and comprehensive redevelopment (phased development) of land at Barnes Hospital to provide a mixed use development comprising a health centre (Use Class D1), a Special Educational Needs (SEN) School (Use Class D1), up to 80 new build residential units (Use class C3), the conversion of two of the retained BTMs for use for up 3no. residential units (Use Class C3), the conversion of one BTM for medical use (Use Class D1), car parking, landscaping and associated works. All matters reserved save for the full details submitted in relation to access points at the site boundaries.</t>
  </si>
  <si>
    <t>Sum of 2020/21 (1)</t>
  </si>
  <si>
    <t>Sum of 2021/22 (2)</t>
  </si>
  <si>
    <t>Sum of 2022/23 (3)</t>
  </si>
  <si>
    <t>Sum of 2023/24 (4)</t>
  </si>
  <si>
    <t>Sum of 2024/25 (5)</t>
  </si>
  <si>
    <t xml:space="preserve">Table 17 - </t>
  </si>
  <si>
    <t>N</t>
  </si>
  <si>
    <t xml:space="preserve">High Wigsell
35 Twickenham Road
Teddington
</t>
  </si>
  <si>
    <t>2025/26 (6)</t>
  </si>
  <si>
    <t>2026/27 (7)</t>
  </si>
  <si>
    <t>2027/28 (8)</t>
  </si>
  <si>
    <t>2028/29 (9)</t>
  </si>
  <si>
    <t>2029/30 (10)</t>
  </si>
  <si>
    <t>Sum of 2025/26 (6)</t>
  </si>
  <si>
    <t>Sum of 2026/27 (7)</t>
  </si>
  <si>
    <t>Sum of 2027/28 (8)</t>
  </si>
  <si>
    <t>Sum of 2028/29 (9)</t>
  </si>
  <si>
    <t>Sum of 2029/30 (10)</t>
  </si>
  <si>
    <t>Ham Central</t>
  </si>
  <si>
    <t>04. Site Allocation</t>
  </si>
  <si>
    <t>Mereway Day Centre</t>
  </si>
  <si>
    <t>Telephone Exchange, Garfield Road, Twickenham</t>
  </si>
  <si>
    <t>Telephone Exchange, Ashdale Close, Whitton, TW1 7BE</t>
  </si>
  <si>
    <t>Telephone Exchange, 88 High Street, Teddington, TW1 18JD</t>
  </si>
  <si>
    <t>Sum of 5 year total</t>
  </si>
  <si>
    <t>Sum of 6-10 year total</t>
  </si>
  <si>
    <t>Total Pipeline</t>
  </si>
  <si>
    <t>Dwelling Size of Net Completions 2016/17 - 2019/20 (All tenures)</t>
  </si>
  <si>
    <t>2020-2030 Total</t>
  </si>
  <si>
    <t>Sainsbury’s, Manor Road/Lower Richmond Road</t>
  </si>
  <si>
    <t>New Build Sites under construction</t>
  </si>
  <si>
    <t>Net completions within town centre boundaries</t>
  </si>
  <si>
    <t>Net units with planning permission, commenced or completed by Ward in 2019/20</t>
  </si>
  <si>
    <t>Net units completed by Ward in 2019/20</t>
  </si>
  <si>
    <t>Net new build units under construction by unit size</t>
  </si>
  <si>
    <t>Social Rented</t>
  </si>
  <si>
    <t>Housing Land Supply by ward (net gain) 2020/21 – 2024/25</t>
  </si>
  <si>
    <t>Housing Land Supply 2020/21 – 2024/25</t>
  </si>
  <si>
    <t>Table 20</t>
  </si>
  <si>
    <t>Change of use from B1 office use to C3 residential use</t>
  </si>
  <si>
    <t>13/0998/FUL</t>
  </si>
  <si>
    <t>Redevelopment of land at the rear of 139-141 Stanley Road, Teddington to provide two semi-detached, three storey, three bedroom houses with parking spaces following demolition of existing warehouse.</t>
  </si>
  <si>
    <t>Land At 139 - 141 Stanley Road Teddington</t>
  </si>
  <si>
    <t>TW11 8UF</t>
  </si>
  <si>
    <t>19/0637/FUL</t>
  </si>
  <si>
    <t>Demolition of the existing buildings and the erection of a mixed use development comprising of two buildings (two and three storeys), occupied as 8 residential units and 248.6m of B1 office space.</t>
  </si>
  <si>
    <t>63 Sandycombe Road Richmond TW9 2EP</t>
  </si>
  <si>
    <t>TW9 2EP</t>
  </si>
  <si>
    <t>The Boathouse Ranelagh Drive Twickenham TW1 1QZ</t>
  </si>
  <si>
    <r>
      <t>Richmond upon Thames - Authority Monitoring Report 
Housing Land Financial Year Report 2019/20 - Position at 1</t>
    </r>
    <r>
      <rPr>
        <b/>
        <vertAlign val="superscript"/>
        <sz val="16"/>
        <rFont val="Arial"/>
        <family val="2"/>
      </rPr>
      <t>st</t>
    </r>
    <r>
      <rPr>
        <b/>
        <sz val="16"/>
        <rFont val="Arial"/>
        <family val="2"/>
      </rPr>
      <t xml:space="preserve"> April 2020
</t>
    </r>
    <r>
      <rPr>
        <b/>
        <sz val="11"/>
        <rFont val="Arial"/>
        <family val="2"/>
      </rPr>
      <t>November 2020</t>
    </r>
  </si>
  <si>
    <t>Richmond upon Thames - Authority Monitoring Report 
Housing Land Financial Year Report 2019/20 - Position at 1st April 2020
November 2020</t>
  </si>
  <si>
    <t>Garage Site Craig Road Ham</t>
  </si>
  <si>
    <t>Proposed Dwelling 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</si>
</sst>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42" x14ac:knownFonts="1">
    <font>
      <sz val="11"/>
      <color theme="1"/>
      <name val="Calibri"/>
      <family val="2"/>
      <scheme val="minor"/>
    </font>
    <font>
      <sz val="11"/>
      <name val="Calibri"/>
      <family val="2"/>
      <scheme val="minor"/>
    </font>
    <font>
      <sz val="11"/>
      <color rgb="FFFF0000"/>
      <name val="Calibri"/>
      <family val="2"/>
      <scheme val="minor"/>
    </font>
    <font>
      <sz val="10"/>
      <name val="Arial"/>
      <family val="2"/>
    </font>
    <font>
      <sz val="10"/>
      <name val="MS Sans Serif"/>
      <family val="2"/>
    </font>
    <font>
      <b/>
      <i/>
      <u/>
      <sz val="9"/>
      <color indexed="10"/>
      <name val="Arial"/>
      <family val="2"/>
    </font>
    <font>
      <sz val="9"/>
      <name val="Arial"/>
      <family val="2"/>
    </font>
    <font>
      <b/>
      <sz val="16"/>
      <name val="Arial"/>
      <family val="2"/>
    </font>
    <font>
      <b/>
      <vertAlign val="superscript"/>
      <sz val="16"/>
      <name val="Arial"/>
      <family val="2"/>
    </font>
    <font>
      <sz val="9"/>
      <color theme="0" tint="-0.249977111117893"/>
      <name val="Arial"/>
      <family val="2"/>
    </font>
    <font>
      <b/>
      <sz val="9"/>
      <name val="Arial"/>
      <family val="2"/>
    </font>
    <font>
      <b/>
      <sz val="8"/>
      <name val="Arial"/>
      <family val="2"/>
    </font>
    <font>
      <sz val="8"/>
      <name val="Arial"/>
      <family val="2"/>
    </font>
    <font>
      <sz val="10"/>
      <color indexed="8"/>
      <name val="Arial"/>
      <family val="2"/>
    </font>
    <font>
      <b/>
      <sz val="10"/>
      <color theme="0" tint="-0.249977111117893"/>
      <name val="Arial"/>
      <family val="2"/>
    </font>
    <font>
      <b/>
      <sz val="9"/>
      <color theme="0" tint="-0.249977111117893"/>
      <name val="Arial"/>
      <family val="2"/>
    </font>
    <font>
      <sz val="10"/>
      <color theme="0" tint="-0.249977111117893"/>
      <name val="MS Sans Serif"/>
      <family val="2"/>
    </font>
    <font>
      <sz val="8"/>
      <color theme="0" tint="-0.249977111117893"/>
      <name val="Arial"/>
      <family val="2"/>
    </font>
    <font>
      <b/>
      <sz val="8"/>
      <color theme="1"/>
      <name val="Arial"/>
      <family val="2"/>
    </font>
    <font>
      <sz val="10"/>
      <color indexed="10"/>
      <name val="Arial"/>
      <family val="2"/>
    </font>
    <font>
      <b/>
      <sz val="10"/>
      <name val="Arial"/>
      <family val="2"/>
    </font>
    <font>
      <sz val="9"/>
      <color indexed="10"/>
      <name val="Arial"/>
      <family val="2"/>
    </font>
    <font>
      <sz val="8"/>
      <color indexed="8"/>
      <name val="Arial"/>
      <family val="2"/>
    </font>
    <font>
      <b/>
      <u/>
      <sz val="16"/>
      <name val="Arial"/>
      <family val="2"/>
    </font>
    <font>
      <b/>
      <sz val="9"/>
      <color theme="0" tint="-0.499984740745262"/>
      <name val="Arial"/>
      <family val="2"/>
    </font>
    <font>
      <sz val="9"/>
      <color theme="0" tint="-0.499984740745262"/>
      <name val="Arial"/>
      <family val="2"/>
    </font>
    <font>
      <b/>
      <sz val="8"/>
      <color theme="0" tint="-0.499984740745262"/>
      <name val="Arial"/>
      <family val="2"/>
    </font>
    <font>
      <b/>
      <sz val="8"/>
      <color theme="1"/>
      <name val="Calibri"/>
      <family val="2"/>
      <scheme val="minor"/>
    </font>
    <font>
      <sz val="8"/>
      <color theme="0" tint="-0.499984740745262"/>
      <name val="Arial"/>
      <family val="2"/>
    </font>
    <font>
      <b/>
      <sz val="11"/>
      <name val="Calibri"/>
      <family val="2"/>
      <scheme val="minor"/>
    </font>
    <font>
      <sz val="11"/>
      <color theme="0" tint="-0.14999847407452621"/>
      <name val="Calibri"/>
      <family val="2"/>
      <scheme val="minor"/>
    </font>
    <font>
      <b/>
      <sz val="11"/>
      <name val="Arial"/>
      <family val="2"/>
    </font>
    <font>
      <sz val="11"/>
      <color theme="1"/>
      <name val="Calibri"/>
      <family val="2"/>
      <scheme val="minor"/>
    </font>
    <font>
      <sz val="8"/>
      <color rgb="FFFF0000"/>
      <name val="Arial"/>
      <family val="2"/>
    </font>
    <font>
      <b/>
      <sz val="8"/>
      <color indexed="17"/>
      <name val="Arial"/>
      <family val="2"/>
    </font>
    <font>
      <sz val="8"/>
      <color theme="1"/>
      <name val="Arial"/>
      <family val="2"/>
    </font>
    <font>
      <sz val="7.5"/>
      <color theme="1"/>
      <name val="Arial"/>
      <family val="2"/>
    </font>
    <font>
      <i/>
      <sz val="8"/>
      <name val="Arial"/>
      <family val="2"/>
    </font>
    <font>
      <sz val="7.5"/>
      <name val="Arial"/>
      <family val="2"/>
    </font>
    <font>
      <sz val="9"/>
      <color theme="0"/>
      <name val="Arial"/>
      <family val="2"/>
    </font>
    <font>
      <b/>
      <sz val="12"/>
      <name val="Arial"/>
      <family val="2"/>
    </font>
    <font>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55">
    <border>
      <left/>
      <right/>
      <top/>
      <bottom/>
      <diagonal/>
    </border>
    <border>
      <left style="thin">
        <color auto="1"/>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right/>
      <top style="thin">
        <color theme="1" tint="0.499984740745262"/>
      </top>
      <bottom style="thin">
        <color theme="1" tint="0.499984740745262"/>
      </bottom>
      <diagonal/>
    </border>
    <border>
      <left/>
      <right/>
      <top style="thin">
        <color theme="0" tint="-0.499984740745262"/>
      </top>
      <bottom/>
      <diagonal/>
    </border>
    <border>
      <left/>
      <right style="thin">
        <color theme="1" tint="0.499984740745262"/>
      </right>
      <top style="thin">
        <color theme="0" tint="-0.499984740745262"/>
      </top>
      <bottom style="thin">
        <color theme="0" tint="-0.499984740745262"/>
      </bottom>
      <diagonal/>
    </border>
    <border>
      <left style="thin">
        <color indexed="64"/>
      </left>
      <right/>
      <top style="thin">
        <color theme="1" tint="0.499984740745262"/>
      </top>
      <bottom style="thin">
        <color theme="1" tint="0.499984740745262"/>
      </bottom>
      <diagonal/>
    </border>
  </borders>
  <cellStyleXfs count="14">
    <xf numFmtId="0" fontId="0" fillId="0" borderId="0"/>
    <xf numFmtId="0" fontId="3" fillId="0" borderId="0"/>
    <xf numFmtId="0" fontId="4" fillId="0" borderId="0"/>
    <xf numFmtId="0" fontId="13"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2" fillId="0" borderId="0" applyFont="0" applyFill="0" applyBorder="0" applyAlignment="0" applyProtection="0"/>
    <xf numFmtId="0" fontId="13" fillId="0" borderId="0"/>
    <xf numFmtId="0" fontId="4" fillId="0" borderId="0"/>
    <xf numFmtId="43" fontId="32" fillId="0" borderId="0" applyFont="0" applyFill="0" applyBorder="0" applyAlignment="0" applyProtection="0"/>
  </cellStyleXfs>
  <cellXfs count="400">
    <xf numFmtId="0" fontId="0" fillId="0" borderId="0" xfId="0"/>
    <xf numFmtId="0" fontId="0" fillId="0" borderId="0" xfId="0" applyAlignment="1">
      <alignment horizontal="left" vertical="top" wrapText="1"/>
    </xf>
    <xf numFmtId="0" fontId="2" fillId="0" borderId="0" xfId="0" applyFont="1" applyFill="1"/>
    <xf numFmtId="0" fontId="1" fillId="0" borderId="0" xfId="0" applyFont="1"/>
    <xf numFmtId="0" fontId="9" fillId="2" borderId="3" xfId="2" applyFont="1" applyFill="1" applyBorder="1"/>
    <xf numFmtId="0" fontId="9" fillId="2" borderId="4" xfId="2" applyFont="1" applyFill="1" applyBorder="1"/>
    <xf numFmtId="0" fontId="9" fillId="2" borderId="0" xfId="2" applyFont="1" applyFill="1"/>
    <xf numFmtId="0" fontId="9" fillId="2" borderId="9" xfId="2" applyFont="1" applyFill="1" applyBorder="1"/>
    <xf numFmtId="0" fontId="3" fillId="2" borderId="0" xfId="1" applyFill="1"/>
    <xf numFmtId="0" fontId="6" fillId="2" borderId="9" xfId="2" applyFont="1" applyFill="1" applyBorder="1"/>
    <xf numFmtId="0" fontId="6" fillId="2" borderId="6" xfId="2" applyFont="1" applyFill="1" applyBorder="1"/>
    <xf numFmtId="0" fontId="24" fillId="2" borderId="0" xfId="2" applyFont="1" applyFill="1"/>
    <xf numFmtId="0" fontId="25" fillId="2" borderId="0" xfId="2" applyFont="1" applyFill="1"/>
    <xf numFmtId="0" fontId="27" fillId="2" borderId="0" xfId="0" applyFont="1" applyFill="1"/>
    <xf numFmtId="0" fontId="28" fillId="2" borderId="0" xfId="2" applyFont="1" applyFill="1"/>
    <xf numFmtId="3" fontId="28" fillId="2" borderId="0" xfId="2" applyNumberFormat="1" applyFont="1" applyFill="1" applyAlignment="1">
      <alignment horizontal="right"/>
    </xf>
    <xf numFmtId="0" fontId="26" fillId="2" borderId="0" xfId="2" applyFont="1" applyFill="1"/>
    <xf numFmtId="3" fontId="26" fillId="2" borderId="0" xfId="2" applyNumberFormat="1" applyFont="1" applyFill="1" applyAlignment="1">
      <alignment horizontal="right"/>
    </xf>
    <xf numFmtId="0" fontId="0" fillId="0" borderId="0" xfId="0" applyAlignment="1"/>
    <xf numFmtId="0" fontId="1" fillId="0" borderId="0" xfId="0" applyFont="1" applyFill="1"/>
    <xf numFmtId="0" fontId="1" fillId="0" borderId="0" xfId="0" applyFont="1" applyBorder="1"/>
    <xf numFmtId="0" fontId="1" fillId="0" borderId="0" xfId="0" applyFont="1" applyFill="1" applyBorder="1"/>
    <xf numFmtId="0" fontId="3" fillId="2" borderId="0" xfId="1" applyFill="1" applyBorder="1"/>
    <xf numFmtId="0" fontId="0" fillId="2" borderId="0" xfId="0" applyFill="1" applyBorder="1"/>
    <xf numFmtId="0" fontId="1" fillId="2" borderId="0" xfId="0" applyFont="1" applyFill="1" applyBorder="1"/>
    <xf numFmtId="0" fontId="1" fillId="0" borderId="0" xfId="0" applyFont="1" applyFill="1" applyAlignment="1">
      <alignment horizontal="left" vertical="top" wrapText="1"/>
    </xf>
    <xf numFmtId="0" fontId="1" fillId="0" borderId="0" xfId="0" applyFont="1" applyFill="1" applyAlignment="1">
      <alignment wrapText="1"/>
    </xf>
    <xf numFmtId="14" fontId="1" fillId="0" borderId="0" xfId="0" applyNumberFormat="1" applyFont="1" applyFill="1" applyAlignment="1">
      <alignment vertical="center"/>
    </xf>
    <xf numFmtId="0" fontId="19" fillId="2" borderId="0" xfId="1" applyFont="1" applyFill="1"/>
    <xf numFmtId="3" fontId="3" fillId="2" borderId="0" xfId="1" applyNumberFormat="1" applyFill="1"/>
    <xf numFmtId="0" fontId="30" fillId="0" borderId="0" xfId="0" applyFont="1"/>
    <xf numFmtId="164" fontId="1" fillId="0" borderId="0" xfId="0" applyNumberFormat="1" applyFont="1" applyFill="1" applyBorder="1" applyAlignment="1">
      <alignment horizontal="center"/>
    </xf>
    <xf numFmtId="0" fontId="29" fillId="2" borderId="0" xfId="0" applyFont="1" applyFill="1" applyBorder="1"/>
    <xf numFmtId="0" fontId="1" fillId="0" borderId="1" xfId="0" applyFont="1" applyFill="1" applyBorder="1" applyAlignment="1"/>
    <xf numFmtId="14" fontId="1" fillId="0" borderId="0" xfId="0" applyNumberFormat="1" applyFont="1" applyFill="1" applyAlignment="1" applyProtection="1">
      <alignment vertical="center"/>
    </xf>
    <xf numFmtId="0" fontId="1" fillId="0" borderId="1" xfId="0" applyFont="1" applyFill="1" applyBorder="1" applyAlignment="1">
      <alignment vertical="top"/>
    </xf>
    <xf numFmtId="14" fontId="1" fillId="0" borderId="1" xfId="0" applyNumberFormat="1" applyFont="1" applyFill="1" applyBorder="1"/>
    <xf numFmtId="14" fontId="1" fillId="0" borderId="0" xfId="0" applyNumberFormat="1" applyFont="1" applyFill="1"/>
    <xf numFmtId="0" fontId="1" fillId="0" borderId="1" xfId="0" applyFont="1" applyFill="1" applyBorder="1"/>
    <xf numFmtId="164" fontId="1" fillId="0" borderId="9" xfId="0" applyNumberFormat="1" applyFont="1" applyFill="1" applyBorder="1" applyAlignment="1">
      <alignment horizontal="center"/>
    </xf>
    <xf numFmtId="164" fontId="1" fillId="0" borderId="8" xfId="0" applyNumberFormat="1" applyFont="1" applyFill="1" applyBorder="1" applyAlignment="1">
      <alignment horizontal="center"/>
    </xf>
    <xf numFmtId="1" fontId="1" fillId="0" borderId="0" xfId="0" applyNumberFormat="1" applyFont="1" applyFill="1" applyAlignment="1">
      <alignment horizontal="right"/>
    </xf>
    <xf numFmtId="0" fontId="1" fillId="0" borderId="24" xfId="0" applyFont="1" applyFill="1" applyBorder="1" applyAlignment="1">
      <alignment horizontal="left" vertical="top" wrapText="1"/>
    </xf>
    <xf numFmtId="0" fontId="1" fillId="0" borderId="0" xfId="0" applyNumberFormat="1" applyFont="1" applyFill="1"/>
    <xf numFmtId="2" fontId="1" fillId="0" borderId="0" xfId="0" applyNumberFormat="1" applyFont="1" applyFill="1" applyBorder="1" applyAlignment="1">
      <alignment horizontal="center"/>
    </xf>
    <xf numFmtId="2" fontId="1" fillId="0" borderId="9" xfId="0" applyNumberFormat="1" applyFont="1" applyFill="1" applyBorder="1" applyAlignment="1">
      <alignment horizontal="center"/>
    </xf>
    <xf numFmtId="0" fontId="1" fillId="0" borderId="0" xfId="0" applyFont="1" applyFill="1" applyAlignment="1"/>
    <xf numFmtId="0" fontId="2" fillId="0" borderId="1" xfId="0" applyFont="1" applyFill="1" applyBorder="1"/>
    <xf numFmtId="0" fontId="1" fillId="0" borderId="23"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1" fillId="0" borderId="23" xfId="0" applyFont="1" applyFill="1" applyBorder="1" applyAlignment="1">
      <alignment horizontal="center" vertical="top" wrapText="1"/>
    </xf>
    <xf numFmtId="164" fontId="1" fillId="0" borderId="8"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9" xfId="0" applyFont="1" applyFill="1" applyBorder="1" applyAlignment="1">
      <alignment horizontal="left" vertical="top" wrapText="1"/>
    </xf>
    <xf numFmtId="0" fontId="0" fillId="0" borderId="0" xfId="0" applyFont="1" applyFill="1"/>
    <xf numFmtId="0" fontId="0" fillId="0" borderId="0" xfId="0" applyFont="1" applyFill="1" applyAlignment="1"/>
    <xf numFmtId="0" fontId="0" fillId="0" borderId="1" xfId="0" applyFont="1" applyFill="1" applyBorder="1"/>
    <xf numFmtId="14" fontId="0" fillId="0" borderId="1" xfId="0" applyNumberFormat="1" applyFont="1" applyFill="1" applyBorder="1"/>
    <xf numFmtId="0" fontId="0" fillId="0" borderId="0" xfId="0" applyFont="1" applyFill="1" applyAlignment="1">
      <alignment wrapText="1"/>
    </xf>
    <xf numFmtId="0" fontId="3" fillId="2" borderId="8" xfId="1" applyFill="1" applyBorder="1"/>
    <xf numFmtId="9" fontId="12" fillId="2" borderId="0" xfId="10" applyFont="1" applyFill="1" applyBorder="1" applyAlignment="1">
      <alignment horizontal="center"/>
    </xf>
    <xf numFmtId="0" fontId="11" fillId="3" borderId="10" xfId="1" applyFont="1" applyFill="1" applyBorder="1" applyAlignment="1">
      <alignment horizontal="center"/>
    </xf>
    <xf numFmtId="9" fontId="33" fillId="2" borderId="0" xfId="10" applyFont="1" applyFill="1" applyBorder="1" applyAlignment="1">
      <alignment horizontal="center"/>
    </xf>
    <xf numFmtId="0" fontId="3" fillId="2" borderId="6" xfId="1" applyFill="1" applyBorder="1"/>
    <xf numFmtId="0" fontId="3" fillId="2" borderId="9" xfId="1" applyFill="1" applyBorder="1"/>
    <xf numFmtId="0" fontId="3" fillId="2" borderId="7" xfId="1" applyFill="1" applyBorder="1"/>
    <xf numFmtId="0" fontId="1" fillId="0" borderId="40" xfId="0" applyFont="1" applyBorder="1" applyAlignment="1">
      <alignment horizontal="center" vertical="top" wrapText="1"/>
    </xf>
    <xf numFmtId="164" fontId="1" fillId="0" borderId="0" xfId="0" applyNumberFormat="1" applyFont="1"/>
    <xf numFmtId="0" fontId="3" fillId="2" borderId="5" xfId="1" applyFill="1" applyBorder="1"/>
    <xf numFmtId="0" fontId="12" fillId="3" borderId="15" xfId="2" applyFont="1" applyFill="1" applyBorder="1" applyAlignment="1">
      <alignment horizontal="center" vertical="top"/>
    </xf>
    <xf numFmtId="0" fontId="12" fillId="3" borderId="15" xfId="2" applyFont="1" applyFill="1" applyBorder="1" applyAlignment="1">
      <alignment horizontal="center" vertical="top" wrapText="1"/>
    </xf>
    <xf numFmtId="0" fontId="11" fillId="2" borderId="6" xfId="2" applyFont="1" applyFill="1" applyBorder="1" applyAlignment="1">
      <alignment horizontal="left"/>
    </xf>
    <xf numFmtId="3" fontId="11" fillId="2" borderId="6" xfId="2" applyNumberFormat="1" applyFont="1" applyFill="1" applyBorder="1" applyAlignment="1">
      <alignment horizontal="right"/>
    </xf>
    <xf numFmtId="1" fontId="11" fillId="2" borderId="6" xfId="2" applyNumberFormat="1" applyFont="1" applyFill="1" applyBorder="1" applyAlignment="1">
      <alignment horizontal="right"/>
    </xf>
    <xf numFmtId="3" fontId="6" fillId="2" borderId="6" xfId="2" applyNumberFormat="1" applyFont="1" applyFill="1" applyBorder="1" applyAlignment="1">
      <alignment horizontal="center"/>
    </xf>
    <xf numFmtId="0" fontId="4" fillId="2" borderId="7" xfId="2" applyFill="1" applyBorder="1"/>
    <xf numFmtId="0" fontId="6" fillId="2" borderId="0" xfId="8" applyFont="1" applyFill="1" applyAlignment="1">
      <alignment horizontal="right"/>
    </xf>
    <xf numFmtId="0" fontId="11" fillId="5" borderId="48" xfId="11" applyFont="1" applyFill="1" applyBorder="1" applyAlignment="1">
      <alignment horizontal="right" vertical="center"/>
    </xf>
    <xf numFmtId="0" fontId="11" fillId="5" borderId="0" xfId="11" applyFont="1" applyFill="1" applyAlignment="1">
      <alignment horizontal="right" vertical="center"/>
    </xf>
    <xf numFmtId="0" fontId="11" fillId="5" borderId="47" xfId="11" applyFont="1" applyFill="1" applyBorder="1" applyAlignment="1">
      <alignment horizontal="right" vertical="center"/>
    </xf>
    <xf numFmtId="0" fontId="11" fillId="5" borderId="9" xfId="11" applyFont="1" applyFill="1" applyBorder="1" applyAlignment="1">
      <alignment horizontal="right" vertical="center"/>
    </xf>
    <xf numFmtId="3" fontId="37" fillId="5" borderId="50" xfId="12" applyNumberFormat="1" applyFont="1" applyFill="1" applyBorder="1" applyAlignment="1">
      <alignment horizontal="center" vertical="center"/>
    </xf>
    <xf numFmtId="3" fontId="37" fillId="5" borderId="3" xfId="12" applyNumberFormat="1" applyFont="1" applyFill="1" applyBorder="1" applyAlignment="1">
      <alignment horizontal="center" vertical="center"/>
    </xf>
    <xf numFmtId="3" fontId="37" fillId="5" borderId="49" xfId="12" applyNumberFormat="1" applyFont="1" applyFill="1" applyBorder="1" applyAlignment="1">
      <alignment horizontal="center" vertical="center"/>
    </xf>
    <xf numFmtId="3" fontId="11" fillId="5" borderId="3" xfId="11" applyNumberFormat="1" applyFont="1" applyFill="1" applyBorder="1" applyAlignment="1">
      <alignment horizontal="right" vertical="center"/>
    </xf>
    <xf numFmtId="3" fontId="11" fillId="5" borderId="4" xfId="11" applyNumberFormat="1" applyFont="1" applyFill="1" applyBorder="1" applyAlignment="1">
      <alignment horizontal="right" vertical="center"/>
    </xf>
    <xf numFmtId="0" fontId="12" fillId="5" borderId="23" xfId="11" applyFont="1" applyFill="1" applyBorder="1" applyAlignment="1">
      <alignment vertical="center" wrapText="1"/>
    </xf>
    <xf numFmtId="0" fontId="12" fillId="0" borderId="23" xfId="9" applyFont="1" applyBorder="1" applyAlignment="1">
      <alignment horizontal="center" vertical="center"/>
    </xf>
    <xf numFmtId="3" fontId="12" fillId="0" borderId="23" xfId="11" applyNumberFormat="1" applyFont="1" applyBorder="1" applyAlignment="1">
      <alignment horizontal="center" vertical="center"/>
    </xf>
    <xf numFmtId="3" fontId="12" fillId="2" borderId="23" xfId="11" applyNumberFormat="1" applyFont="1" applyFill="1" applyBorder="1" applyAlignment="1">
      <alignment horizontal="center" vertical="center"/>
    </xf>
    <xf numFmtId="3" fontId="12" fillId="2" borderId="23" xfId="12" applyNumberFormat="1" applyFont="1" applyFill="1" applyBorder="1" applyAlignment="1">
      <alignment horizontal="center" vertical="center"/>
    </xf>
    <xf numFmtId="0" fontId="12" fillId="5" borderId="23" xfId="11" applyFont="1" applyFill="1" applyBorder="1" applyAlignment="1">
      <alignment horizontal="left" vertical="center" wrapText="1"/>
    </xf>
    <xf numFmtId="3" fontId="12" fillId="2" borderId="23" xfId="8" applyNumberFormat="1" applyFont="1" applyFill="1" applyBorder="1" applyAlignment="1">
      <alignment horizontal="center" vertical="center"/>
    </xf>
    <xf numFmtId="0" fontId="6" fillId="2" borderId="0" xfId="8" applyFont="1" applyFill="1"/>
    <xf numFmtId="0" fontId="2" fillId="0" borderId="0" xfId="0" applyFont="1" applyFill="1" applyAlignment="1"/>
    <xf numFmtId="0" fontId="2" fillId="0" borderId="0" xfId="0" applyFont="1" applyAlignment="1"/>
    <xf numFmtId="3" fontId="11" fillId="3" borderId="15" xfId="2" applyNumberFormat="1" applyFont="1" applyFill="1" applyBorder="1" applyAlignment="1">
      <alignment horizontal="right"/>
    </xf>
    <xf numFmtId="1" fontId="11" fillId="3" borderId="15" xfId="2" applyNumberFormat="1" applyFont="1" applyFill="1" applyBorder="1" applyAlignment="1">
      <alignment horizontal="right"/>
    </xf>
    <xf numFmtId="1" fontId="1" fillId="0" borderId="1" xfId="0" applyNumberFormat="1" applyFont="1" applyFill="1" applyBorder="1" applyAlignment="1">
      <alignment horizontal="right"/>
    </xf>
    <xf numFmtId="164" fontId="1" fillId="0" borderId="1" xfId="0" applyNumberFormat="1" applyFont="1" applyFill="1" applyBorder="1" applyAlignment="1">
      <alignment horizontal="center"/>
    </xf>
    <xf numFmtId="9" fontId="11" fillId="3" borderId="15" xfId="2" applyNumberFormat="1" applyFont="1" applyFill="1" applyBorder="1" applyAlignment="1">
      <alignment horizontal="right"/>
    </xf>
    <xf numFmtId="0" fontId="1" fillId="0" borderId="29" xfId="0" applyFont="1" applyFill="1" applyBorder="1" applyAlignment="1"/>
    <xf numFmtId="0" fontId="26" fillId="2" borderId="0" xfId="2" applyFont="1" applyFill="1" applyAlignment="1">
      <alignment horizontal="center"/>
    </xf>
    <xf numFmtId="14" fontId="0" fillId="0" borderId="0" xfId="0" applyNumberFormat="1" applyAlignment="1">
      <alignment vertical="center"/>
    </xf>
    <xf numFmtId="0" fontId="36" fillId="3" borderId="23" xfId="0" applyFont="1" applyFill="1" applyBorder="1" applyAlignment="1">
      <alignment horizontal="center" vertical="top" wrapText="1"/>
    </xf>
    <xf numFmtId="0" fontId="38" fillId="3" borderId="23" xfId="0" applyFont="1" applyFill="1" applyBorder="1" applyAlignment="1">
      <alignment horizontal="center" vertical="top" wrapText="1"/>
    </xf>
    <xf numFmtId="0" fontId="11" fillId="3" borderId="23" xfId="0" applyFont="1" applyFill="1" applyBorder="1" applyAlignment="1">
      <alignment horizontal="center" vertical="top" wrapText="1"/>
    </xf>
    <xf numFmtId="3" fontId="12" fillId="0" borderId="23" xfId="12" applyNumberFormat="1" applyFont="1" applyBorder="1" applyAlignment="1">
      <alignment horizontal="center" vertical="center"/>
    </xf>
    <xf numFmtId="3" fontId="12" fillId="0" borderId="23" xfId="8" applyNumberFormat="1" applyFont="1" applyBorder="1" applyAlignment="1">
      <alignment horizontal="center" vertical="center"/>
    </xf>
    <xf numFmtId="0" fontId="11" fillId="0" borderId="23" xfId="9" applyFont="1" applyBorder="1" applyAlignment="1">
      <alignment horizontal="center" vertical="center"/>
    </xf>
    <xf numFmtId="1" fontId="12" fillId="0" borderId="23" xfId="9" applyNumberFormat="1" applyFont="1" applyBorder="1" applyAlignment="1">
      <alignment horizontal="center" vertical="center"/>
    </xf>
    <xf numFmtId="3" fontId="12" fillId="0" borderId="23" xfId="11" applyNumberFormat="1" applyFont="1" applyFill="1" applyBorder="1" applyAlignment="1">
      <alignment horizontal="center" vertical="center"/>
    </xf>
    <xf numFmtId="0" fontId="4" fillId="2" borderId="0" xfId="2" applyFill="1" applyBorder="1"/>
    <xf numFmtId="3" fontId="12" fillId="2" borderId="10" xfId="2" applyNumberFormat="1" applyFont="1" applyFill="1" applyBorder="1" applyAlignment="1">
      <alignment horizontal="right" wrapText="1"/>
    </xf>
    <xf numFmtId="3" fontId="12" fillId="2" borderId="10" xfId="3" applyNumberFormat="1" applyFont="1" applyFill="1" applyBorder="1" applyAlignment="1">
      <alignment horizontal="right" wrapText="1"/>
    </xf>
    <xf numFmtId="3" fontId="12" fillId="2" borderId="10" xfId="3" applyNumberFormat="1" applyFont="1" applyFill="1" applyBorder="1" applyAlignment="1">
      <alignment horizontal="right"/>
    </xf>
    <xf numFmtId="9" fontId="12" fillId="2" borderId="10" xfId="2" applyNumberFormat="1" applyFont="1" applyFill="1" applyBorder="1" applyAlignment="1">
      <alignment horizontal="right" wrapText="1"/>
    </xf>
    <xf numFmtId="3" fontId="11" fillId="2" borderId="15" xfId="1" applyNumberFormat="1" applyFont="1" applyFill="1" applyBorder="1" applyAlignment="1">
      <alignment horizontal="right" vertical="center" wrapText="1"/>
    </xf>
    <xf numFmtId="3" fontId="12" fillId="2" borderId="15" xfId="1" applyNumberFormat="1" applyFont="1" applyFill="1" applyBorder="1" applyAlignment="1">
      <alignment horizontal="right" vertical="center" wrapText="1"/>
    </xf>
    <xf numFmtId="9" fontId="11" fillId="2" borderId="15" xfId="1" applyNumberFormat="1" applyFont="1" applyFill="1" applyBorder="1" applyAlignment="1">
      <alignment horizontal="right" vertical="center" wrapText="1"/>
    </xf>
    <xf numFmtId="164" fontId="11" fillId="2" borderId="15" xfId="1" applyNumberFormat="1" applyFont="1" applyFill="1" applyBorder="1" applyAlignment="1">
      <alignment horizontal="right" vertical="center" wrapText="1"/>
    </xf>
    <xf numFmtId="3" fontId="12" fillId="2" borderId="15" xfId="2" applyNumberFormat="1" applyFont="1" applyFill="1" applyBorder="1" applyAlignment="1">
      <alignment horizontal="right"/>
    </xf>
    <xf numFmtId="3" fontId="11" fillId="2" borderId="15" xfId="2" applyNumberFormat="1" applyFont="1" applyFill="1" applyBorder="1" applyAlignment="1">
      <alignment horizontal="right"/>
    </xf>
    <xf numFmtId="0" fontId="13" fillId="2" borderId="9" xfId="3" applyFill="1" applyBorder="1"/>
    <xf numFmtId="0" fontId="13" fillId="2" borderId="17" xfId="3" applyFill="1" applyBorder="1"/>
    <xf numFmtId="0" fontId="13" fillId="2" borderId="18" xfId="3" applyFill="1" applyBorder="1"/>
    <xf numFmtId="0" fontId="10" fillId="2" borderId="19" xfId="3" applyFont="1" applyFill="1" applyBorder="1"/>
    <xf numFmtId="0" fontId="13" fillId="2" borderId="9" xfId="3" applyFill="1" applyBorder="1" applyAlignment="1">
      <alignment horizontal="center" vertical="center"/>
    </xf>
    <xf numFmtId="3" fontId="12" fillId="2" borderId="20" xfId="3" applyNumberFormat="1" applyFont="1" applyFill="1" applyBorder="1" applyAlignment="1">
      <alignment horizontal="center" vertical="center"/>
    </xf>
    <xf numFmtId="3" fontId="12" fillId="2" borderId="10" xfId="3" applyNumberFormat="1" applyFont="1" applyFill="1" applyBorder="1" applyAlignment="1">
      <alignment horizontal="center" vertical="center"/>
    </xf>
    <xf numFmtId="0" fontId="6" fillId="2" borderId="3" xfId="2" applyFont="1" applyFill="1" applyBorder="1"/>
    <xf numFmtId="0" fontId="3" fillId="2" borderId="3" xfId="1" applyFill="1" applyBorder="1"/>
    <xf numFmtId="0" fontId="3" fillId="2" borderId="4" xfId="1" applyFill="1" applyBorder="1"/>
    <xf numFmtId="3" fontId="12" fillId="2" borderId="10" xfId="2" applyNumberFormat="1" applyFont="1" applyFill="1" applyBorder="1" applyAlignment="1">
      <alignment horizontal="right"/>
    </xf>
    <xf numFmtId="9" fontId="12" fillId="2" borderId="10" xfId="2" applyNumberFormat="1" applyFont="1" applyFill="1" applyBorder="1" applyAlignment="1">
      <alignment horizontal="right"/>
    </xf>
    <xf numFmtId="0" fontId="4" fillId="2" borderId="6" xfId="2" applyFill="1" applyBorder="1"/>
    <xf numFmtId="9" fontId="12" fillId="2" borderId="15" xfId="10" applyFont="1" applyFill="1" applyBorder="1" applyAlignment="1">
      <alignment horizontal="center"/>
    </xf>
    <xf numFmtId="0" fontId="11" fillId="2" borderId="10" xfId="1" applyFont="1" applyFill="1" applyBorder="1" applyAlignment="1">
      <alignment horizontal="center"/>
    </xf>
    <xf numFmtId="0" fontId="12" fillId="2" borderId="10" xfId="1" applyFont="1" applyFill="1" applyBorder="1" applyAlignment="1">
      <alignment horizontal="center"/>
    </xf>
    <xf numFmtId="9" fontId="12" fillId="2" borderId="10" xfId="10" applyFont="1" applyFill="1" applyBorder="1" applyAlignment="1">
      <alignment horizontal="center"/>
    </xf>
    <xf numFmtId="3" fontId="12" fillId="2" borderId="15" xfId="3" applyNumberFormat="1" applyFont="1" applyFill="1" applyBorder="1" applyAlignment="1">
      <alignment horizontal="right"/>
    </xf>
    <xf numFmtId="9" fontId="12" fillId="2" borderId="15" xfId="2" applyNumberFormat="1" applyFont="1" applyFill="1" applyBorder="1" applyAlignment="1">
      <alignment horizontal="right"/>
    </xf>
    <xf numFmtId="9" fontId="6" fillId="2" borderId="6" xfId="2" applyNumberFormat="1" applyFont="1" applyFill="1" applyBorder="1" applyAlignment="1">
      <alignment horizontal="center"/>
    </xf>
    <xf numFmtId="3" fontId="11" fillId="3" borderId="10" xfId="2" applyNumberFormat="1" applyFont="1" applyFill="1" applyBorder="1" applyAlignment="1">
      <alignment horizontal="center" vertical="center" wrapText="1"/>
    </xf>
    <xf numFmtId="0" fontId="12" fillId="3" borderId="15" xfId="3" applyFont="1" applyFill="1" applyBorder="1" applyAlignment="1">
      <alignment horizontal="center" vertical="top" wrapText="1"/>
    </xf>
    <xf numFmtId="0" fontId="11" fillId="3" borderId="10" xfId="2" applyFont="1" applyFill="1" applyBorder="1" applyAlignment="1">
      <alignment horizontal="center"/>
    </xf>
    <xf numFmtId="3" fontId="11" fillId="3" borderId="10" xfId="2" applyNumberFormat="1" applyFont="1" applyFill="1" applyBorder="1" applyAlignment="1">
      <alignment horizontal="right"/>
    </xf>
    <xf numFmtId="9" fontId="11" fillId="3" borderId="10" xfId="2" applyNumberFormat="1" applyFont="1" applyFill="1" applyBorder="1" applyAlignment="1">
      <alignment horizontal="right"/>
    </xf>
    <xf numFmtId="0" fontId="0" fillId="0" borderId="0" xfId="0" applyFill="1"/>
    <xf numFmtId="0" fontId="1" fillId="0" borderId="0" xfId="0" applyFont="1" applyFill="1" applyBorder="1" applyAlignment="1">
      <alignment horizontal="center" vertical="top" wrapText="1"/>
    </xf>
    <xf numFmtId="1" fontId="1" fillId="0" borderId="0" xfId="0" applyNumberFormat="1" applyFont="1" applyFill="1" applyBorder="1" applyAlignment="1">
      <alignment horizontal="center"/>
    </xf>
    <xf numFmtId="1" fontId="29" fillId="0" borderId="0" xfId="0" applyNumberFormat="1" applyFont="1" applyBorder="1"/>
    <xf numFmtId="165" fontId="12" fillId="2" borderId="10" xfId="13" applyNumberFormat="1" applyFont="1" applyFill="1" applyBorder="1" applyAlignment="1">
      <alignment horizontal="center" vertical="center"/>
    </xf>
    <xf numFmtId="165" fontId="11" fillId="3" borderId="10" xfId="13" applyNumberFormat="1" applyFont="1" applyFill="1" applyBorder="1" applyAlignment="1">
      <alignment horizontal="center" vertical="center"/>
    </xf>
    <xf numFmtId="9" fontId="11" fillId="3" borderId="10" xfId="10" applyFont="1" applyFill="1" applyBorder="1" applyAlignment="1">
      <alignment horizontal="center"/>
    </xf>
    <xf numFmtId="165" fontId="12" fillId="2" borderId="23" xfId="13" applyNumberFormat="1" applyFont="1" applyFill="1" applyBorder="1" applyAlignment="1">
      <alignment horizontal="center" vertical="center" wrapText="1"/>
    </xf>
    <xf numFmtId="165" fontId="11" fillId="2" borderId="23" xfId="13" applyNumberFormat="1" applyFont="1" applyFill="1" applyBorder="1" applyAlignment="1">
      <alignment horizontal="center" vertical="center" wrapText="1"/>
    </xf>
    <xf numFmtId="165" fontId="11" fillId="3" borderId="23" xfId="13" applyNumberFormat="1" applyFont="1" applyFill="1" applyBorder="1" applyAlignment="1">
      <alignment horizontal="center" vertical="center" wrapText="1"/>
    </xf>
    <xf numFmtId="0" fontId="12" fillId="2" borderId="15" xfId="2" applyFont="1" applyFill="1" applyBorder="1" applyAlignment="1">
      <alignment horizontal="center"/>
    </xf>
    <xf numFmtId="0" fontId="12" fillId="2" borderId="30" xfId="2" applyFont="1" applyFill="1" applyBorder="1" applyAlignment="1">
      <alignment horizontal="center"/>
    </xf>
    <xf numFmtId="0" fontId="11" fillId="3" borderId="15" xfId="2" applyFont="1" applyFill="1" applyBorder="1" applyAlignment="1">
      <alignment horizontal="center" vertical="center" wrapText="1"/>
    </xf>
    <xf numFmtId="0" fontId="11" fillId="3" borderId="30" xfId="2" applyFont="1" applyFill="1" applyBorder="1" applyAlignment="1">
      <alignment horizontal="center" vertical="center" wrapText="1"/>
    </xf>
    <xf numFmtId="1" fontId="11" fillId="3" borderId="15" xfId="10" applyNumberFormat="1" applyFont="1" applyFill="1" applyBorder="1" applyAlignment="1">
      <alignment horizontal="center"/>
    </xf>
    <xf numFmtId="0" fontId="11" fillId="3" borderId="15" xfId="2" applyFont="1" applyFill="1" applyBorder="1" applyAlignment="1">
      <alignment horizontal="center"/>
    </xf>
    <xf numFmtId="9" fontId="11" fillId="3" borderId="15" xfId="10" applyFont="1" applyFill="1" applyBorder="1" applyAlignment="1">
      <alignment horizontal="center"/>
    </xf>
    <xf numFmtId="0" fontId="11" fillId="3" borderId="10" xfId="2" applyFont="1" applyFill="1" applyBorder="1" applyAlignment="1">
      <alignment horizontal="center" vertical="center" wrapText="1"/>
    </xf>
    <xf numFmtId="0" fontId="11" fillId="3" borderId="10" xfId="2" applyFont="1" applyFill="1" applyBorder="1" applyAlignment="1">
      <alignment horizontal="center" vertical="top" wrapText="1"/>
    </xf>
    <xf numFmtId="0" fontId="12" fillId="3" borderId="15" xfId="2" applyFont="1" applyFill="1" applyBorder="1" applyAlignment="1">
      <alignment horizontal="center"/>
    </xf>
    <xf numFmtId="0" fontId="35" fillId="3" borderId="23" xfId="0" applyFont="1" applyFill="1" applyBorder="1" applyAlignment="1">
      <alignment horizontal="center" vertical="center" wrapText="1"/>
    </xf>
    <xf numFmtId="0" fontId="9" fillId="2" borderId="0" xfId="2" applyFont="1" applyFill="1" applyBorder="1"/>
    <xf numFmtId="0" fontId="10" fillId="2" borderId="0" xfId="2" applyFont="1" applyFill="1" applyBorder="1"/>
    <xf numFmtId="0" fontId="6" fillId="2" borderId="0" xfId="2" applyFont="1" applyFill="1" applyBorder="1"/>
    <xf numFmtId="3" fontId="12" fillId="2" borderId="0" xfId="2" applyNumberFormat="1" applyFont="1" applyFill="1" applyBorder="1" applyAlignment="1">
      <alignment horizontal="right" wrapText="1"/>
    </xf>
    <xf numFmtId="3" fontId="12" fillId="2" borderId="0" xfId="3" applyNumberFormat="1" applyFont="1" applyFill="1" applyBorder="1" applyAlignment="1">
      <alignment horizontal="right" wrapText="1"/>
    </xf>
    <xf numFmtId="3" fontId="12" fillId="2" borderId="0" xfId="3" applyNumberFormat="1" applyFont="1" applyFill="1" applyBorder="1" applyAlignment="1">
      <alignment horizontal="right"/>
    </xf>
    <xf numFmtId="0" fontId="12" fillId="2" borderId="0" xfId="2" applyFont="1" applyFill="1" applyBorder="1" applyAlignment="1">
      <alignment horizontal="left" wrapText="1"/>
    </xf>
    <xf numFmtId="1" fontId="33" fillId="2" borderId="0" xfId="10" applyNumberFormat="1" applyFont="1" applyFill="1" applyBorder="1" applyAlignment="1">
      <alignment horizontal="right" wrapText="1"/>
    </xf>
    <xf numFmtId="0" fontId="14" fillId="2" borderId="0" xfId="2" applyFont="1" applyFill="1" applyBorder="1"/>
    <xf numFmtId="0" fontId="15" fillId="2" borderId="0" xfId="2" applyFont="1" applyFill="1" applyBorder="1"/>
    <xf numFmtId="0" fontId="16" fillId="2" borderId="0" xfId="2" applyFont="1" applyFill="1" applyBorder="1"/>
    <xf numFmtId="0" fontId="17" fillId="2" borderId="0" xfId="1" applyFont="1" applyFill="1" applyBorder="1" applyAlignment="1">
      <alignment horizontal="center" vertical="center" wrapText="1"/>
    </xf>
    <xf numFmtId="0" fontId="17" fillId="2" borderId="0" xfId="1" applyFont="1" applyFill="1" applyBorder="1" applyAlignment="1">
      <alignment horizontal="left" vertical="center" wrapText="1"/>
    </xf>
    <xf numFmtId="0" fontId="17" fillId="2" borderId="0" xfId="1" applyFont="1" applyFill="1" applyBorder="1" applyAlignment="1">
      <alignment horizontal="right" vertical="center" wrapText="1"/>
    </xf>
    <xf numFmtId="3" fontId="9" fillId="2" borderId="0" xfId="2" applyNumberFormat="1" applyFont="1" applyFill="1" applyBorder="1"/>
    <xf numFmtId="0" fontId="20" fillId="2" borderId="0" xfId="2" applyFont="1" applyFill="1" applyBorder="1" applyAlignment="1">
      <alignment wrapTex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3" fontId="18"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0" fontId="12" fillId="2" borderId="0" xfId="3" applyFont="1" applyFill="1" applyBorder="1"/>
    <xf numFmtId="0" fontId="12" fillId="2" borderId="0" xfId="3" applyFont="1" applyFill="1" applyBorder="1" applyAlignment="1">
      <alignment wrapText="1"/>
    </xf>
    <xf numFmtId="3" fontId="12" fillId="2" borderId="0" xfId="3" applyNumberFormat="1" applyFont="1" applyFill="1" applyBorder="1" applyAlignment="1">
      <alignment horizontal="center"/>
    </xf>
    <xf numFmtId="0" fontId="13" fillId="2" borderId="0" xfId="3" applyFill="1" applyBorder="1"/>
    <xf numFmtId="0" fontId="21" fillId="2" borderId="0" xfId="2" applyFont="1" applyFill="1" applyBorder="1"/>
    <xf numFmtId="0" fontId="10" fillId="2" borderId="0" xfId="2" applyFont="1" applyFill="1" applyBorder="1" applyAlignment="1">
      <alignment wrapText="1"/>
    </xf>
    <xf numFmtId="3" fontId="10" fillId="2" borderId="0" xfId="2" applyNumberFormat="1" applyFont="1" applyFill="1" applyBorder="1" applyAlignment="1">
      <alignment horizontal="center"/>
    </xf>
    <xf numFmtId="0" fontId="6" fillId="2" borderId="0" xfId="3" applyFont="1" applyFill="1" applyBorder="1"/>
    <xf numFmtId="0" fontId="12" fillId="2" borderId="0" xfId="3" applyFont="1" applyFill="1" applyBorder="1" applyAlignment="1">
      <alignment horizontal="center" vertical="center"/>
    </xf>
    <xf numFmtId="0" fontId="6" fillId="2" borderId="0" xfId="3" applyFont="1" applyFill="1" applyBorder="1" applyAlignment="1">
      <alignment horizontal="center" vertical="center"/>
    </xf>
    <xf numFmtId="0" fontId="13" fillId="2" borderId="0" xfId="3" applyFill="1" applyBorder="1" applyAlignment="1">
      <alignment horizontal="center" vertical="center"/>
    </xf>
    <xf numFmtId="3" fontId="12" fillId="2" borderId="0" xfId="3" applyNumberFormat="1" applyFont="1" applyFill="1" applyBorder="1" applyAlignment="1">
      <alignment horizontal="right" vertical="center"/>
    </xf>
    <xf numFmtId="3" fontId="22" fillId="2" borderId="0" xfId="3" applyNumberFormat="1" applyFont="1" applyFill="1" applyBorder="1" applyAlignment="1">
      <alignment horizontal="right" vertical="center"/>
    </xf>
    <xf numFmtId="0" fontId="12" fillId="2" borderId="0" xfId="4" applyFont="1" applyFill="1" applyBorder="1" applyAlignment="1">
      <alignment vertical="top"/>
    </xf>
    <xf numFmtId="3" fontId="3" fillId="2" borderId="0" xfId="1" applyNumberFormat="1" applyFill="1" applyBorder="1"/>
    <xf numFmtId="0" fontId="11" fillId="2" borderId="0" xfId="2" applyFont="1" applyFill="1" applyBorder="1"/>
    <xf numFmtId="3" fontId="11" fillId="2" borderId="0" xfId="2" applyNumberFormat="1" applyFont="1" applyFill="1" applyBorder="1" applyAlignment="1">
      <alignment horizontal="right"/>
    </xf>
    <xf numFmtId="0" fontId="23" fillId="2" borderId="0" xfId="2" applyFont="1" applyFill="1" applyBorder="1" applyAlignment="1">
      <alignment horizontal="left" indent="1"/>
    </xf>
    <xf numFmtId="0" fontId="12" fillId="2" borderId="0" xfId="1" applyFont="1" applyFill="1" applyBorder="1" applyAlignment="1">
      <alignment horizontal="left"/>
    </xf>
    <xf numFmtId="0" fontId="31" fillId="2" borderId="0" xfId="2" applyFont="1" applyFill="1" applyBorder="1"/>
    <xf numFmtId="3" fontId="12" fillId="2" borderId="0" xfId="2" applyNumberFormat="1" applyFont="1" applyFill="1" applyBorder="1" applyAlignment="1">
      <alignment horizontal="center"/>
    </xf>
    <xf numFmtId="1" fontId="11" fillId="2" borderId="0" xfId="2" applyNumberFormat="1" applyFont="1" applyFill="1" applyBorder="1" applyAlignment="1">
      <alignment horizontal="right"/>
    </xf>
    <xf numFmtId="3" fontId="6" fillId="2" borderId="0" xfId="2" applyNumberFormat="1" applyFont="1" applyFill="1" applyBorder="1" applyAlignment="1">
      <alignment horizontal="center"/>
    </xf>
    <xf numFmtId="0" fontId="11" fillId="2" borderId="0" xfId="2" applyFont="1" applyFill="1" applyBorder="1" applyAlignment="1">
      <alignment horizontal="left"/>
    </xf>
    <xf numFmtId="3" fontId="34" fillId="2" borderId="0" xfId="2" applyNumberFormat="1" applyFont="1" applyFill="1" applyBorder="1" applyAlignment="1">
      <alignment horizontal="center"/>
    </xf>
    <xf numFmtId="0" fontId="10" fillId="2" borderId="0" xfId="2" applyFont="1" applyFill="1" applyBorder="1" applyAlignment="1">
      <alignment horizontal="left"/>
    </xf>
    <xf numFmtId="9" fontId="6" fillId="2" borderId="0" xfId="2" applyNumberFormat="1" applyFont="1" applyFill="1" applyBorder="1" applyAlignment="1">
      <alignment horizontal="center"/>
    </xf>
    <xf numFmtId="3" fontId="6" fillId="2" borderId="0" xfId="2" applyNumberFormat="1" applyFont="1" applyFill="1" applyBorder="1"/>
    <xf numFmtId="9" fontId="6" fillId="2" borderId="0" xfId="2" applyNumberFormat="1" applyFont="1" applyFill="1" applyBorder="1" applyAlignment="1">
      <alignment horizontal="left"/>
    </xf>
    <xf numFmtId="0" fontId="15" fillId="2" borderId="52" xfId="2" applyFont="1" applyFill="1" applyBorder="1"/>
    <xf numFmtId="0" fontId="12" fillId="2" borderId="30" xfId="1" applyFont="1" applyFill="1" applyBorder="1" applyAlignment="1">
      <alignment horizontal="center" vertical="center" wrapText="1"/>
    </xf>
    <xf numFmtId="0" fontId="22" fillId="2" borderId="17" xfId="3" applyFont="1" applyFill="1" applyBorder="1"/>
    <xf numFmtId="0" fontId="12" fillId="3" borderId="53" xfId="3" applyFont="1" applyFill="1" applyBorder="1" applyAlignment="1">
      <alignment horizontal="center" vertical="top" wrapText="1"/>
    </xf>
    <xf numFmtId="0" fontId="12" fillId="2" borderId="53" xfId="3" applyFont="1" applyFill="1" applyBorder="1" applyAlignment="1">
      <alignment horizontal="center"/>
    </xf>
    <xf numFmtId="0" fontId="12" fillId="2" borderId="13" xfId="3" applyFont="1" applyFill="1" applyBorder="1" applyAlignment="1">
      <alignment horizontal="center"/>
    </xf>
    <xf numFmtId="0" fontId="12" fillId="2" borderId="13" xfId="2" applyFont="1" applyFill="1" applyBorder="1"/>
    <xf numFmtId="0" fontId="12" fillId="2" borderId="13" xfId="3" applyFont="1" applyFill="1" applyBorder="1"/>
    <xf numFmtId="0" fontId="11" fillId="3" borderId="13" xfId="2" applyFont="1" applyFill="1" applyBorder="1"/>
    <xf numFmtId="0" fontId="12" fillId="2" borderId="30" xfId="1" applyFont="1" applyFill="1" applyBorder="1" applyAlignment="1">
      <alignment horizontal="center"/>
    </xf>
    <xf numFmtId="0" fontId="3" fillId="2" borderId="2" xfId="1" applyFill="1" applyBorder="1"/>
    <xf numFmtId="0" fontId="5" fillId="2" borderId="3" xfId="2" applyFont="1" applyFill="1" applyBorder="1" applyAlignment="1">
      <alignment vertical="top"/>
    </xf>
    <xf numFmtId="0" fontId="3" fillId="2" borderId="1" xfId="1" applyFill="1" applyBorder="1"/>
    <xf numFmtId="0" fontId="19" fillId="2" borderId="1" xfId="1" applyFont="1" applyFill="1" applyBorder="1"/>
    <xf numFmtId="0" fontId="17" fillId="2" borderId="6" xfId="1" applyFont="1" applyFill="1" applyBorder="1" applyAlignment="1">
      <alignment horizontal="center" vertical="center" wrapText="1"/>
    </xf>
    <xf numFmtId="0" fontId="17" fillId="2" borderId="6" xfId="1" applyFont="1" applyFill="1" applyBorder="1" applyAlignment="1">
      <alignment horizontal="left" vertical="center" wrapText="1"/>
    </xf>
    <xf numFmtId="0" fontId="17" fillId="2" borderId="6" xfId="1" applyFont="1" applyFill="1" applyBorder="1" applyAlignment="1">
      <alignment horizontal="right" vertical="center" wrapText="1"/>
    </xf>
    <xf numFmtId="0" fontId="9" fillId="2" borderId="6" xfId="2" applyFont="1" applyFill="1" applyBorder="1"/>
    <xf numFmtId="0" fontId="9" fillId="2" borderId="7" xfId="2" applyFont="1" applyFill="1" applyBorder="1"/>
    <xf numFmtId="0" fontId="6" fillId="2" borderId="40" xfId="2" applyFont="1" applyFill="1" applyBorder="1"/>
    <xf numFmtId="0" fontId="17" fillId="2" borderId="3"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3" xfId="1" applyFont="1" applyFill="1" applyBorder="1" applyAlignment="1">
      <alignment horizontal="right" vertical="center" wrapText="1"/>
    </xf>
    <xf numFmtId="0" fontId="39" fillId="2" borderId="0" xfId="8" applyFont="1" applyFill="1" applyAlignment="1">
      <alignment horizontal="right"/>
    </xf>
    <xf numFmtId="0" fontId="39" fillId="2" borderId="0" xfId="8" applyFont="1" applyFill="1"/>
    <xf numFmtId="3" fontId="39" fillId="2" borderId="0" xfId="8" applyNumberFormat="1" applyFont="1" applyFill="1" applyAlignment="1">
      <alignment horizontal="right"/>
    </xf>
    <xf numFmtId="0" fontId="6" fillId="2" borderId="0" xfId="8" applyFont="1" applyFill="1" applyBorder="1" applyAlignment="1">
      <alignment horizontal="right"/>
    </xf>
    <xf numFmtId="0" fontId="10" fillId="2" borderId="0" xfId="8" applyFont="1" applyFill="1" applyAlignment="1">
      <alignment horizontal="left"/>
    </xf>
    <xf numFmtId="164" fontId="1" fillId="0" borderId="0" xfId="0" applyNumberFormat="1" applyFont="1" applyFill="1"/>
    <xf numFmtId="14" fontId="0" fillId="0" borderId="0" xfId="0" applyNumberFormat="1" applyFill="1" applyAlignment="1">
      <alignment vertical="center"/>
    </xf>
    <xf numFmtId="164" fontId="1" fillId="0" borderId="0" xfId="0" applyNumberFormat="1" applyFont="1" applyFill="1" applyAlignment="1">
      <alignment horizontal="center"/>
    </xf>
    <xf numFmtId="2" fontId="1" fillId="0" borderId="8" xfId="0" applyNumberFormat="1" applyFont="1" applyFill="1" applyBorder="1" applyAlignment="1">
      <alignment horizontal="center"/>
    </xf>
    <xf numFmtId="0" fontId="41" fillId="0" borderId="0" xfId="6" applyFont="1" applyFill="1"/>
    <xf numFmtId="0" fontId="41" fillId="0" borderId="0" xfId="0" applyFont="1" applyFill="1"/>
    <xf numFmtId="0" fontId="41" fillId="0" borderId="25" xfId="0" applyFont="1" applyFill="1" applyBorder="1"/>
    <xf numFmtId="0" fontId="41" fillId="0" borderId="26" xfId="0" applyFont="1" applyFill="1" applyBorder="1"/>
    <xf numFmtId="0" fontId="41" fillId="0" borderId="0" xfId="0" applyFont="1" applyFill="1" applyBorder="1"/>
    <xf numFmtId="0" fontId="41" fillId="0" borderId="27" xfId="0" applyFont="1" applyFill="1" applyBorder="1"/>
    <xf numFmtId="0" fontId="41" fillId="0" borderId="28" xfId="0" applyNumberFormat="1" applyFont="1" applyFill="1" applyBorder="1"/>
    <xf numFmtId="0" fontId="41" fillId="0" borderId="0" xfId="0" applyNumberFormat="1" applyFont="1" applyFill="1" applyBorder="1"/>
    <xf numFmtId="0" fontId="41" fillId="0" borderId="0" xfId="7" applyFont="1" applyFill="1"/>
    <xf numFmtId="0" fontId="41" fillId="0" borderId="0" xfId="6" applyFont="1" applyFill="1" applyBorder="1"/>
    <xf numFmtId="0" fontId="41" fillId="0" borderId="0" xfId="6" applyFont="1"/>
    <xf numFmtId="0" fontId="41" fillId="0" borderId="0" xfId="0" applyFont="1"/>
    <xf numFmtId="0" fontId="41" fillId="0" borderId="32" xfId="0" applyFont="1" applyFill="1" applyBorder="1"/>
    <xf numFmtId="0" fontId="41" fillId="0" borderId="33" xfId="0" applyFont="1" applyFill="1" applyBorder="1"/>
    <xf numFmtId="0" fontId="41" fillId="0" borderId="34" xfId="0" applyFont="1" applyFill="1" applyBorder="1"/>
    <xf numFmtId="0" fontId="41" fillId="0" borderId="0" xfId="0" pivotButton="1" applyFont="1" applyFill="1"/>
    <xf numFmtId="0" fontId="41" fillId="0" borderId="35" xfId="0" applyFont="1" applyFill="1" applyBorder="1" applyAlignment="1">
      <alignment horizontal="left"/>
    </xf>
    <xf numFmtId="0" fontId="41" fillId="0" borderId="36" xfId="0" applyNumberFormat="1" applyFont="1" applyFill="1" applyBorder="1"/>
    <xf numFmtId="0" fontId="41" fillId="0" borderId="37" xfId="0" applyFont="1" applyFill="1" applyBorder="1" applyAlignment="1">
      <alignment horizontal="left"/>
    </xf>
    <xf numFmtId="0" fontId="41" fillId="0" borderId="38" xfId="0" applyNumberFormat="1" applyFont="1" applyFill="1" applyBorder="1"/>
    <xf numFmtId="0" fontId="41" fillId="0" borderId="39" xfId="0" applyNumberFormat="1" applyFont="1" applyFill="1" applyBorder="1"/>
    <xf numFmtId="0" fontId="41" fillId="0" borderId="0" xfId="0" pivotButton="1" applyFont="1"/>
    <xf numFmtId="0" fontId="41" fillId="0" borderId="32" xfId="0" applyFont="1" applyFill="1" applyBorder="1" applyAlignment="1">
      <alignment horizontal="left" vertical="top" wrapText="1"/>
    </xf>
    <xf numFmtId="0" fontId="41" fillId="0" borderId="33" xfId="0" applyFont="1" applyFill="1" applyBorder="1" applyAlignment="1">
      <alignment horizontal="left" vertical="top" wrapText="1"/>
    </xf>
    <xf numFmtId="0" fontId="41" fillId="0" borderId="34" xfId="0" applyFont="1" applyFill="1" applyBorder="1" applyAlignment="1">
      <alignment horizontal="left" vertical="top" wrapText="1"/>
    </xf>
    <xf numFmtId="164" fontId="41" fillId="0" borderId="37" xfId="0" applyNumberFormat="1" applyFont="1" applyFill="1" applyBorder="1"/>
    <xf numFmtId="164" fontId="41" fillId="0" borderId="38" xfId="0" applyNumberFormat="1" applyFont="1" applyFill="1" applyBorder="1"/>
    <xf numFmtId="164" fontId="41" fillId="0" borderId="39" xfId="0" applyNumberFormat="1" applyFont="1" applyFill="1" applyBorder="1"/>
    <xf numFmtId="2" fontId="41" fillId="0" borderId="0" xfId="0" applyNumberFormat="1" applyFont="1" applyFill="1" applyBorder="1"/>
    <xf numFmtId="164" fontId="41" fillId="0" borderId="0" xfId="0" applyNumberFormat="1" applyFont="1" applyFill="1" applyBorder="1"/>
    <xf numFmtId="164" fontId="41" fillId="0" borderId="36" xfId="0" applyNumberFormat="1" applyFont="1" applyFill="1" applyBorder="1"/>
    <xf numFmtId="2" fontId="41" fillId="0" borderId="38" xfId="0" applyNumberFormat="1" applyFont="1" applyFill="1" applyBorder="1"/>
    <xf numFmtId="0" fontId="35" fillId="2" borderId="41" xfId="0" applyFont="1" applyFill="1" applyBorder="1" applyAlignment="1">
      <alignment horizontal="left" vertical="center" wrapText="1"/>
    </xf>
    <xf numFmtId="0" fontId="35" fillId="2" borderId="23" xfId="0" applyFont="1" applyFill="1" applyBorder="1" applyAlignment="1">
      <alignment horizontal="left" vertical="center" wrapText="1"/>
    </xf>
    <xf numFmtId="0" fontId="35" fillId="2" borderId="41" xfId="0" applyFont="1" applyFill="1" applyBorder="1" applyAlignment="1">
      <alignment horizontal="left" vertical="center"/>
    </xf>
    <xf numFmtId="0" fontId="35" fillId="2" borderId="23" xfId="0" applyFont="1" applyFill="1" applyBorder="1" applyAlignment="1">
      <alignment horizontal="left" vertical="center"/>
    </xf>
    <xf numFmtId="0" fontId="18" fillId="3" borderId="41"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2" fillId="2" borderId="30" xfId="2" applyFont="1" applyFill="1" applyBorder="1" applyAlignment="1">
      <alignment horizontal="left" vertical="center"/>
    </xf>
    <xf numFmtId="0" fontId="12" fillId="2" borderId="15" xfId="2" applyFont="1" applyFill="1" applyBorder="1" applyAlignment="1">
      <alignment horizontal="left" vertical="center"/>
    </xf>
    <xf numFmtId="0" fontId="11" fillId="3" borderId="30" xfId="2" applyFont="1" applyFill="1" applyBorder="1" applyAlignment="1">
      <alignment horizontal="left" vertical="center"/>
    </xf>
    <xf numFmtId="0" fontId="11" fillId="3" borderId="15" xfId="2" applyFont="1" applyFill="1" applyBorder="1" applyAlignment="1">
      <alignment horizontal="left" vertical="center"/>
    </xf>
    <xf numFmtId="9" fontId="6" fillId="3" borderId="41" xfId="2" applyNumberFormat="1" applyFont="1" applyFill="1" applyBorder="1" applyAlignment="1">
      <alignment horizontal="left"/>
    </xf>
    <xf numFmtId="9" fontId="6" fillId="3" borderId="23" xfId="2" applyNumberFormat="1" applyFont="1" applyFill="1" applyBorder="1" applyAlignment="1">
      <alignment horizontal="left"/>
    </xf>
    <xf numFmtId="0" fontId="35" fillId="3" borderId="23" xfId="0" applyFont="1" applyFill="1" applyBorder="1" applyAlignment="1">
      <alignment horizontal="center" vertical="center" wrapText="1"/>
    </xf>
    <xf numFmtId="0" fontId="12" fillId="3" borderId="30" xfId="2" applyFont="1" applyFill="1" applyBorder="1" applyAlignment="1">
      <alignment horizontal="center"/>
    </xf>
    <xf numFmtId="0" fontId="12" fillId="3" borderId="15" xfId="2" applyFont="1" applyFill="1" applyBorder="1" applyAlignment="1">
      <alignment horizontal="center"/>
    </xf>
    <xf numFmtId="0" fontId="35" fillId="2" borderId="30" xfId="0" applyFont="1" applyFill="1" applyBorder="1" applyAlignment="1">
      <alignment horizontal="left"/>
    </xf>
    <xf numFmtId="0" fontId="35" fillId="2" borderId="15" xfId="0" applyFont="1" applyFill="1" applyBorder="1" applyAlignment="1">
      <alignment horizontal="left"/>
    </xf>
    <xf numFmtId="0" fontId="11" fillId="3" borderId="30" xfId="2" applyFont="1" applyFill="1" applyBorder="1" applyAlignment="1">
      <alignment horizontal="left"/>
    </xf>
    <xf numFmtId="0" fontId="11" fillId="3" borderId="15" xfId="2" applyFont="1" applyFill="1" applyBorder="1" applyAlignment="1">
      <alignment horizontal="left"/>
    </xf>
    <xf numFmtId="0" fontId="12" fillId="2" borderId="30" xfId="0" applyFont="1" applyFill="1" applyBorder="1" applyAlignment="1">
      <alignment horizontal="left"/>
    </xf>
    <xf numFmtId="0" fontId="12" fillId="2" borderId="15" xfId="0" applyFont="1" applyFill="1" applyBorder="1" applyAlignment="1">
      <alignment horizontal="left"/>
    </xf>
    <xf numFmtId="0" fontId="11" fillId="3" borderId="30" xfId="2" applyFont="1" applyFill="1" applyBorder="1"/>
    <xf numFmtId="0" fontId="11" fillId="3" borderId="15" xfId="2" applyFont="1" applyFill="1" applyBorder="1"/>
    <xf numFmtId="3" fontId="12" fillId="2" borderId="15" xfId="3" applyNumberFormat="1" applyFont="1" applyFill="1" applyBorder="1" applyAlignment="1">
      <alignment horizontal="left"/>
    </xf>
    <xf numFmtId="0" fontId="35" fillId="2" borderId="51" xfId="0" applyFont="1" applyFill="1" applyBorder="1" applyAlignment="1">
      <alignment horizontal="left"/>
    </xf>
    <xf numFmtId="3" fontId="12" fillId="2" borderId="30" xfId="3" applyNumberFormat="1" applyFont="1" applyFill="1" applyBorder="1" applyAlignment="1">
      <alignment horizontal="left"/>
    </xf>
    <xf numFmtId="3" fontId="12" fillId="2" borderId="31" xfId="3" applyNumberFormat="1" applyFont="1" applyFill="1" applyBorder="1" applyAlignment="1">
      <alignment horizontal="left"/>
    </xf>
    <xf numFmtId="0" fontId="11" fillId="3" borderId="54" xfId="2" applyFont="1" applyFill="1" applyBorder="1" applyAlignment="1">
      <alignment horizontal="center"/>
    </xf>
    <xf numFmtId="0" fontId="11" fillId="3" borderId="30" xfId="2" applyFont="1" applyFill="1" applyBorder="1" applyAlignment="1">
      <alignment horizontal="center"/>
    </xf>
    <xf numFmtId="9" fontId="11" fillId="3" borderId="31" xfId="10" applyFont="1" applyFill="1" applyBorder="1" applyAlignment="1">
      <alignment horizontal="center"/>
    </xf>
    <xf numFmtId="9" fontId="11" fillId="3" borderId="30" xfId="10" applyFont="1" applyFill="1" applyBorder="1" applyAlignment="1">
      <alignment horizontal="center"/>
    </xf>
    <xf numFmtId="9" fontId="11" fillId="3" borderId="31" xfId="10" applyNumberFormat="1" applyFont="1" applyFill="1" applyBorder="1" applyAlignment="1">
      <alignment horizontal="center"/>
    </xf>
    <xf numFmtId="9" fontId="11" fillId="3" borderId="30" xfId="10" applyNumberFormat="1" applyFont="1" applyFill="1" applyBorder="1" applyAlignment="1">
      <alignment horizontal="center"/>
    </xf>
    <xf numFmtId="9" fontId="12" fillId="2" borderId="31" xfId="10" applyFont="1" applyFill="1" applyBorder="1" applyAlignment="1">
      <alignment horizontal="center"/>
    </xf>
    <xf numFmtId="9" fontId="12" fillId="2" borderId="30" xfId="10" applyFont="1" applyFill="1" applyBorder="1" applyAlignment="1">
      <alignment horizontal="center"/>
    </xf>
    <xf numFmtId="0" fontId="11" fillId="3" borderId="31" xfId="2" applyFont="1" applyFill="1" applyBorder="1" applyAlignment="1">
      <alignment horizontal="center" vertical="center" wrapText="1"/>
    </xf>
    <xf numFmtId="0" fontId="11" fillId="3" borderId="30" xfId="2" applyFont="1" applyFill="1" applyBorder="1" applyAlignment="1">
      <alignment horizontal="center" vertical="center" wrapText="1"/>
    </xf>
    <xf numFmtId="165" fontId="11" fillId="3" borderId="31" xfId="13" applyNumberFormat="1" applyFont="1" applyFill="1" applyBorder="1" applyAlignment="1">
      <alignment horizontal="center" vertical="center"/>
    </xf>
    <xf numFmtId="165" fontId="11" fillId="3" borderId="30" xfId="13" applyNumberFormat="1" applyFont="1" applyFill="1" applyBorder="1" applyAlignment="1">
      <alignment horizontal="center" vertical="center"/>
    </xf>
    <xf numFmtId="165" fontId="12" fillId="2" borderId="31" xfId="13" applyNumberFormat="1" applyFont="1" applyFill="1" applyBorder="1" applyAlignment="1">
      <alignment horizontal="center" vertical="center"/>
    </xf>
    <xf numFmtId="165" fontId="12" fillId="2" borderId="30" xfId="13" applyNumberFormat="1" applyFont="1" applyFill="1" applyBorder="1" applyAlignment="1">
      <alignment horizontal="center" vertical="center"/>
    </xf>
    <xf numFmtId="165" fontId="11" fillId="2" borderId="31" xfId="13" applyNumberFormat="1" applyFont="1" applyFill="1" applyBorder="1" applyAlignment="1">
      <alignment horizontal="center" vertical="center"/>
    </xf>
    <xf numFmtId="165" fontId="11" fillId="2" borderId="30" xfId="13" applyNumberFormat="1" applyFont="1" applyFill="1" applyBorder="1" applyAlignment="1">
      <alignment horizontal="center" vertical="center"/>
    </xf>
    <xf numFmtId="0" fontId="12" fillId="2" borderId="54" xfId="2" applyFont="1" applyFill="1" applyBorder="1" applyAlignment="1">
      <alignment horizontal="center"/>
    </xf>
    <xf numFmtId="0" fontId="12" fillId="2" borderId="30" xfId="2" applyFont="1" applyFill="1" applyBorder="1" applyAlignment="1">
      <alignment horizontal="center"/>
    </xf>
    <xf numFmtId="0" fontId="11" fillId="2" borderId="54" xfId="2" applyFont="1" applyFill="1" applyBorder="1" applyAlignment="1">
      <alignment horizontal="center"/>
    </xf>
    <xf numFmtId="0" fontId="11" fillId="2" borderId="30" xfId="2" applyFont="1" applyFill="1" applyBorder="1" applyAlignment="1">
      <alignment horizontal="center"/>
    </xf>
    <xf numFmtId="0" fontId="11" fillId="3" borderId="15" xfId="2" applyFont="1" applyFill="1" applyBorder="1" applyAlignment="1">
      <alignment horizontal="center" vertical="center" wrapText="1"/>
    </xf>
    <xf numFmtId="0" fontId="12" fillId="2" borderId="15" xfId="1" applyFont="1" applyFill="1" applyBorder="1" applyAlignment="1">
      <alignment horizontal="left" vertical="center" wrapText="1"/>
    </xf>
    <xf numFmtId="0" fontId="12" fillId="2" borderId="15" xfId="1" applyFont="1" applyFill="1" applyBorder="1" applyAlignment="1">
      <alignment horizontal="center" vertical="center" wrapText="1"/>
    </xf>
    <xf numFmtId="0" fontId="12" fillId="2" borderId="15" xfId="2" applyFont="1" applyFill="1" applyBorder="1" applyAlignment="1">
      <alignment horizontal="center"/>
    </xf>
    <xf numFmtId="0" fontId="12" fillId="2" borderId="31" xfId="2" applyFont="1" applyFill="1" applyBorder="1" applyAlignment="1">
      <alignment horizontal="center"/>
    </xf>
    <xf numFmtId="0" fontId="12" fillId="2" borderId="30" xfId="3" applyFont="1" applyFill="1" applyBorder="1"/>
    <xf numFmtId="0" fontId="12" fillId="2" borderId="15" xfId="3" applyFont="1" applyFill="1" applyBorder="1"/>
    <xf numFmtId="0" fontId="18" fillId="3" borderId="51"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2" fillId="2" borderId="51" xfId="0" applyFont="1" applyFill="1" applyBorder="1" applyAlignment="1">
      <alignment horizontal="left" vertical="center" wrapText="1"/>
    </xf>
    <xf numFmtId="0" fontId="12" fillId="2" borderId="30" xfId="0" applyFont="1" applyFill="1" applyBorder="1" applyAlignment="1">
      <alignment horizontal="left" vertical="center" wrapText="1"/>
    </xf>
    <xf numFmtId="3" fontId="12" fillId="2" borderId="31" xfId="0" applyNumberFormat="1" applyFont="1" applyFill="1" applyBorder="1" applyAlignment="1">
      <alignment horizontal="center" vertical="center" wrapText="1"/>
    </xf>
    <xf numFmtId="3" fontId="12" fillId="2" borderId="30" xfId="0" applyNumberFormat="1" applyFont="1" applyFill="1" applyBorder="1" applyAlignment="1">
      <alignment horizontal="center" vertical="center" wrapText="1"/>
    </xf>
    <xf numFmtId="0" fontId="10" fillId="3" borderId="30" xfId="2" applyFont="1" applyFill="1" applyBorder="1" applyAlignment="1">
      <alignment horizontal="center"/>
    </xf>
    <xf numFmtId="0" fontId="10" fillId="3" borderId="15" xfId="2" applyFont="1" applyFill="1" applyBorder="1" applyAlignment="1">
      <alignment horizontal="center"/>
    </xf>
    <xf numFmtId="0" fontId="11" fillId="3" borderId="10" xfId="2" applyFont="1" applyFill="1" applyBorder="1" applyAlignment="1">
      <alignment horizontal="center" vertical="top" wrapText="1"/>
    </xf>
    <xf numFmtId="0" fontId="11" fillId="3" borderId="11"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11" fillId="3" borderId="13" xfId="2" applyFont="1" applyFill="1" applyBorder="1" applyAlignment="1">
      <alignment horizontal="center" vertical="center" wrapText="1"/>
    </xf>
    <xf numFmtId="0" fontId="12" fillId="2" borderId="13" xfId="2" applyFont="1" applyFill="1" applyBorder="1" applyAlignment="1">
      <alignment horizontal="left" wrapText="1"/>
    </xf>
    <xf numFmtId="0" fontId="12" fillId="2" borderId="10" xfId="2" applyFont="1" applyFill="1" applyBorder="1" applyAlignment="1">
      <alignment horizontal="left" wrapText="1"/>
    </xf>
    <xf numFmtId="0" fontId="11" fillId="3" borderId="10" xfId="2" applyFont="1" applyFill="1" applyBorder="1" applyAlignment="1">
      <alignment horizontal="center" vertical="center" wrapText="1"/>
    </xf>
    <xf numFmtId="0" fontId="11" fillId="3" borderId="15" xfId="2" applyFont="1" applyFill="1" applyBorder="1" applyAlignment="1">
      <alignment horizontal="center"/>
    </xf>
    <xf numFmtId="9" fontId="11" fillId="3" borderId="15" xfId="10" applyFont="1" applyFill="1" applyBorder="1" applyAlignment="1">
      <alignment horizontal="center"/>
    </xf>
    <xf numFmtId="9" fontId="11" fillId="3" borderId="15" xfId="10" applyNumberFormat="1" applyFont="1" applyFill="1" applyBorder="1" applyAlignment="1">
      <alignment horizontal="center"/>
    </xf>
    <xf numFmtId="0" fontId="11" fillId="3" borderId="30" xfId="3" applyFont="1" applyFill="1" applyBorder="1" applyAlignment="1">
      <alignment wrapText="1"/>
    </xf>
    <xf numFmtId="0" fontId="11" fillId="3" borderId="15" xfId="3" applyFont="1" applyFill="1" applyBorder="1" applyAlignment="1">
      <alignment wrapText="1"/>
    </xf>
    <xf numFmtId="0" fontId="11" fillId="3" borderId="51" xfId="0" applyFont="1" applyFill="1" applyBorder="1" applyAlignment="1">
      <alignment horizontal="left" vertical="center" wrapText="1"/>
    </xf>
    <xf numFmtId="0" fontId="11" fillId="3" borderId="30" xfId="0" applyFont="1" applyFill="1" applyBorder="1" applyAlignment="1">
      <alignment horizontal="left" vertical="center" wrapText="1"/>
    </xf>
    <xf numFmtId="3" fontId="11" fillId="3" borderId="31" xfId="0" applyNumberFormat="1" applyFont="1" applyFill="1" applyBorder="1" applyAlignment="1">
      <alignment horizontal="center" vertical="center" wrapText="1"/>
    </xf>
    <xf numFmtId="3" fontId="11" fillId="3" borderId="30" xfId="0" applyNumberFormat="1" applyFont="1" applyFill="1" applyBorder="1" applyAlignment="1">
      <alignment horizontal="center" vertical="center" wrapText="1"/>
    </xf>
    <xf numFmtId="0" fontId="11" fillId="3" borderId="51" xfId="2" applyFont="1" applyFill="1" applyBorder="1" applyAlignment="1">
      <alignment horizontal="center"/>
    </xf>
    <xf numFmtId="1" fontId="11" fillId="3" borderId="15" xfId="10" applyNumberFormat="1" applyFont="1" applyFill="1" applyBorder="1" applyAlignment="1">
      <alignment horizontal="center"/>
    </xf>
    <xf numFmtId="1" fontId="11" fillId="3" borderId="31" xfId="10" applyNumberFormat="1" applyFont="1" applyFill="1" applyBorder="1" applyAlignment="1">
      <alignment horizontal="center"/>
    </xf>
    <xf numFmtId="1" fontId="11" fillId="3" borderId="30" xfId="10" applyNumberFormat="1" applyFont="1" applyFill="1" applyBorder="1" applyAlignment="1">
      <alignment horizontal="center"/>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26" fillId="2" borderId="0" xfId="2" applyFont="1" applyFill="1" applyAlignment="1">
      <alignment horizontal="center"/>
    </xf>
    <xf numFmtId="0" fontId="11" fillId="3" borderId="11" xfId="2" applyFont="1" applyFill="1" applyBorder="1" applyAlignment="1">
      <alignment horizontal="center"/>
    </xf>
    <xf numFmtId="0" fontId="11" fillId="3" borderId="13" xfId="2" applyFont="1" applyFill="1" applyBorder="1" applyAlignment="1">
      <alignment horizontal="center"/>
    </xf>
    <xf numFmtId="0" fontId="11" fillId="3" borderId="21" xfId="2" applyFont="1" applyFill="1" applyBorder="1" applyAlignment="1">
      <alignment horizontal="center" wrapText="1"/>
    </xf>
    <xf numFmtId="0" fontId="11" fillId="3" borderId="22" xfId="2" applyFont="1" applyFill="1" applyBorder="1" applyAlignment="1">
      <alignment horizontal="center"/>
    </xf>
    <xf numFmtId="0" fontId="26" fillId="2" borderId="0" xfId="2" applyFont="1" applyFill="1" applyAlignment="1">
      <alignment horizontal="center" vertical="center" wrapText="1"/>
    </xf>
    <xf numFmtId="0" fontId="11" fillId="4" borderId="42" xfId="11" applyFont="1" applyFill="1" applyBorder="1" applyAlignment="1">
      <alignment horizontal="right" vertical="center" wrapText="1" indent="3"/>
    </xf>
    <xf numFmtId="0" fontId="11" fillId="4" borderId="49" xfId="11" applyFont="1" applyFill="1" applyBorder="1" applyAlignment="1">
      <alignment horizontal="right" vertical="center" wrapText="1" indent="3"/>
    </xf>
    <xf numFmtId="0" fontId="11" fillId="4" borderId="14" xfId="8" applyFont="1" applyFill="1" applyBorder="1" applyAlignment="1">
      <alignment horizontal="left" vertical="center" wrapText="1"/>
    </xf>
    <xf numFmtId="0" fontId="11" fillId="4" borderId="8" xfId="8" applyFont="1" applyFill="1" applyBorder="1" applyAlignment="1">
      <alignment horizontal="left" vertical="center" wrapText="1"/>
    </xf>
    <xf numFmtId="0" fontId="11" fillId="4" borderId="16" xfId="8" applyFont="1" applyFill="1" applyBorder="1" applyAlignment="1">
      <alignment horizontal="left" vertical="center" wrapText="1"/>
    </xf>
    <xf numFmtId="0" fontId="11" fillId="4" borderId="5" xfId="8" applyFont="1" applyFill="1" applyBorder="1" applyAlignment="1">
      <alignment horizontal="left" vertical="center" wrapText="1"/>
    </xf>
    <xf numFmtId="0" fontId="40" fillId="4" borderId="42" xfId="11" applyFont="1" applyFill="1" applyBorder="1" applyAlignment="1">
      <alignment horizontal="left" vertical="center"/>
    </xf>
    <xf numFmtId="0" fontId="40" fillId="4" borderId="43" xfId="11" applyFont="1" applyFill="1" applyBorder="1" applyAlignment="1">
      <alignment horizontal="left" vertical="center"/>
    </xf>
    <xf numFmtId="0" fontId="40" fillId="4" borderId="44" xfId="11" applyFont="1" applyFill="1" applyBorder="1" applyAlignment="1">
      <alignment horizontal="left" vertical="center"/>
    </xf>
    <xf numFmtId="0" fontId="11" fillId="4" borderId="45" xfId="11" applyFont="1" applyFill="1" applyBorder="1" applyAlignment="1">
      <alignment horizontal="right" vertical="center" indent="3"/>
    </xf>
    <xf numFmtId="0" fontId="11" fillId="4" borderId="13" xfId="11" applyFont="1" applyFill="1" applyBorder="1" applyAlignment="1">
      <alignment horizontal="right" vertical="center" indent="3"/>
    </xf>
    <xf numFmtId="0" fontId="11" fillId="4" borderId="11" xfId="11" applyFont="1" applyFill="1" applyBorder="1" applyAlignment="1">
      <alignment horizontal="center" vertical="center"/>
    </xf>
    <xf numFmtId="0" fontId="11" fillId="4" borderId="12" xfId="11" applyFont="1" applyFill="1" applyBorder="1" applyAlignment="1">
      <alignment horizontal="center" vertical="center"/>
    </xf>
    <xf numFmtId="0" fontId="11" fillId="4" borderId="13" xfId="11" applyFont="1" applyFill="1" applyBorder="1" applyAlignment="1">
      <alignment horizontal="center" vertical="center"/>
    </xf>
    <xf numFmtId="3" fontId="11" fillId="4" borderId="11" xfId="12" applyNumberFormat="1" applyFont="1" applyFill="1" applyBorder="1" applyAlignment="1">
      <alignment horizontal="center" vertical="center"/>
    </xf>
    <xf numFmtId="3" fontId="11" fillId="4" borderId="12" xfId="12" applyNumberFormat="1" applyFont="1" applyFill="1" applyBorder="1" applyAlignment="1">
      <alignment horizontal="center" vertical="center"/>
    </xf>
    <xf numFmtId="3" fontId="11" fillId="4" borderId="13" xfId="12" applyNumberFormat="1" applyFont="1" applyFill="1" applyBorder="1" applyAlignment="1">
      <alignment horizontal="center" vertical="center"/>
    </xf>
    <xf numFmtId="3" fontId="11" fillId="4" borderId="12" xfId="11" applyNumberFormat="1" applyFont="1" applyFill="1" applyBorder="1" applyAlignment="1">
      <alignment horizontal="center" vertical="center"/>
    </xf>
    <xf numFmtId="3" fontId="11" fillId="4" borderId="46" xfId="11" applyNumberFormat="1" applyFont="1" applyFill="1" applyBorder="1" applyAlignment="1">
      <alignment horizontal="center" vertical="center"/>
    </xf>
    <xf numFmtId="0" fontId="11" fillId="4" borderId="8" xfId="8" applyFont="1" applyFill="1" applyBorder="1" applyAlignment="1">
      <alignment horizontal="right" vertical="center" indent="3"/>
    </xf>
    <xf numFmtId="0" fontId="11" fillId="4" borderId="47" xfId="8" applyFont="1" applyFill="1" applyBorder="1" applyAlignment="1">
      <alignment horizontal="right" vertical="center" indent="3"/>
    </xf>
  </cellXfs>
  <cellStyles count="14">
    <cellStyle name="Comma" xfId="13" builtinId="3"/>
    <cellStyle name="Comma 2" xfId="5" xr:uid="{902B9ED6-D046-43B1-B35F-2E4851F2B10B}"/>
    <cellStyle name="Normal" xfId="0" builtinId="0"/>
    <cellStyle name="Normal 16" xfId="9" xr:uid="{C466E6EC-CB9C-4FA9-A5AD-B30D528F5468}"/>
    <cellStyle name="Normal 28" xfId="1" xr:uid="{07CE544D-03ED-4B2D-8880-C9F941614B42}"/>
    <cellStyle name="Normal 29" xfId="6" xr:uid="{54CBAB96-2244-4A3C-90A5-B3EA2B81E820}"/>
    <cellStyle name="Normal 30" xfId="7" xr:uid="{0F3F6B71-DEFA-4D3D-8328-55E9618283E9}"/>
    <cellStyle name="Normal 33" xfId="8" xr:uid="{27EE090F-B976-4F6F-9D22-645D2C31E0A8}"/>
    <cellStyle name="Normal_Sheet1_3" xfId="11" xr:uid="{6630D1B1-B18B-4CBD-A885-57AE1207654A}"/>
    <cellStyle name="Normal_Sheet2_1" xfId="2" xr:uid="{3C095B82-8F3C-4304-8DAC-EC9F519BB3D9}"/>
    <cellStyle name="Normal_Sheet4_1" xfId="4" xr:uid="{7C26D442-98B5-4C6E-8DC1-04433132C17B}"/>
    <cellStyle name="Normal_Summary Tables" xfId="3" xr:uid="{41DE3BF7-EC13-4F25-8FB0-66B20E55A92D}"/>
    <cellStyle name="Normal_Trajectory" xfId="12" xr:uid="{6232F4DC-4C17-41BA-8A83-128132F369B1}"/>
    <cellStyle name="Percent" xfId="10" builtinId="5"/>
  </cellStyles>
  <dxfs count="2467">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numFmt numFmtId="2" formatCode="0.00"/>
    </dxf>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64" formatCode="0.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bgColor theme="8" tint="0.79998168889431442"/>
        </patternFill>
      </fill>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solid">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ont>
        <color rgb="FFFF0000"/>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ont>
        <b val="0"/>
      </font>
    </dxf>
    <dxf>
      <font>
        <b val="0"/>
      </font>
    </dxf>
    <dxf>
      <font>
        <b val="0"/>
      </font>
    </dxf>
    <dxf>
      <font>
        <b val="0"/>
      </font>
    </dxf>
    <dxf>
      <font>
        <b val="0"/>
      </font>
    </dxf>
    <dxf>
      <font>
        <b val="0"/>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border>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ill>
        <patternFill patternType="none">
          <bgColor auto="1"/>
        </patternFill>
      </fill>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solid">
          <bgColor rgb="FFFFFF00"/>
        </patternFill>
      </fill>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pivotCacheDefinition" Target="pivotCache/pivotCacheDefinition8.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pivotCacheDefinition" Target="pivotCache/pivotCacheDefinition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pivotCacheDefinition" Target="pivotCache/pivotCacheDefinition6.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pivotCacheDefinition" Target="pivotCache/pivotCacheDefinition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GB" sz="900" b="0"/>
              <a:t>Breakdown of development pipeline (net dwellings)</a:t>
            </a:r>
          </a:p>
        </c:rich>
      </c:tx>
      <c:layout>
        <c:manualLayout>
          <c:xMode val="edge"/>
          <c:yMode val="edge"/>
          <c:x val="0.13378677929811045"/>
          <c:y val="4.1043553766305536E-3"/>
        </c:manualLayout>
      </c:layout>
      <c:overlay val="0"/>
      <c:spPr>
        <a:noFill/>
        <a:ln w="25400">
          <a:noFill/>
        </a:ln>
      </c:spPr>
    </c:title>
    <c:autoTitleDeleted val="0"/>
    <c:plotArea>
      <c:layout>
        <c:manualLayout>
          <c:layoutTarget val="inner"/>
          <c:xMode val="edge"/>
          <c:yMode val="edge"/>
          <c:x val="0.10163788736934198"/>
          <c:y val="0.12198068991376078"/>
          <c:w val="0.82010429617350467"/>
          <c:h val="0.73208941299399188"/>
        </c:manualLayout>
      </c:layout>
      <c:barChart>
        <c:barDir val="col"/>
        <c:grouping val="clustered"/>
        <c:varyColors val="0"/>
        <c:ser>
          <c:idx val="0"/>
          <c:order val="0"/>
          <c:spPr>
            <a:solidFill>
              <a:srgbClr val="0070C0"/>
            </a:solidFill>
            <a:ln w="12700">
              <a:solidFill>
                <a:srgbClr val="0070C0"/>
              </a:solidFill>
              <a:prstDash val="solid"/>
            </a:ln>
          </c:spPr>
          <c:invertIfNegative val="0"/>
          <c:dPt>
            <c:idx val="0"/>
            <c:invertIfNegative val="0"/>
            <c:bubble3D val="0"/>
            <c:extLst>
              <c:ext xmlns:c16="http://schemas.microsoft.com/office/drawing/2014/chart" uri="{C3380CC4-5D6E-409C-BE32-E72D297353CC}">
                <c16:uniqueId val="{00000000-68C0-44D4-8E2D-0E6C3C1F5B03}"/>
              </c:ext>
            </c:extLst>
          </c:dPt>
          <c:dPt>
            <c:idx val="1"/>
            <c:invertIfNegative val="0"/>
            <c:bubble3D val="0"/>
            <c:extLst>
              <c:ext xmlns:c16="http://schemas.microsoft.com/office/drawing/2014/chart" uri="{C3380CC4-5D6E-409C-BE32-E72D297353CC}">
                <c16:uniqueId val="{00000001-68C0-44D4-8E2D-0E6C3C1F5B03}"/>
              </c:ext>
            </c:extLst>
          </c:dPt>
          <c:dPt>
            <c:idx val="2"/>
            <c:invertIfNegative val="0"/>
            <c:bubble3D val="0"/>
            <c:extLst>
              <c:ext xmlns:c16="http://schemas.microsoft.com/office/drawing/2014/chart" uri="{C3380CC4-5D6E-409C-BE32-E72D297353CC}">
                <c16:uniqueId val="{00000002-68C0-44D4-8E2D-0E6C3C1F5B03}"/>
              </c:ext>
            </c:extLst>
          </c:dPt>
          <c:dPt>
            <c:idx val="3"/>
            <c:invertIfNegative val="0"/>
            <c:bubble3D val="0"/>
            <c:extLst>
              <c:ext xmlns:c16="http://schemas.microsoft.com/office/drawing/2014/chart" uri="{C3380CC4-5D6E-409C-BE32-E72D297353CC}">
                <c16:uniqueId val="{00000003-68C0-44D4-8E2D-0E6C3C1F5B03}"/>
              </c:ext>
            </c:extLst>
          </c:dPt>
          <c:cat>
            <c:strRef>
              <c:f>'Summary Tables'!$C$63:$E$65</c:f>
              <c:strCache>
                <c:ptCount val="3"/>
                <c:pt idx="0">
                  <c:v>Under Construction</c:v>
                </c:pt>
                <c:pt idx="1">
                  <c:v>Planning Permissions</c:v>
                </c:pt>
                <c:pt idx="2">
                  <c:v>Deliverable Sites</c:v>
                </c:pt>
              </c:strCache>
            </c:strRef>
          </c:cat>
          <c:val>
            <c:numRef>
              <c:f>'Summary Tables'!$K$63:$K$65</c:f>
              <c:numCache>
                <c:formatCode>#,##0</c:formatCode>
                <c:ptCount val="3"/>
                <c:pt idx="0">
                  <c:v>552</c:v>
                </c:pt>
                <c:pt idx="1">
                  <c:v>324</c:v>
                </c:pt>
                <c:pt idx="2">
                  <c:v>1381</c:v>
                </c:pt>
              </c:numCache>
            </c:numRef>
          </c:val>
          <c:extLst>
            <c:ext xmlns:c16="http://schemas.microsoft.com/office/drawing/2014/chart" uri="{C3380CC4-5D6E-409C-BE32-E72D297353CC}">
              <c16:uniqueId val="{00000004-68C0-44D4-8E2D-0E6C3C1F5B03}"/>
            </c:ext>
          </c:extLst>
        </c:ser>
        <c:dLbls>
          <c:showLegendKey val="0"/>
          <c:showVal val="0"/>
          <c:showCatName val="0"/>
          <c:showSerName val="0"/>
          <c:showPercent val="0"/>
          <c:showBubbleSize val="0"/>
        </c:dLbls>
        <c:gapWidth val="40"/>
        <c:axId val="303027712"/>
        <c:axId val="303026176"/>
      </c:barChart>
      <c:valAx>
        <c:axId val="303026176"/>
        <c:scaling>
          <c:orientation val="minMax"/>
        </c:scaling>
        <c:delete val="0"/>
        <c:axPos val="l"/>
        <c:majorGridlines/>
        <c:numFmt formatCode="#,##0" sourceLinked="1"/>
        <c:majorTickMark val="out"/>
        <c:minorTickMark val="none"/>
        <c:tickLblPos val="nextTo"/>
        <c:txPr>
          <a:bodyPr/>
          <a:lstStyle/>
          <a:p>
            <a:pPr>
              <a:defRPr sz="900"/>
            </a:pPr>
            <a:endParaRPr lang="en-US"/>
          </a:p>
        </c:txPr>
        <c:crossAx val="303027712"/>
        <c:crosses val="autoZero"/>
        <c:crossBetween val="between"/>
      </c:valAx>
      <c:catAx>
        <c:axId val="303027712"/>
        <c:scaling>
          <c:orientation val="minMax"/>
        </c:scaling>
        <c:delete val="0"/>
        <c:axPos val="b"/>
        <c:numFmt formatCode="General" sourceLinked="0"/>
        <c:majorTickMark val="out"/>
        <c:minorTickMark val="none"/>
        <c:tickLblPos val="nextTo"/>
        <c:spPr>
          <a:ln>
            <a:solidFill>
              <a:schemeClr val="accent1"/>
            </a:solidFill>
          </a:ln>
        </c:spPr>
        <c:txPr>
          <a:bodyPr/>
          <a:lstStyle/>
          <a:p>
            <a:pPr>
              <a:defRPr sz="900"/>
            </a:pPr>
            <a:endParaRPr lang="en-US"/>
          </a:p>
        </c:txPr>
        <c:crossAx val="303026176"/>
        <c:crossesAt val="0"/>
        <c:auto val="0"/>
        <c:lblAlgn val="ctr"/>
        <c:lblOffset val="100"/>
        <c:noMultiLvlLbl val="0"/>
      </c:catAx>
      <c:spPr>
        <a:noFill/>
        <a:ln w="12700">
          <a:noFill/>
        </a:ln>
      </c:spPr>
    </c:plotArea>
    <c:plotVisOnly val="1"/>
    <c:dispBlanksAs val="zero"/>
    <c:showDLblsOverMax val="0"/>
  </c:chart>
  <c:spPr>
    <a:solidFill>
      <a:srgbClr val="FFFFFF"/>
    </a:solidFill>
    <a:ln w="9525">
      <a:solidFill>
        <a:schemeClr val="bg1">
          <a:lumMod val="50000"/>
        </a:schemeClr>
      </a:solid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Under</a:t>
            </a:r>
            <a:r>
              <a:rPr lang="en-GB" baseline="0"/>
              <a:t> Construction</a:t>
            </a:r>
            <a:r>
              <a:rPr lang="en-GB"/>
              <a:t> by Ward 2019/20</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36962635188428278"/>
          <c:y val="7.2401732915915631E-2"/>
          <c:w val="0.59731704165162713"/>
          <c:h val="0.84446573696360239"/>
        </c:manualLayout>
      </c:layout>
      <c:barChart>
        <c:barDir val="bar"/>
        <c:grouping val="clustered"/>
        <c:varyColors val="0"/>
        <c:ser>
          <c:idx val="1"/>
          <c:order val="0"/>
          <c:tx>
            <c:strRef>
              <c:f>'Summary Tables'!$G$206</c:f>
              <c:strCache>
                <c:ptCount val="1"/>
                <c:pt idx="0">
                  <c:v>Under Construction</c:v>
                </c:pt>
              </c:strCache>
            </c:strRef>
          </c:tx>
          <c:spPr>
            <a:solidFill>
              <a:schemeClr val="tx2">
                <a:lumMod val="60000"/>
                <a:lumOff val="40000"/>
              </a:schemeClr>
            </a:solidFill>
            <a:ln w="12700">
              <a:solidFill>
                <a:srgbClr val="000000"/>
              </a:solidFill>
            </a:ln>
          </c:spPr>
          <c:invertIfNegative val="0"/>
          <c:dLbls>
            <c:delete val="1"/>
          </c:dLbls>
          <c:cat>
            <c:strRef>
              <c:f>'Summary Tables'!$C$207:$C$224</c:f>
              <c:strCache>
                <c:ptCount val="18"/>
                <c:pt idx="0">
                  <c:v>Barnes</c:v>
                </c:pt>
                <c:pt idx="1">
                  <c:v>East Sheen</c:v>
                </c:pt>
                <c:pt idx="2">
                  <c:v>Fulwell, Hampton Hill</c:v>
                </c:pt>
                <c:pt idx="3">
                  <c:v>Ham, Petersham and Richmond Riverside</c:v>
                </c:pt>
                <c:pt idx="4">
                  <c:v>Hampton</c:v>
                </c:pt>
                <c:pt idx="5">
                  <c:v>Hampton North</c:v>
                </c:pt>
                <c:pt idx="6">
                  <c:v>Hampton Wick</c:v>
                </c:pt>
                <c:pt idx="7">
                  <c:v>Heathfield</c:v>
                </c:pt>
                <c:pt idx="8">
                  <c:v>Kew</c:v>
                </c:pt>
                <c:pt idx="9">
                  <c:v>Mortlake, Barnes Common</c:v>
                </c:pt>
                <c:pt idx="10">
                  <c:v>North Richmond</c:v>
                </c:pt>
                <c:pt idx="11">
                  <c:v>South Richmond</c:v>
                </c:pt>
                <c:pt idx="12">
                  <c:v>South Twickenham</c:v>
                </c:pt>
                <c:pt idx="13">
                  <c:v>St Margarets, North Twickenham</c:v>
                </c:pt>
                <c:pt idx="14">
                  <c:v>Teddington</c:v>
                </c:pt>
                <c:pt idx="15">
                  <c:v>Twickenham Riverside</c:v>
                </c:pt>
                <c:pt idx="16">
                  <c:v>West Twickenham</c:v>
                </c:pt>
                <c:pt idx="17">
                  <c:v>Whitton</c:v>
                </c:pt>
              </c:strCache>
            </c:strRef>
          </c:cat>
          <c:val>
            <c:numRef>
              <c:f>'Summary Tables'!$G$207:$G$224</c:f>
              <c:numCache>
                <c:formatCode>#,##0</c:formatCode>
                <c:ptCount val="18"/>
                <c:pt idx="0">
                  <c:v>2</c:v>
                </c:pt>
                <c:pt idx="1">
                  <c:v>7</c:v>
                </c:pt>
                <c:pt idx="2">
                  <c:v>9</c:v>
                </c:pt>
                <c:pt idx="3">
                  <c:v>18</c:v>
                </c:pt>
                <c:pt idx="4">
                  <c:v>13</c:v>
                </c:pt>
                <c:pt idx="5">
                  <c:v>2</c:v>
                </c:pt>
                <c:pt idx="6">
                  <c:v>57</c:v>
                </c:pt>
                <c:pt idx="7">
                  <c:v>4</c:v>
                </c:pt>
                <c:pt idx="8">
                  <c:v>43</c:v>
                </c:pt>
                <c:pt idx="9">
                  <c:v>5</c:v>
                </c:pt>
                <c:pt idx="10">
                  <c:v>3</c:v>
                </c:pt>
                <c:pt idx="11">
                  <c:v>26</c:v>
                </c:pt>
                <c:pt idx="12">
                  <c:v>22</c:v>
                </c:pt>
                <c:pt idx="13">
                  <c:v>287</c:v>
                </c:pt>
                <c:pt idx="14">
                  <c:v>41</c:v>
                </c:pt>
                <c:pt idx="15">
                  <c:v>10</c:v>
                </c:pt>
                <c:pt idx="16">
                  <c:v>6</c:v>
                </c:pt>
                <c:pt idx="17">
                  <c:v>-3</c:v>
                </c:pt>
              </c:numCache>
            </c:numRef>
          </c:val>
          <c:extLst>
            <c:ext xmlns:c16="http://schemas.microsoft.com/office/drawing/2014/chart" uri="{C3380CC4-5D6E-409C-BE32-E72D297353CC}">
              <c16:uniqueId val="{00000000-BA55-4FAE-BF34-110AEBAD99A7}"/>
            </c:ext>
          </c:extLst>
        </c:ser>
        <c:dLbls>
          <c:showLegendKey val="0"/>
          <c:showVal val="1"/>
          <c:showCatName val="0"/>
          <c:showSerName val="0"/>
          <c:showPercent val="0"/>
          <c:showBubbleSize val="0"/>
        </c:dLbls>
        <c:gapWidth val="0"/>
        <c:overlap val="100"/>
        <c:axId val="325048192"/>
        <c:axId val="325049728"/>
      </c:barChart>
      <c:catAx>
        <c:axId val="325048192"/>
        <c:scaling>
          <c:orientation val="maxMin"/>
        </c:scaling>
        <c:delete val="0"/>
        <c:axPos val="l"/>
        <c:numFmt formatCode="General" sourceLinked="1"/>
        <c:majorTickMark val="out"/>
        <c:minorTickMark val="none"/>
        <c:tickLblPos val="nextTo"/>
        <c:txPr>
          <a:bodyPr rot="0" vert="horz"/>
          <a:lstStyle/>
          <a:p>
            <a:pPr>
              <a:defRPr/>
            </a:pPr>
            <a:endParaRPr lang="en-US"/>
          </a:p>
        </c:txPr>
        <c:crossAx val="325049728"/>
        <c:crosses val="autoZero"/>
        <c:auto val="1"/>
        <c:lblAlgn val="ctr"/>
        <c:lblOffset val="100"/>
        <c:tickLblSkip val="1"/>
        <c:noMultiLvlLbl val="0"/>
      </c:catAx>
      <c:valAx>
        <c:axId val="325049728"/>
        <c:scaling>
          <c:orientation val="minMax"/>
          <c:max val="300"/>
          <c:min val="0"/>
        </c:scaling>
        <c:delete val="0"/>
        <c:axPos val="b"/>
        <c:majorGridlines>
          <c:spPr>
            <a:ln w="3175">
              <a:solidFill>
                <a:srgbClr val="BEBEBE"/>
              </a:solidFill>
              <a:prstDash val="solid"/>
            </a:ln>
          </c:spPr>
        </c:majorGridlines>
        <c:minorGridlines/>
        <c:numFmt formatCode="General" sourceLinked="0"/>
        <c:majorTickMark val="out"/>
        <c:minorTickMark val="none"/>
        <c:tickLblPos val="high"/>
        <c:spPr>
          <a:ln>
            <a:solidFill>
              <a:schemeClr val="bg1">
                <a:lumMod val="75000"/>
              </a:schemeClr>
            </a:solidFill>
          </a:ln>
        </c:spPr>
        <c:txPr>
          <a:bodyPr rot="0" vert="horz"/>
          <a:lstStyle/>
          <a:p>
            <a:pPr>
              <a:defRPr/>
            </a:pPr>
            <a:endParaRPr lang="en-US"/>
          </a:p>
        </c:txPr>
        <c:crossAx val="325048192"/>
        <c:crosses val="max"/>
        <c:crossBetween val="between"/>
        <c:majorUnit val="100"/>
        <c:minorUnit val="100"/>
      </c:valAx>
    </c:plotArea>
    <c:plotVisOnly val="1"/>
    <c:dispBlanksAs val="gap"/>
    <c:showDLblsOverMax val="0"/>
  </c:chart>
  <c:spPr>
    <a:solidFill>
      <a:srgbClr val="FFFFFF"/>
    </a:solidFill>
    <a:ln w="3175">
      <a:solidFill>
        <a:schemeClr val="bg1">
          <a:lumMod val="50000"/>
        </a:schemeClr>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33727034122E-2"/>
          <c:y val="2.4980700941794044E-2"/>
          <c:w val="0.61764640748031496"/>
          <c:h val="0.9301028253821213"/>
        </c:manualLayout>
      </c:layout>
      <c:pieChart>
        <c:varyColors val="1"/>
        <c:ser>
          <c:idx val="0"/>
          <c:order val="0"/>
          <c:tx>
            <c:strRef>
              <c:f>'Summary Tables'!$C$288:$D$288</c:f>
              <c:strCache>
                <c:ptCount val="2"/>
                <c:pt idx="0">
                  <c:v>Market</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9898-4AD2-A8C5-39DC1A23952F}"/>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9898-4AD2-A8C5-39DC1A23952F}"/>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9898-4AD2-A8C5-39DC1A23952F}"/>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9898-4AD2-A8C5-39DC1A23952F}"/>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9898-4AD2-A8C5-39DC1A23952F}"/>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9898-4AD2-A8C5-39DC1A23952F}"/>
              </c:ext>
            </c:extLst>
          </c:dPt>
          <c:cat>
            <c:strRef>
              <c:f>'Summary Tables'!$E$287:$H$287</c:f>
              <c:strCache>
                <c:ptCount val="4"/>
                <c:pt idx="0">
                  <c:v>1 bed</c:v>
                </c:pt>
                <c:pt idx="1">
                  <c:v>2 bed</c:v>
                </c:pt>
                <c:pt idx="2">
                  <c:v>3 bed</c:v>
                </c:pt>
                <c:pt idx="3">
                  <c:v>4 + bed</c:v>
                </c:pt>
              </c:strCache>
            </c:strRef>
          </c:cat>
          <c:val>
            <c:numRef>
              <c:f>'Summary Tables'!$E$288:$H$288</c:f>
              <c:numCache>
                <c:formatCode>#,##0</c:formatCode>
                <c:ptCount val="4"/>
                <c:pt idx="0">
                  <c:v>50</c:v>
                </c:pt>
                <c:pt idx="1">
                  <c:v>44</c:v>
                </c:pt>
                <c:pt idx="2">
                  <c:v>28</c:v>
                </c:pt>
                <c:pt idx="3">
                  <c:v>27</c:v>
                </c:pt>
              </c:numCache>
            </c:numRef>
          </c:val>
          <c:extLst>
            <c:ext xmlns:c16="http://schemas.microsoft.com/office/drawing/2014/chart" uri="{C3380CC4-5D6E-409C-BE32-E72D297353CC}">
              <c16:uniqueId val="{0000000C-9898-4AD2-A8C5-39DC1A23952F}"/>
            </c:ext>
          </c:extLst>
        </c:ser>
        <c:ser>
          <c:idx val="1"/>
          <c:order val="1"/>
          <c:tx>
            <c:strRef>
              <c:f>'Summary Tables'!$C$289:$D$289</c:f>
              <c:strCache>
                <c:ptCount val="2"/>
                <c:pt idx="0">
                  <c:v>Market</c:v>
                </c:pt>
              </c:strCache>
            </c:strRef>
          </c:tx>
          <c:cat>
            <c:strRef>
              <c:f>'Summary Tables'!$E$287:$H$287</c:f>
              <c:strCache>
                <c:ptCount val="4"/>
                <c:pt idx="0">
                  <c:v>1 bed</c:v>
                </c:pt>
                <c:pt idx="1">
                  <c:v>2 bed</c:v>
                </c:pt>
                <c:pt idx="2">
                  <c:v>3 bed</c:v>
                </c:pt>
                <c:pt idx="3">
                  <c:v>4 + bed</c:v>
                </c:pt>
              </c:strCache>
            </c:strRef>
          </c:cat>
          <c:val>
            <c:numRef>
              <c:f>'Summary Tables'!$E$289:$H$289</c:f>
              <c:numCache>
                <c:formatCode>0%</c:formatCode>
                <c:ptCount val="4"/>
                <c:pt idx="0">
                  <c:v>0.10822510822510822</c:v>
                </c:pt>
                <c:pt idx="1">
                  <c:v>9.5238095238095233E-2</c:v>
                </c:pt>
                <c:pt idx="2">
                  <c:v>6.0606060606060608E-2</c:v>
                </c:pt>
                <c:pt idx="3">
                  <c:v>5.844155844155844E-2</c:v>
                </c:pt>
              </c:numCache>
            </c:numRef>
          </c:val>
          <c:extLst>
            <c:ext xmlns:c16="http://schemas.microsoft.com/office/drawing/2014/chart" uri="{C3380CC4-5D6E-409C-BE32-E72D297353CC}">
              <c16:uniqueId val="{0000000C-7FEA-4222-869B-78178668B28D}"/>
            </c:ext>
          </c:extLst>
        </c:ser>
        <c:ser>
          <c:idx val="2"/>
          <c:order val="2"/>
          <c:tx>
            <c:strRef>
              <c:f>'Summary Tables'!$C$290:$D$290</c:f>
              <c:strCache>
                <c:ptCount val="2"/>
                <c:pt idx="0">
                  <c:v>Intermediate</c:v>
                </c:pt>
              </c:strCache>
            </c:strRef>
          </c:tx>
          <c:cat>
            <c:strRef>
              <c:f>'Summary Tables'!$E$287:$H$287</c:f>
              <c:strCache>
                <c:ptCount val="4"/>
                <c:pt idx="0">
                  <c:v>1 bed</c:v>
                </c:pt>
                <c:pt idx="1">
                  <c:v>2 bed</c:v>
                </c:pt>
                <c:pt idx="2">
                  <c:v>3 bed</c:v>
                </c:pt>
                <c:pt idx="3">
                  <c:v>4 + bed</c:v>
                </c:pt>
              </c:strCache>
            </c:strRef>
          </c:cat>
          <c:val>
            <c:numRef>
              <c:f>'Summary Tables'!$E$290:$H$290</c:f>
              <c:numCache>
                <c:formatCode>#,##0</c:formatCode>
                <c:ptCount val="4"/>
                <c:pt idx="0">
                  <c:v>0</c:v>
                </c:pt>
                <c:pt idx="1">
                  <c:v>0</c:v>
                </c:pt>
                <c:pt idx="2">
                  <c:v>0</c:v>
                </c:pt>
                <c:pt idx="3">
                  <c:v>0</c:v>
                </c:pt>
              </c:numCache>
            </c:numRef>
          </c:val>
          <c:extLst>
            <c:ext xmlns:c16="http://schemas.microsoft.com/office/drawing/2014/chart" uri="{C3380CC4-5D6E-409C-BE32-E72D297353CC}">
              <c16:uniqueId val="{0000000D-7FEA-4222-869B-78178668B28D}"/>
            </c:ext>
          </c:extLst>
        </c:ser>
        <c:ser>
          <c:idx val="3"/>
          <c:order val="3"/>
          <c:tx>
            <c:strRef>
              <c:f>'Summary Tables'!$C$291:$D$291</c:f>
              <c:strCache>
                <c:ptCount val="2"/>
                <c:pt idx="0">
                  <c:v>Intermediate</c:v>
                </c:pt>
              </c:strCache>
            </c:strRef>
          </c:tx>
          <c:cat>
            <c:strRef>
              <c:f>'Summary Tables'!$E$287:$H$287</c:f>
              <c:strCache>
                <c:ptCount val="4"/>
                <c:pt idx="0">
                  <c:v>1 bed</c:v>
                </c:pt>
                <c:pt idx="1">
                  <c:v>2 bed</c:v>
                </c:pt>
                <c:pt idx="2">
                  <c:v>3 bed</c:v>
                </c:pt>
                <c:pt idx="3">
                  <c:v>4 + bed</c:v>
                </c:pt>
              </c:strCache>
            </c:strRef>
          </c:cat>
          <c:val>
            <c:numRef>
              <c:f>'Summary Tables'!$E$291:$H$291</c:f>
              <c:numCache>
                <c:formatCode>0%</c:formatCode>
                <c:ptCount val="4"/>
                <c:pt idx="0">
                  <c:v>0</c:v>
                </c:pt>
                <c:pt idx="1">
                  <c:v>0</c:v>
                </c:pt>
                <c:pt idx="2">
                  <c:v>0</c:v>
                </c:pt>
                <c:pt idx="3">
                  <c:v>0</c:v>
                </c:pt>
              </c:numCache>
            </c:numRef>
          </c:val>
          <c:extLst>
            <c:ext xmlns:c16="http://schemas.microsoft.com/office/drawing/2014/chart" uri="{C3380CC4-5D6E-409C-BE32-E72D297353CC}">
              <c16:uniqueId val="{0000000E-7FEA-4222-869B-78178668B28D}"/>
            </c:ext>
          </c:extLst>
        </c:ser>
        <c:ser>
          <c:idx val="4"/>
          <c:order val="4"/>
          <c:tx>
            <c:strRef>
              <c:f>'Summary Tables'!$C$292:$D$292</c:f>
              <c:strCache>
                <c:ptCount val="2"/>
                <c:pt idx="0">
                  <c:v>Affordable Rented</c:v>
                </c:pt>
              </c:strCache>
            </c:strRef>
          </c:tx>
          <c:cat>
            <c:strRef>
              <c:f>'Summary Tables'!$E$287:$H$287</c:f>
              <c:strCache>
                <c:ptCount val="4"/>
                <c:pt idx="0">
                  <c:v>1 bed</c:v>
                </c:pt>
                <c:pt idx="1">
                  <c:v>2 bed</c:v>
                </c:pt>
                <c:pt idx="2">
                  <c:v>3 bed</c:v>
                </c:pt>
                <c:pt idx="3">
                  <c:v>4 + bed</c:v>
                </c:pt>
              </c:strCache>
            </c:strRef>
          </c:cat>
          <c:val>
            <c:numRef>
              <c:f>'Summary Tables'!$E$292:$H$292</c:f>
              <c:numCache>
                <c:formatCode>#,##0</c:formatCode>
                <c:ptCount val="4"/>
                <c:pt idx="0">
                  <c:v>0</c:v>
                </c:pt>
                <c:pt idx="1">
                  <c:v>0</c:v>
                </c:pt>
                <c:pt idx="2">
                  <c:v>3</c:v>
                </c:pt>
                <c:pt idx="3">
                  <c:v>4</c:v>
                </c:pt>
              </c:numCache>
            </c:numRef>
          </c:val>
          <c:extLst>
            <c:ext xmlns:c16="http://schemas.microsoft.com/office/drawing/2014/chart" uri="{C3380CC4-5D6E-409C-BE32-E72D297353CC}">
              <c16:uniqueId val="{0000000F-7FEA-4222-869B-78178668B28D}"/>
            </c:ext>
          </c:extLst>
        </c:ser>
        <c:ser>
          <c:idx val="5"/>
          <c:order val="5"/>
          <c:tx>
            <c:strRef>
              <c:f>'Summary Tables'!$C$293:$D$293</c:f>
              <c:strCache>
                <c:ptCount val="2"/>
                <c:pt idx="0">
                  <c:v>Affordable Rented</c:v>
                </c:pt>
              </c:strCache>
            </c:strRef>
          </c:tx>
          <c:cat>
            <c:strRef>
              <c:f>'Summary Tables'!$E$287:$H$287</c:f>
              <c:strCache>
                <c:ptCount val="4"/>
                <c:pt idx="0">
                  <c:v>1 bed</c:v>
                </c:pt>
                <c:pt idx="1">
                  <c:v>2 bed</c:v>
                </c:pt>
                <c:pt idx="2">
                  <c:v>3 bed</c:v>
                </c:pt>
                <c:pt idx="3">
                  <c:v>4 + bed</c:v>
                </c:pt>
              </c:strCache>
            </c:strRef>
          </c:cat>
          <c:val>
            <c:numRef>
              <c:f>'Summary Tables'!$E$293:$H$293</c:f>
              <c:numCache>
                <c:formatCode>0%</c:formatCode>
                <c:ptCount val="4"/>
                <c:pt idx="0">
                  <c:v>0</c:v>
                </c:pt>
                <c:pt idx="1">
                  <c:v>0</c:v>
                </c:pt>
                <c:pt idx="2">
                  <c:v>6.4935064935064939E-3</c:v>
                </c:pt>
                <c:pt idx="3">
                  <c:v>8.658008658008658E-3</c:v>
                </c:pt>
              </c:numCache>
            </c:numRef>
          </c:val>
          <c:extLst>
            <c:ext xmlns:c16="http://schemas.microsoft.com/office/drawing/2014/chart" uri="{C3380CC4-5D6E-409C-BE32-E72D297353CC}">
              <c16:uniqueId val="{00000010-7FEA-4222-869B-78178668B28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23543615452958339"/>
          <c:h val="0.5523645907897876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GB" sz="1100">
                <a:latin typeface="Arial" panose="020B0604020202020204" pitchFamily="34" charset="0"/>
                <a:cs typeface="Arial" panose="020B0604020202020204" pitchFamily="34" charset="0"/>
              </a:rPr>
              <a:t>Housing Delivery</a:t>
            </a:r>
            <a:r>
              <a:rPr lang="en-GB" sz="1100" baseline="0">
                <a:latin typeface="Arial" panose="020B0604020202020204" pitchFamily="34" charset="0"/>
                <a:cs typeface="Arial" panose="020B0604020202020204" pitchFamily="34" charset="0"/>
              </a:rPr>
              <a:t> Trajectory and Managed Target</a:t>
            </a:r>
            <a:endParaRPr lang="en-GB" sz="1100">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Trajectory!$C$9</c:f>
              <c:strCache>
                <c:ptCount val="1"/>
                <c:pt idx="0">
                  <c:v>Past Completions</c:v>
                </c:pt>
              </c:strCache>
            </c:strRef>
          </c:tx>
          <c:spPr>
            <a:solidFill>
              <a:schemeClr val="tx2"/>
            </a:solidFill>
          </c:spPr>
          <c:invertIfNegative val="0"/>
          <c:dPt>
            <c:idx val="7"/>
            <c:invertIfNegative val="0"/>
            <c:bubble3D val="0"/>
            <c:extLst>
              <c:ext xmlns:c16="http://schemas.microsoft.com/office/drawing/2014/chart" uri="{C3380CC4-5D6E-409C-BE32-E72D297353CC}">
                <c16:uniqueId val="{00000001-6377-4437-8DBF-B5759B370F09}"/>
              </c:ext>
            </c:extLst>
          </c:dPt>
          <c:dPt>
            <c:idx val="8"/>
            <c:invertIfNegative val="0"/>
            <c:bubble3D val="0"/>
            <c:spPr>
              <a:solidFill>
                <a:srgbClr val="00B0F0"/>
              </a:solidFill>
            </c:spPr>
            <c:extLst>
              <c:ext xmlns:c16="http://schemas.microsoft.com/office/drawing/2014/chart" uri="{C3380CC4-5D6E-409C-BE32-E72D297353CC}">
                <c16:uniqueId val="{00000002-BD65-455F-9992-61E53776D35B}"/>
              </c:ext>
            </c:extLst>
          </c:dPt>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Trajectory!$D$7:$X$7</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Trajectory!$D$9:$X$9</c:f>
              <c:numCache>
                <c:formatCode>General</c:formatCode>
                <c:ptCount val="21"/>
                <c:pt idx="0">
                  <c:v>208</c:v>
                </c:pt>
                <c:pt idx="1">
                  <c:v>695</c:v>
                </c:pt>
                <c:pt idx="2">
                  <c:v>235</c:v>
                </c:pt>
                <c:pt idx="3">
                  <c:v>304</c:v>
                </c:pt>
                <c:pt idx="4">
                  <c:v>491</c:v>
                </c:pt>
                <c:pt idx="5">
                  <c:v>460</c:v>
                </c:pt>
                <c:pt idx="6">
                  <c:v>382</c:v>
                </c:pt>
                <c:pt idx="7">
                  <c:v>419</c:v>
                </c:pt>
                <c:pt idx="8" formatCode="#,##0">
                  <c:v>331</c:v>
                </c:pt>
              </c:numCache>
            </c:numRef>
          </c:val>
          <c:extLst>
            <c:ext xmlns:c16="http://schemas.microsoft.com/office/drawing/2014/chart" uri="{C3380CC4-5D6E-409C-BE32-E72D297353CC}">
              <c16:uniqueId val="{00000002-6377-4437-8DBF-B5759B370F09}"/>
            </c:ext>
          </c:extLst>
        </c:ser>
        <c:ser>
          <c:idx val="1"/>
          <c:order val="1"/>
          <c:tx>
            <c:strRef>
              <c:f>Trajectory!$C$10</c:f>
              <c:strCache>
                <c:ptCount val="1"/>
                <c:pt idx="0">
                  <c:v>Projected Completions</c:v>
                </c:pt>
              </c:strCache>
            </c:strRef>
          </c:tx>
          <c:spPr>
            <a:solidFill>
              <a:schemeClr val="accent1"/>
            </a:solidFill>
          </c:spPr>
          <c:invertIfNegative val="0"/>
          <c:dLbls>
            <c:numFmt formatCode="#,##0" sourceLinked="0"/>
            <c:spPr>
              <a:noFill/>
              <a:effectLst/>
            </c:spPr>
            <c:txPr>
              <a:bodyPr wrap="square" lIns="38100" tIns="19050" rIns="38100" bIns="19050" anchor="ctr">
                <a:spAutoFit/>
              </a:bodyPr>
              <a:lstStyle/>
              <a:p>
                <a:pPr>
                  <a:defRPr>
                    <a:solidFill>
                      <a:schemeClr val="tx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Trajectory!$D$7:$X$7</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Trajectory!$D$10:$X$10</c:f>
              <c:numCache>
                <c:formatCode>#,##0</c:formatCode>
                <c:ptCount val="21"/>
                <c:pt idx="9" formatCode="0">
                  <c:v>269.83333333333337</c:v>
                </c:pt>
                <c:pt idx="10" formatCode="0">
                  <c:v>181.58333333333334</c:v>
                </c:pt>
                <c:pt idx="11" formatCode="0">
                  <c:v>432.75</c:v>
                </c:pt>
                <c:pt idx="12">
                  <c:v>641.41666666666663</c:v>
                </c:pt>
                <c:pt idx="13">
                  <c:v>692.41666666666663</c:v>
                </c:pt>
                <c:pt idx="14">
                  <c:v>451.6</c:v>
                </c:pt>
                <c:pt idx="15">
                  <c:v>456.6</c:v>
                </c:pt>
                <c:pt idx="16">
                  <c:v>436.6</c:v>
                </c:pt>
                <c:pt idx="17">
                  <c:v>436.6</c:v>
                </c:pt>
                <c:pt idx="18">
                  <c:v>436.6</c:v>
                </c:pt>
                <c:pt idx="19">
                  <c:v>411</c:v>
                </c:pt>
                <c:pt idx="20">
                  <c:v>411</c:v>
                </c:pt>
              </c:numCache>
            </c:numRef>
          </c:val>
          <c:extLst>
            <c:ext xmlns:c16="http://schemas.microsoft.com/office/drawing/2014/chart" uri="{C3380CC4-5D6E-409C-BE32-E72D297353CC}">
              <c16:uniqueId val="{00000003-6377-4437-8DBF-B5759B370F09}"/>
            </c:ext>
          </c:extLst>
        </c:ser>
        <c:dLbls>
          <c:showLegendKey val="0"/>
          <c:showVal val="0"/>
          <c:showCatName val="0"/>
          <c:showSerName val="0"/>
          <c:showPercent val="0"/>
          <c:showBubbleSize val="0"/>
        </c:dLbls>
        <c:gapWidth val="100"/>
        <c:overlap val="100"/>
        <c:axId val="320841984"/>
        <c:axId val="320852352"/>
      </c:barChart>
      <c:lineChart>
        <c:grouping val="standard"/>
        <c:varyColors val="0"/>
        <c:ser>
          <c:idx val="2"/>
          <c:order val="2"/>
          <c:tx>
            <c:strRef>
              <c:f>Trajectory!$C$12</c:f>
              <c:strCache>
                <c:ptCount val="1"/>
                <c:pt idx="0">
                  <c:v>Annual Target</c:v>
                </c:pt>
              </c:strCache>
            </c:strRef>
          </c:tx>
          <c:spPr>
            <a:ln>
              <a:solidFill>
                <a:schemeClr val="accent6">
                  <a:lumMod val="50000"/>
                </a:schemeClr>
              </a:solidFill>
            </a:ln>
          </c:spPr>
          <c:marker>
            <c:symbol val="none"/>
          </c:marker>
          <c:cat>
            <c:strRef>
              <c:f>Trajectory!$D$7:$X$7</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Trajectory!$D$17:$X$17</c:f>
              <c:numCache>
                <c:formatCode>General</c:formatCode>
                <c:ptCount val="21"/>
                <c:pt idx="4">
                  <c:v>315</c:v>
                </c:pt>
                <c:pt idx="5">
                  <c:v>315</c:v>
                </c:pt>
                <c:pt idx="6">
                  <c:v>315</c:v>
                </c:pt>
                <c:pt idx="7">
                  <c:v>315</c:v>
                </c:pt>
                <c:pt idx="8">
                  <c:v>315</c:v>
                </c:pt>
                <c:pt idx="9">
                  <c:v>315</c:v>
                </c:pt>
                <c:pt idx="10">
                  <c:v>315</c:v>
                </c:pt>
                <c:pt idx="11">
                  <c:v>315</c:v>
                </c:pt>
                <c:pt idx="12">
                  <c:v>315</c:v>
                </c:pt>
                <c:pt idx="13">
                  <c:v>315</c:v>
                </c:pt>
                <c:pt idx="14">
                  <c:v>315</c:v>
                </c:pt>
                <c:pt idx="15">
                  <c:v>315</c:v>
                </c:pt>
                <c:pt idx="16">
                  <c:v>315</c:v>
                </c:pt>
                <c:pt idx="17">
                  <c:v>315</c:v>
                </c:pt>
                <c:pt idx="18">
                  <c:v>315</c:v>
                </c:pt>
                <c:pt idx="19">
                  <c:v>315</c:v>
                </c:pt>
                <c:pt idx="20">
                  <c:v>315</c:v>
                </c:pt>
              </c:numCache>
            </c:numRef>
          </c:val>
          <c:smooth val="0"/>
          <c:extLst>
            <c:ext xmlns:c16="http://schemas.microsoft.com/office/drawing/2014/chart" uri="{C3380CC4-5D6E-409C-BE32-E72D297353CC}">
              <c16:uniqueId val="{00000004-6377-4437-8DBF-B5759B370F09}"/>
            </c:ext>
          </c:extLst>
        </c:ser>
        <c:ser>
          <c:idx val="3"/>
          <c:order val="3"/>
          <c:tx>
            <c:strRef>
              <c:f>Trajectory!$C$15</c:f>
              <c:strCache>
                <c:ptCount val="1"/>
                <c:pt idx="0">
                  <c:v>Managed Annual Target incorporating Past and Projected Completions</c:v>
                </c:pt>
              </c:strCache>
            </c:strRef>
          </c:tx>
          <c:spPr>
            <a:ln>
              <a:solidFill>
                <a:schemeClr val="accent6"/>
              </a:solidFill>
              <a:prstDash val="solid"/>
            </a:ln>
          </c:spPr>
          <c:marker>
            <c:symbol val="none"/>
          </c:marker>
          <c:cat>
            <c:strRef>
              <c:f>Trajectory!$D$7:$X$7</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Trajectory!$D$16:$X$16</c:f>
              <c:numCache>
                <c:formatCode>General</c:formatCode>
                <c:ptCount val="21"/>
                <c:pt idx="4" formatCode="#,##0">
                  <c:v>315</c:v>
                </c:pt>
                <c:pt idx="5" formatCode="#,##0">
                  <c:v>295.44444444444446</c:v>
                </c:pt>
                <c:pt idx="6" formatCode="#,##0">
                  <c:v>274.875</c:v>
                </c:pt>
                <c:pt idx="7" formatCode="#,##0">
                  <c:v>259.57142857142856</c:v>
                </c:pt>
                <c:pt idx="8" formatCode="#,##0">
                  <c:v>233</c:v>
                </c:pt>
                <c:pt idx="9" formatCode="#,##0">
                  <c:v>213.4</c:v>
                </c:pt>
                <c:pt idx="10" formatCode="#,##0">
                  <c:v>199.29166666666663</c:v>
                </c:pt>
                <c:pt idx="11" formatCode="#,##0">
                  <c:v>205.19444444444434</c:v>
                </c:pt>
                <c:pt idx="12" formatCode="#,##0">
                  <c:v>91.416666666666515</c:v>
                </c:pt>
                <c:pt idx="13" formatCode="#,##0">
                  <c:v>0</c:v>
                </c:pt>
                <c:pt idx="14" formatCode="#,##0">
                  <c:v>0</c:v>
                </c:pt>
              </c:numCache>
            </c:numRef>
          </c:val>
          <c:smooth val="0"/>
          <c:extLst>
            <c:ext xmlns:c16="http://schemas.microsoft.com/office/drawing/2014/chart" uri="{C3380CC4-5D6E-409C-BE32-E72D297353CC}">
              <c16:uniqueId val="{00000005-6377-4437-8DBF-B5759B370F09}"/>
            </c:ext>
          </c:extLst>
        </c:ser>
        <c:dLbls>
          <c:showLegendKey val="0"/>
          <c:showVal val="0"/>
          <c:showCatName val="0"/>
          <c:showSerName val="0"/>
          <c:showPercent val="0"/>
          <c:showBubbleSize val="0"/>
        </c:dLbls>
        <c:marker val="1"/>
        <c:smooth val="0"/>
        <c:axId val="320841984"/>
        <c:axId val="320852352"/>
      </c:lineChart>
      <c:catAx>
        <c:axId val="320841984"/>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0852352"/>
        <c:crosses val="autoZero"/>
        <c:auto val="1"/>
        <c:lblAlgn val="ctr"/>
        <c:lblOffset val="100"/>
        <c:noMultiLvlLbl val="0"/>
      </c:catAx>
      <c:valAx>
        <c:axId val="320852352"/>
        <c:scaling>
          <c:orientation val="minMax"/>
          <c:max val="800"/>
        </c:scaling>
        <c:delete val="0"/>
        <c:axPos val="l"/>
        <c:majorGridlines>
          <c:spPr>
            <a:ln>
              <a:noFill/>
            </a:ln>
          </c:spPr>
        </c:majorGridlines>
        <c:title>
          <c:tx>
            <c:rich>
              <a:bodyPr rot="-5400000" vert="horz"/>
              <a:lstStyle/>
              <a:p>
                <a:pPr>
                  <a:defRPr/>
                </a:pPr>
                <a:r>
                  <a:rPr lang="en-GB"/>
                  <a:t>Dwellings</a:t>
                </a:r>
              </a:p>
            </c:rich>
          </c:tx>
          <c:overlay val="0"/>
        </c:title>
        <c:numFmt formatCode="General" sourceLinked="1"/>
        <c:majorTickMark val="out"/>
        <c:minorTickMark val="none"/>
        <c:tickLblPos val="nextTo"/>
        <c:crossAx val="32084198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tx1"/>
      </a:solidFill>
    </a:ln>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43369734789394E-2"/>
          <c:y val="5.8823754686560537E-2"/>
          <c:w val="0.90795631825273015"/>
          <c:h val="0.81348429272427891"/>
        </c:manualLayout>
      </c:layout>
      <c:barChart>
        <c:barDir val="col"/>
        <c:grouping val="clustered"/>
        <c:varyColors val="0"/>
        <c:ser>
          <c:idx val="0"/>
          <c:order val="0"/>
          <c:tx>
            <c:strRef>
              <c:f>'Summary Tables'!$D$75</c:f>
              <c:strCache>
                <c:ptCount val="1"/>
                <c:pt idx="0">
                  <c:v>Completions</c:v>
                </c:pt>
              </c:strCache>
            </c:strRef>
          </c:tx>
          <c:spPr>
            <a:solidFill>
              <a:srgbClr val="0070C0"/>
            </a:solidFill>
            <a:ln w="63500">
              <a:solidFill>
                <a:srgbClr val="0070C0"/>
              </a:solidFill>
              <a:prstDash val="solid"/>
              <a:miter lim="800000"/>
            </a:ln>
          </c:spPr>
          <c:invertIfNegative val="0"/>
          <c:cat>
            <c:strRef>
              <c:f>'Summary Tables'!$C$76:$C$94</c:f>
              <c:strCache>
                <c:ptCount val="19"/>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strCache>
            </c:strRef>
          </c:cat>
          <c:val>
            <c:numRef>
              <c:f>'Summary Tables'!$D$76:$D$94</c:f>
              <c:numCache>
                <c:formatCode>#,##0</c:formatCode>
                <c:ptCount val="19"/>
                <c:pt idx="0">
                  <c:v>160</c:v>
                </c:pt>
                <c:pt idx="1">
                  <c:v>319</c:v>
                </c:pt>
                <c:pt idx="2">
                  <c:v>246</c:v>
                </c:pt>
                <c:pt idx="3">
                  <c:v>582</c:v>
                </c:pt>
                <c:pt idx="4">
                  <c:v>842</c:v>
                </c:pt>
                <c:pt idx="5">
                  <c:v>230</c:v>
                </c:pt>
                <c:pt idx="6">
                  <c:v>260</c:v>
                </c:pt>
                <c:pt idx="7">
                  <c:v>436</c:v>
                </c:pt>
                <c:pt idx="8">
                  <c:v>145</c:v>
                </c:pt>
                <c:pt idx="9">
                  <c:v>399</c:v>
                </c:pt>
                <c:pt idx="10">
                  <c:v>208</c:v>
                </c:pt>
                <c:pt idx="11">
                  <c:v>695</c:v>
                </c:pt>
                <c:pt idx="12">
                  <c:v>235</c:v>
                </c:pt>
                <c:pt idx="13">
                  <c:v>304</c:v>
                </c:pt>
                <c:pt idx="14">
                  <c:v>491</c:v>
                </c:pt>
                <c:pt idx="15">
                  <c:v>460</c:v>
                </c:pt>
                <c:pt idx="16">
                  <c:v>382</c:v>
                </c:pt>
                <c:pt idx="17">
                  <c:v>419</c:v>
                </c:pt>
                <c:pt idx="18">
                  <c:v>331</c:v>
                </c:pt>
              </c:numCache>
            </c:numRef>
          </c:val>
          <c:extLst>
            <c:ext xmlns:c16="http://schemas.microsoft.com/office/drawing/2014/chart" uri="{C3380CC4-5D6E-409C-BE32-E72D297353CC}">
              <c16:uniqueId val="{00000000-99C0-4DCA-B558-D7242426D020}"/>
            </c:ext>
          </c:extLst>
        </c:ser>
        <c:dLbls>
          <c:showLegendKey val="0"/>
          <c:showVal val="0"/>
          <c:showCatName val="0"/>
          <c:showSerName val="0"/>
          <c:showPercent val="0"/>
          <c:showBubbleSize val="0"/>
        </c:dLbls>
        <c:gapWidth val="78"/>
        <c:axId val="261322240"/>
        <c:axId val="261323776"/>
      </c:barChart>
      <c:lineChart>
        <c:grouping val="standard"/>
        <c:varyColors val="0"/>
        <c:ser>
          <c:idx val="1"/>
          <c:order val="1"/>
          <c:tx>
            <c:strRef>
              <c:f>'Summary Tables'!$E$75</c:f>
              <c:strCache>
                <c:ptCount val="1"/>
                <c:pt idx="0">
                  <c:v>5 Year Average</c:v>
                </c:pt>
              </c:strCache>
            </c:strRef>
          </c:tx>
          <c:marker>
            <c:symbol val="none"/>
          </c:marker>
          <c:cat>
            <c:strRef>
              <c:f>'Summary Tables'!$C$76:$C$94</c:f>
              <c:strCache>
                <c:ptCount val="19"/>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strCache>
            </c:strRef>
          </c:cat>
          <c:val>
            <c:numRef>
              <c:f>'Summary Tables'!$E$76:$E$94</c:f>
              <c:numCache>
                <c:formatCode>#,##0</c:formatCode>
                <c:ptCount val="19"/>
                <c:pt idx="4">
                  <c:v>429.8</c:v>
                </c:pt>
                <c:pt idx="5">
                  <c:v>443.8</c:v>
                </c:pt>
                <c:pt idx="6">
                  <c:v>432</c:v>
                </c:pt>
                <c:pt idx="7">
                  <c:v>470</c:v>
                </c:pt>
                <c:pt idx="8">
                  <c:v>382.6</c:v>
                </c:pt>
                <c:pt idx="9">
                  <c:v>294</c:v>
                </c:pt>
                <c:pt idx="10">
                  <c:v>289.60000000000002</c:v>
                </c:pt>
                <c:pt idx="11">
                  <c:v>376.6</c:v>
                </c:pt>
                <c:pt idx="12">
                  <c:v>336.4</c:v>
                </c:pt>
                <c:pt idx="13">
                  <c:v>368.2</c:v>
                </c:pt>
                <c:pt idx="14">
                  <c:v>386.6</c:v>
                </c:pt>
                <c:pt idx="15">
                  <c:v>437</c:v>
                </c:pt>
                <c:pt idx="16">
                  <c:v>374.4</c:v>
                </c:pt>
                <c:pt idx="17">
                  <c:v>411.2</c:v>
                </c:pt>
                <c:pt idx="18">
                  <c:v>416.6</c:v>
                </c:pt>
              </c:numCache>
            </c:numRef>
          </c:val>
          <c:smooth val="0"/>
          <c:extLst>
            <c:ext xmlns:c16="http://schemas.microsoft.com/office/drawing/2014/chart" uri="{C3380CC4-5D6E-409C-BE32-E72D297353CC}">
              <c16:uniqueId val="{00000000-30AC-446F-AE24-CD07D4E869FA}"/>
            </c:ext>
          </c:extLst>
        </c:ser>
        <c:dLbls>
          <c:showLegendKey val="0"/>
          <c:showVal val="0"/>
          <c:showCatName val="0"/>
          <c:showSerName val="0"/>
          <c:showPercent val="0"/>
          <c:showBubbleSize val="0"/>
        </c:dLbls>
        <c:marker val="1"/>
        <c:smooth val="0"/>
        <c:axId val="261322240"/>
        <c:axId val="261323776"/>
      </c:lineChart>
      <c:catAx>
        <c:axId val="26132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1320000" vert="horz"/>
          <a:lstStyle/>
          <a:p>
            <a:pPr>
              <a:defRPr sz="800" b="0" i="0" u="none" strike="noStrike" baseline="0">
                <a:solidFill>
                  <a:srgbClr val="000000"/>
                </a:solidFill>
                <a:latin typeface="Arial"/>
                <a:ea typeface="Arial"/>
                <a:cs typeface="Arial"/>
              </a:defRPr>
            </a:pPr>
            <a:endParaRPr lang="en-US"/>
          </a:p>
        </c:txPr>
        <c:crossAx val="261323776"/>
        <c:crosses val="autoZero"/>
        <c:auto val="1"/>
        <c:lblAlgn val="ctr"/>
        <c:lblOffset val="100"/>
        <c:noMultiLvlLbl val="0"/>
      </c:catAx>
      <c:valAx>
        <c:axId val="261323776"/>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1322240"/>
        <c:crosses val="autoZero"/>
        <c:crossBetween val="between"/>
      </c:valAx>
      <c:spPr>
        <a:noFill/>
        <a:ln w="12700">
          <a:noFill/>
          <a:prstDash val="solid"/>
        </a:ln>
      </c:spPr>
    </c:plotArea>
    <c:legend>
      <c:legendPos val="r"/>
      <c:layout>
        <c:manualLayout>
          <c:xMode val="edge"/>
          <c:yMode val="edge"/>
          <c:x val="7.102630086548628E-2"/>
          <c:y val="6.3268613162485124E-2"/>
          <c:w val="0.15672466708532598"/>
          <c:h val="0.157903814652024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50000"/>
        </a:schemeClr>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78034954054069E-2"/>
          <c:y val="5.905511811023622E-2"/>
          <c:w val="0.93777804232354312"/>
          <c:h val="0.83639682697237672"/>
        </c:manualLayout>
      </c:layout>
      <c:barChart>
        <c:barDir val="col"/>
        <c:grouping val="stacked"/>
        <c:varyColors val="0"/>
        <c:ser>
          <c:idx val="0"/>
          <c:order val="0"/>
          <c:tx>
            <c:strRef>
              <c:f>'Summary Tables'!$D$102</c:f>
              <c:strCache>
                <c:ptCount val="1"/>
                <c:pt idx="0">
                  <c:v> Open Market</c:v>
                </c:pt>
              </c:strCache>
            </c:strRef>
          </c:tx>
          <c:spPr>
            <a:solidFill>
              <a:schemeClr val="tx2">
                <a:lumMod val="60000"/>
                <a:lumOff val="40000"/>
              </a:schemeClr>
            </a:solidFill>
            <a:ln w="25400">
              <a:solidFill>
                <a:schemeClr val="tx2">
                  <a:lumMod val="60000"/>
                  <a:lumOff val="40000"/>
                </a:schemeClr>
              </a:solidFill>
              <a:prstDash val="solid"/>
              <a:miter lim="800000"/>
            </a:ln>
          </c:spPr>
          <c:invertIfNegative val="0"/>
          <c:cat>
            <c:strRef>
              <c:f>'Summary Tables'!$C$104:$C$118</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Tables'!$D$104:$D$118</c:f>
              <c:numCache>
                <c:formatCode>#,##0</c:formatCode>
                <c:ptCount val="15"/>
                <c:pt idx="0">
                  <c:v>611</c:v>
                </c:pt>
                <c:pt idx="1">
                  <c:v>192</c:v>
                </c:pt>
                <c:pt idx="2">
                  <c:v>257</c:v>
                </c:pt>
                <c:pt idx="3">
                  <c:v>338</c:v>
                </c:pt>
                <c:pt idx="4">
                  <c:v>145</c:v>
                </c:pt>
                <c:pt idx="5">
                  <c:v>273</c:v>
                </c:pt>
                <c:pt idx="6">
                  <c:v>133</c:v>
                </c:pt>
                <c:pt idx="7">
                  <c:v>468</c:v>
                </c:pt>
                <c:pt idx="8">
                  <c:v>202</c:v>
                </c:pt>
                <c:pt idx="9">
                  <c:v>298</c:v>
                </c:pt>
                <c:pt idx="10">
                  <c:v>392</c:v>
                </c:pt>
                <c:pt idx="11">
                  <c:v>398</c:v>
                </c:pt>
                <c:pt idx="12">
                  <c:v>341</c:v>
                </c:pt>
                <c:pt idx="13">
                  <c:v>349</c:v>
                </c:pt>
                <c:pt idx="14">
                  <c:v>297</c:v>
                </c:pt>
              </c:numCache>
            </c:numRef>
          </c:val>
          <c:extLst>
            <c:ext xmlns:c16="http://schemas.microsoft.com/office/drawing/2014/chart" uri="{C3380CC4-5D6E-409C-BE32-E72D297353CC}">
              <c16:uniqueId val="{00000000-264B-4F9D-8C11-E4C05A3E5A46}"/>
            </c:ext>
          </c:extLst>
        </c:ser>
        <c:ser>
          <c:idx val="4"/>
          <c:order val="1"/>
          <c:tx>
            <c:strRef>
              <c:f>'Summary Tables'!$F$102</c:f>
              <c:strCache>
                <c:ptCount val="1"/>
                <c:pt idx="0">
                  <c:v> Affordable</c:v>
                </c:pt>
              </c:strCache>
            </c:strRef>
          </c:tx>
          <c:spPr>
            <a:solidFill>
              <a:schemeClr val="accent3"/>
            </a:solidFill>
            <a:ln w="25400">
              <a:solidFill>
                <a:schemeClr val="accent3"/>
              </a:solidFill>
              <a:prstDash val="solid"/>
              <a:miter lim="800000"/>
            </a:ln>
          </c:spPr>
          <c:invertIfNegative val="0"/>
          <c:cat>
            <c:strRef>
              <c:f>'Summary Tables'!$C$104:$C$118</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Tables'!$F$104:$F$118</c:f>
              <c:numCache>
                <c:formatCode>#,##0</c:formatCode>
                <c:ptCount val="15"/>
                <c:pt idx="0">
                  <c:v>231</c:v>
                </c:pt>
                <c:pt idx="1">
                  <c:v>38</c:v>
                </c:pt>
                <c:pt idx="2">
                  <c:v>3</c:v>
                </c:pt>
                <c:pt idx="3">
                  <c:v>98</c:v>
                </c:pt>
                <c:pt idx="4">
                  <c:v>0</c:v>
                </c:pt>
                <c:pt idx="5">
                  <c:v>126</c:v>
                </c:pt>
                <c:pt idx="6">
                  <c:v>75</c:v>
                </c:pt>
                <c:pt idx="7">
                  <c:v>227</c:v>
                </c:pt>
                <c:pt idx="8">
                  <c:v>33</c:v>
                </c:pt>
                <c:pt idx="9">
                  <c:v>6</c:v>
                </c:pt>
                <c:pt idx="10">
                  <c:v>99</c:v>
                </c:pt>
                <c:pt idx="11">
                  <c:v>62</c:v>
                </c:pt>
                <c:pt idx="12">
                  <c:v>41</c:v>
                </c:pt>
                <c:pt idx="13">
                  <c:v>70</c:v>
                </c:pt>
                <c:pt idx="14">
                  <c:v>34</c:v>
                </c:pt>
              </c:numCache>
            </c:numRef>
          </c:val>
          <c:extLst>
            <c:ext xmlns:c16="http://schemas.microsoft.com/office/drawing/2014/chart" uri="{C3380CC4-5D6E-409C-BE32-E72D297353CC}">
              <c16:uniqueId val="{00000001-264B-4F9D-8C11-E4C05A3E5A46}"/>
            </c:ext>
          </c:extLst>
        </c:ser>
        <c:dLbls>
          <c:showLegendKey val="0"/>
          <c:showVal val="0"/>
          <c:showCatName val="0"/>
          <c:showSerName val="0"/>
          <c:showPercent val="0"/>
          <c:showBubbleSize val="0"/>
        </c:dLbls>
        <c:gapWidth val="118"/>
        <c:overlap val="100"/>
        <c:axId val="324841856"/>
        <c:axId val="324843392"/>
      </c:barChart>
      <c:catAx>
        <c:axId val="32484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3392"/>
        <c:crosses val="autoZero"/>
        <c:auto val="1"/>
        <c:lblAlgn val="ctr"/>
        <c:lblOffset val="100"/>
        <c:tickLblSkip val="1"/>
        <c:tickMarkSkip val="1"/>
        <c:noMultiLvlLbl val="0"/>
      </c:catAx>
      <c:valAx>
        <c:axId val="324843392"/>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1856"/>
        <c:crosses val="autoZero"/>
        <c:crossBetween val="between"/>
      </c:valAx>
      <c:spPr>
        <a:noFill/>
        <a:ln w="12700">
          <a:solidFill>
            <a:schemeClr val="bg1">
              <a:lumMod val="50000"/>
            </a:schemeClr>
          </a:solidFill>
          <a:prstDash val="solid"/>
        </a:ln>
      </c:spPr>
    </c:plotArea>
    <c:legend>
      <c:legendPos val="r"/>
      <c:layout>
        <c:manualLayout>
          <c:xMode val="edge"/>
          <c:yMode val="edge"/>
          <c:x val="0.84742787895495542"/>
          <c:y val="7.339772030995903E-2"/>
          <c:w val="0.13210852423144731"/>
          <c:h val="0.1948244632697946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50000"/>
        </a:schemeClr>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50">
                <a:latin typeface="Arial" panose="020B0604020202020204" pitchFamily="34" charset="0"/>
                <a:cs typeface="Arial" panose="020B0604020202020204" pitchFamily="34" charset="0"/>
              </a:defRPr>
            </a:pPr>
            <a:r>
              <a:rPr lang="en-GB" sz="1050">
                <a:latin typeface="Arial" panose="020B0604020202020204" pitchFamily="34" charset="0"/>
                <a:cs typeface="Arial" panose="020B0604020202020204" pitchFamily="34" charset="0"/>
              </a:rPr>
              <a:t>Net completions by tenure and financial year (2005/06 to 2019/20)</a:t>
            </a:r>
          </a:p>
        </c:rich>
      </c:tx>
      <c:layout>
        <c:manualLayout>
          <c:xMode val="edge"/>
          <c:yMode val="edge"/>
          <c:x val="8.3702766909099599E-4"/>
          <c:y val="5.0772643699574672E-3"/>
        </c:manualLayout>
      </c:layout>
      <c:overlay val="0"/>
    </c:title>
    <c:autoTitleDeleted val="0"/>
    <c:plotArea>
      <c:layout>
        <c:manualLayout>
          <c:layoutTarget val="inner"/>
          <c:xMode val="edge"/>
          <c:yMode val="edge"/>
          <c:x val="2.058656869891911E-2"/>
          <c:y val="0.15693824167538528"/>
          <c:w val="0.45464096332246212"/>
          <c:h val="0.71658670308437811"/>
        </c:manualLayout>
      </c:layout>
      <c:pieChart>
        <c:varyColors val="1"/>
        <c:ser>
          <c:idx val="0"/>
          <c:order val="0"/>
          <c:tx>
            <c:strRef>
              <c:f>'Summary Tables'!$D$101</c:f>
              <c:strCache>
                <c:ptCount val="1"/>
                <c:pt idx="0">
                  <c:v>Net completions by tenure and financial year (2005/06 to 2019/20)</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601B-4127-9B4D-C4948222117E}"/>
              </c:ext>
            </c:extLst>
          </c:dPt>
          <c:dPt>
            <c:idx val="1"/>
            <c:bubble3D val="0"/>
            <c:spPr>
              <a:solidFill>
                <a:schemeClr val="accent3"/>
              </a:solidFill>
              <a:ln>
                <a:solidFill>
                  <a:schemeClr val="accent3"/>
                </a:solidFill>
              </a:ln>
            </c:spPr>
            <c:extLst>
              <c:ext xmlns:c16="http://schemas.microsoft.com/office/drawing/2014/chart" uri="{C3380CC4-5D6E-409C-BE32-E72D297353CC}">
                <c16:uniqueId val="{00000003-601B-4127-9B4D-C4948222117E}"/>
              </c:ext>
            </c:extLst>
          </c:dPt>
          <c:dLbls>
            <c:dLbl>
              <c:idx val="0"/>
              <c:layout>
                <c:manualLayout>
                  <c:x val="-0.10983299522488398"/>
                  <c:y val="-0.200234113859452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1B-4127-9B4D-C4948222117E}"/>
                </c:ext>
              </c:extLst>
            </c:dLbl>
            <c:dLbl>
              <c:idx val="1"/>
              <c:layout>
                <c:manualLayout>
                  <c:x val="9.1572856156541427E-2"/>
                  <c:y val="0.14183917705140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1B-4127-9B4D-C4948222117E}"/>
                </c:ext>
              </c:extLst>
            </c:dLbl>
            <c:spPr>
              <a:noFill/>
              <a:ln>
                <a:noFill/>
              </a:ln>
              <a:effectLst/>
            </c:spPr>
            <c:txPr>
              <a:bodyPr/>
              <a:lstStyle/>
              <a:p>
                <a:pPr>
                  <a:defRPr sz="9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('Summary Tables'!$D$102,'Summary Tables'!$F$102)</c:f>
              <c:strCache>
                <c:ptCount val="2"/>
                <c:pt idx="0">
                  <c:v> Open Market</c:v>
                </c:pt>
                <c:pt idx="1">
                  <c:v> Affordable</c:v>
                </c:pt>
              </c:strCache>
            </c:strRef>
          </c:cat>
          <c:val>
            <c:numRef>
              <c:f>('Summary Tables'!$E$119,'Summary Tables'!$G$119)</c:f>
              <c:numCache>
                <c:formatCode>0%</c:formatCode>
                <c:ptCount val="2"/>
                <c:pt idx="0">
                  <c:v>0.80418022956998458</c:v>
                </c:pt>
                <c:pt idx="1">
                  <c:v>0.19581977043001542</c:v>
                </c:pt>
              </c:numCache>
            </c:numRef>
          </c:val>
          <c:extLst>
            <c:ext xmlns:c16="http://schemas.microsoft.com/office/drawing/2014/chart" uri="{C3380CC4-5D6E-409C-BE32-E72D297353CC}">
              <c16:uniqueId val="{00000004-601B-4127-9B4D-C4948222117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9256896981170933"/>
          <c:y val="9.8474941701411273E-2"/>
          <c:w val="0.25406419049563556"/>
          <c:h val="0.16566268878512203"/>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alignWithMargins="0"/>
    <c:pageMargins b="1" l="0.75" r="0.75" t="1" header="0.5" footer="0.5"/>
    <c:pageSetup paperSize="9" orientation="landscape"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Dwelling </a:t>
            </a:r>
            <a:r>
              <a:rPr lang="en-GB" sz="900" b="1" baseline="0"/>
              <a:t>Size of Net Completions in 2019/20 (All tenures)</a:t>
            </a:r>
            <a:endParaRPr lang="en-GB" sz="900" b="1"/>
          </a:p>
        </c:rich>
      </c:tx>
      <c:layout>
        <c:manualLayout>
          <c:xMode val="edge"/>
          <c:yMode val="edge"/>
          <c:x val="0.24331769806643258"/>
          <c:y val="1.6425863093670771E-2"/>
        </c:manualLayout>
      </c:layout>
      <c:overlay val="0"/>
    </c:title>
    <c:autoTitleDeleted val="0"/>
    <c:plotArea>
      <c:layout>
        <c:manualLayout>
          <c:layoutTarget val="inner"/>
          <c:xMode val="edge"/>
          <c:yMode val="edge"/>
          <c:x val="0.10406571332698999"/>
          <c:y val="0.11901703731972575"/>
          <c:w val="0.86596894923846879"/>
          <c:h val="0.7715330980126005"/>
        </c:manualLayout>
      </c:layout>
      <c:barChart>
        <c:barDir val="col"/>
        <c:grouping val="stacked"/>
        <c:varyColors val="0"/>
        <c:ser>
          <c:idx val="1"/>
          <c:order val="0"/>
          <c:tx>
            <c:strRef>
              <c:f>'Summary Tables'!$G$141</c:f>
              <c:strCache>
                <c:ptCount val="1"/>
                <c:pt idx="0">
                  <c:v>Prior Approvals</c:v>
                </c:pt>
              </c:strCache>
            </c:strRef>
          </c:tx>
          <c:invertIfNegative val="0"/>
          <c:cat>
            <c:strRef>
              <c:f>'Summary Tables'!$C$142:$D$145</c:f>
              <c:strCache>
                <c:ptCount val="4"/>
                <c:pt idx="0">
                  <c:v>1 bed </c:v>
                </c:pt>
                <c:pt idx="1">
                  <c:v>2 bed </c:v>
                </c:pt>
                <c:pt idx="2">
                  <c:v>3 bed </c:v>
                </c:pt>
                <c:pt idx="3">
                  <c:v>4+ bed </c:v>
                </c:pt>
              </c:strCache>
            </c:strRef>
          </c:cat>
          <c:val>
            <c:numRef>
              <c:f>'Summary Tables'!$G$142:$G$145</c:f>
              <c:numCache>
                <c:formatCode>General</c:formatCode>
                <c:ptCount val="4"/>
                <c:pt idx="0">
                  <c:v>32</c:v>
                </c:pt>
                <c:pt idx="1">
                  <c:v>11</c:v>
                </c:pt>
                <c:pt idx="2">
                  <c:v>1</c:v>
                </c:pt>
                <c:pt idx="3">
                  <c:v>2</c:v>
                </c:pt>
              </c:numCache>
            </c:numRef>
          </c:val>
          <c:extLst>
            <c:ext xmlns:c16="http://schemas.microsoft.com/office/drawing/2014/chart" uri="{C3380CC4-5D6E-409C-BE32-E72D297353CC}">
              <c16:uniqueId val="{0000000D-BD5E-40DB-AD5A-D0A65F074035}"/>
            </c:ext>
          </c:extLst>
        </c:ser>
        <c:ser>
          <c:idx val="0"/>
          <c:order val="1"/>
          <c:tx>
            <c:strRef>
              <c:f>'Summary Tables'!$E$141</c:f>
              <c:strCache>
                <c:ptCount val="1"/>
                <c:pt idx="0">
                  <c:v>Permissions</c:v>
                </c:pt>
              </c:strCache>
            </c:strRef>
          </c:tx>
          <c:invertIfNegative val="0"/>
          <c:cat>
            <c:strRef>
              <c:f>'Summary Tables'!$C$142:$D$145</c:f>
              <c:strCache>
                <c:ptCount val="4"/>
                <c:pt idx="0">
                  <c:v>1 bed </c:v>
                </c:pt>
                <c:pt idx="1">
                  <c:v>2 bed </c:v>
                </c:pt>
                <c:pt idx="2">
                  <c:v>3 bed </c:v>
                </c:pt>
                <c:pt idx="3">
                  <c:v>4+ bed </c:v>
                </c:pt>
              </c:strCache>
            </c:strRef>
          </c:cat>
          <c:val>
            <c:numRef>
              <c:f>'Summary Tables'!$E$142:$E$145</c:f>
              <c:numCache>
                <c:formatCode>General</c:formatCode>
                <c:ptCount val="4"/>
                <c:pt idx="0">
                  <c:v>65</c:v>
                </c:pt>
                <c:pt idx="1">
                  <c:v>143</c:v>
                </c:pt>
                <c:pt idx="2">
                  <c:v>60</c:v>
                </c:pt>
                <c:pt idx="3">
                  <c:v>17</c:v>
                </c:pt>
              </c:numCache>
            </c:numRef>
          </c:val>
          <c:extLst>
            <c:ext xmlns:c16="http://schemas.microsoft.com/office/drawing/2014/chart" uri="{C3380CC4-5D6E-409C-BE32-E72D297353CC}">
              <c16:uniqueId val="{0000000C-BD5E-40DB-AD5A-D0A65F074035}"/>
            </c:ext>
          </c:extLst>
        </c:ser>
        <c:dLbls>
          <c:showLegendKey val="0"/>
          <c:showVal val="0"/>
          <c:showCatName val="0"/>
          <c:showSerName val="0"/>
          <c:showPercent val="0"/>
          <c:showBubbleSize val="0"/>
        </c:dLbls>
        <c:gapWidth val="113"/>
        <c:overlap val="100"/>
        <c:axId val="324678400"/>
        <c:axId val="324679936"/>
      </c:barChart>
      <c:catAx>
        <c:axId val="324678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rtl="0">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9936"/>
        <c:crosses val="autoZero"/>
        <c:auto val="1"/>
        <c:lblAlgn val="ctr"/>
        <c:lblOffset val="100"/>
        <c:noMultiLvlLbl val="0"/>
      </c:catAx>
      <c:valAx>
        <c:axId val="324679936"/>
        <c:scaling>
          <c:orientation val="minMax"/>
          <c:max val="160"/>
          <c:min val="0"/>
        </c:scaling>
        <c:delete val="0"/>
        <c:axPos val="l"/>
        <c:majorGridlines>
          <c:spPr>
            <a:ln w="3175">
              <a:solidFill>
                <a:srgbClr val="969696"/>
              </a:solidFill>
              <a:prstDash val="solid"/>
            </a:ln>
          </c:spPr>
        </c:majorGridlines>
        <c:title>
          <c:tx>
            <c:rich>
              <a:bodyPr rot="-5400000" vert="horz"/>
              <a:lstStyle/>
              <a:p>
                <a:pPr>
                  <a:defRPr/>
                </a:pPr>
                <a:r>
                  <a:rPr lang="en-GB" b="1"/>
                  <a:t>Numberr of units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8400"/>
        <c:crosses val="autoZero"/>
        <c:crossBetween val="between"/>
        <c:majorUnit val="20"/>
      </c:valAx>
      <c:spPr>
        <a:noFill/>
        <a:ln w="12700">
          <a:solidFill>
            <a:srgbClr val="969696"/>
          </a:solidFill>
          <a:prstDash val="solid"/>
        </a:ln>
      </c:spPr>
    </c:plotArea>
    <c:legend>
      <c:legendPos val="t"/>
      <c:layout>
        <c:manualLayout>
          <c:xMode val="edge"/>
          <c:yMode val="edge"/>
          <c:x val="0.76772064616433"/>
          <c:y val="0.12919556422574219"/>
          <c:w val="0.19927232559796706"/>
          <c:h val="0.16059247481859873"/>
        </c:manualLayout>
      </c:layout>
      <c:overlay val="0"/>
      <c:spPr>
        <a:solidFill>
          <a:schemeClr val="bg1"/>
        </a:solidFill>
      </c:spPr>
    </c:legend>
    <c:plotVisOnly val="1"/>
    <c:dispBlanksAs val="gap"/>
    <c:showDLblsOverMax val="0"/>
  </c:chart>
  <c:spPr>
    <a:solidFill>
      <a:srgbClr val="FFFFFF"/>
    </a:solidFill>
    <a:ln w="3175">
      <a:solidFill>
        <a:schemeClr val="bg1">
          <a:lumMod val="50000"/>
        </a:schemeClr>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GB" sz="1000">
                <a:latin typeface="Arial" panose="020B0604020202020204" pitchFamily="34" charset="0"/>
                <a:cs typeface="Arial" panose="020B0604020202020204" pitchFamily="34" charset="0"/>
              </a:rPr>
              <a:t>Proportion of housing completions provided by large sites</a:t>
            </a:r>
          </a:p>
        </c:rich>
      </c:tx>
      <c:overlay val="1"/>
    </c:title>
    <c:autoTitleDeleted val="0"/>
    <c:plotArea>
      <c:layout>
        <c:manualLayout>
          <c:layoutTarget val="inner"/>
          <c:xMode val="edge"/>
          <c:yMode val="edge"/>
          <c:x val="8.6616442099943791E-2"/>
          <c:y val="0.1274504604450217"/>
          <c:w val="0.88456888861387417"/>
          <c:h val="0.66614786553742644"/>
        </c:manualLayout>
      </c:layout>
      <c:barChart>
        <c:barDir val="col"/>
        <c:grouping val="clustered"/>
        <c:varyColors val="0"/>
        <c:ser>
          <c:idx val="0"/>
          <c:order val="0"/>
          <c:tx>
            <c:strRef>
              <c:f>'Summary Tables'!$D$168</c:f>
              <c:strCache>
                <c:ptCount val="1"/>
                <c:pt idx="0">
                  <c:v>%</c:v>
                </c:pt>
              </c:strCache>
            </c:strRef>
          </c:tx>
          <c:spPr>
            <a:solidFill>
              <a:schemeClr val="accent1">
                <a:lumMod val="75000"/>
              </a:schemeClr>
            </a:solidFill>
          </c:spPr>
          <c:invertIfNegative val="0"/>
          <c:dLbls>
            <c:dLbl>
              <c:idx val="0"/>
              <c:layout>
                <c:manualLayout>
                  <c:x val="5.6251137698787009E-3"/>
                  <c:y val="4.67289719626168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E1-4DB1-A0F1-4FF536AF232E}"/>
                </c:ext>
              </c:extLst>
            </c:dLbl>
            <c:dLbl>
              <c:idx val="15"/>
              <c:numFmt formatCode="0%" sourceLinked="0"/>
              <c:spPr>
                <a:noFill/>
                <a:ln w="3175">
                  <a:noFill/>
                </a:ln>
              </c:spPr>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0B9-40BD-9D36-B15ED3C8B688}"/>
                </c:ext>
              </c:extLst>
            </c:dLbl>
            <c:dLbl>
              <c:idx val="16"/>
              <c:numFmt formatCode="0%" sourceLinked="0"/>
              <c:spPr>
                <a:noFill/>
                <a:ln w="3175">
                  <a:noFill/>
                </a:ln>
              </c:spPr>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0B9-40BD-9D36-B15ED3C8B688}"/>
                </c:ext>
              </c:extLst>
            </c:dLbl>
            <c:numFmt formatCode="0%" sourceLinked="0"/>
            <c:spPr>
              <a:solidFill>
                <a:schemeClr val="bg1"/>
              </a:solidFill>
              <a:ln w="3175">
                <a:noFill/>
              </a:ln>
            </c:spPr>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Tables'!$C$169:$C$185</c:f>
              <c:strCache>
                <c:ptCount val="17"/>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strCache>
            </c:strRef>
          </c:cat>
          <c:val>
            <c:numRef>
              <c:f>'Summary Tables'!$D$169:$D$185</c:f>
              <c:numCache>
                <c:formatCode>0%</c:formatCode>
                <c:ptCount val="17"/>
                <c:pt idx="0">
                  <c:v>0.5</c:v>
                </c:pt>
                <c:pt idx="1">
                  <c:v>0.72</c:v>
                </c:pt>
                <c:pt idx="2">
                  <c:v>0.83</c:v>
                </c:pt>
                <c:pt idx="3">
                  <c:v>0.41</c:v>
                </c:pt>
                <c:pt idx="4">
                  <c:v>0.27</c:v>
                </c:pt>
                <c:pt idx="5">
                  <c:v>0.61</c:v>
                </c:pt>
                <c:pt idx="6">
                  <c:v>7.0000000000000007E-2</c:v>
                </c:pt>
                <c:pt idx="7">
                  <c:v>0.67</c:v>
                </c:pt>
                <c:pt idx="8">
                  <c:v>0.3</c:v>
                </c:pt>
                <c:pt idx="9">
                  <c:v>0.79</c:v>
                </c:pt>
                <c:pt idx="10">
                  <c:v>0.73</c:v>
                </c:pt>
                <c:pt idx="11">
                  <c:v>0.22</c:v>
                </c:pt>
                <c:pt idx="12">
                  <c:v>0.38</c:v>
                </c:pt>
                <c:pt idx="13">
                  <c:v>0.47</c:v>
                </c:pt>
                <c:pt idx="14">
                  <c:v>0.56999999999999995</c:v>
                </c:pt>
                <c:pt idx="15">
                  <c:v>0.70167064439140814</c:v>
                </c:pt>
                <c:pt idx="16">
                  <c:v>0.70392749244712993</c:v>
                </c:pt>
              </c:numCache>
            </c:numRef>
          </c:val>
          <c:extLst>
            <c:ext xmlns:c16="http://schemas.microsoft.com/office/drawing/2014/chart" uri="{C3380CC4-5D6E-409C-BE32-E72D297353CC}">
              <c16:uniqueId val="{00000001-95E1-4DB1-A0F1-4FF536AF232E}"/>
            </c:ext>
          </c:extLst>
        </c:ser>
        <c:dLbls>
          <c:showLegendKey val="0"/>
          <c:showVal val="0"/>
          <c:showCatName val="0"/>
          <c:showSerName val="0"/>
          <c:showPercent val="0"/>
          <c:showBubbleSize val="0"/>
        </c:dLbls>
        <c:gapWidth val="54"/>
        <c:axId val="325008000"/>
        <c:axId val="325013888"/>
      </c:barChart>
      <c:catAx>
        <c:axId val="325008000"/>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13888"/>
        <c:crosses val="autoZero"/>
        <c:auto val="1"/>
        <c:lblAlgn val="ctr"/>
        <c:lblOffset val="100"/>
        <c:noMultiLvlLbl val="0"/>
      </c:catAx>
      <c:valAx>
        <c:axId val="325013888"/>
        <c:scaling>
          <c:orientation val="minMax"/>
          <c:max val="0.9"/>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08000"/>
        <c:crosses val="autoZero"/>
        <c:crossBetween val="between"/>
      </c:valAx>
    </c:plotArea>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Completions by Ward 2019/20</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37868124718705576"/>
          <c:y val="7.2401732915915631E-2"/>
          <c:w val="0.5882621463488541"/>
          <c:h val="0.84446573696360239"/>
        </c:manualLayout>
      </c:layout>
      <c:barChart>
        <c:barDir val="bar"/>
        <c:grouping val="clustered"/>
        <c:varyColors val="0"/>
        <c:ser>
          <c:idx val="1"/>
          <c:order val="0"/>
          <c:tx>
            <c:strRef>
              <c:f>'Summary Tables'!$H$232</c:f>
              <c:strCache>
                <c:ptCount val="1"/>
                <c:pt idx="0">
                  <c:v>Net Gain</c:v>
                </c:pt>
              </c:strCache>
            </c:strRef>
          </c:tx>
          <c:spPr>
            <a:solidFill>
              <a:schemeClr val="tx2">
                <a:lumMod val="60000"/>
                <a:lumOff val="40000"/>
              </a:schemeClr>
            </a:solidFill>
            <a:ln w="12700">
              <a:solidFill>
                <a:srgbClr val="000000"/>
              </a:solidFill>
            </a:ln>
          </c:spPr>
          <c:invertIfNegative val="0"/>
          <c:dLbls>
            <c:delete val="1"/>
          </c:dLbls>
          <c:cat>
            <c:strRef>
              <c:f>'Summary Tables'!$C$233:$C$250</c:f>
              <c:strCache>
                <c:ptCount val="18"/>
                <c:pt idx="0">
                  <c:v>Barnes</c:v>
                </c:pt>
                <c:pt idx="1">
                  <c:v>East Sheen</c:v>
                </c:pt>
                <c:pt idx="2">
                  <c:v>Fulwell and Hampton Hill</c:v>
                </c:pt>
                <c:pt idx="3">
                  <c:v>Ham, Petersham and Richmond Riverside</c:v>
                </c:pt>
                <c:pt idx="4">
                  <c:v>Hampton</c:v>
                </c:pt>
                <c:pt idx="5">
                  <c:v>Hampton North</c:v>
                </c:pt>
                <c:pt idx="6">
                  <c:v>Hampton Wick</c:v>
                </c:pt>
                <c:pt idx="7">
                  <c:v>Heathfield</c:v>
                </c:pt>
                <c:pt idx="8">
                  <c:v>Kew</c:v>
                </c:pt>
                <c:pt idx="9">
                  <c:v>Mortlake and Barnes Common</c:v>
                </c:pt>
                <c:pt idx="10">
                  <c:v>North Richmond</c:v>
                </c:pt>
                <c:pt idx="11">
                  <c:v>South Richmond</c:v>
                </c:pt>
                <c:pt idx="12">
                  <c:v>South Twickenham</c:v>
                </c:pt>
                <c:pt idx="13">
                  <c:v>St. Margarets and North Twickenham</c:v>
                </c:pt>
                <c:pt idx="14">
                  <c:v>Teddington</c:v>
                </c:pt>
                <c:pt idx="15">
                  <c:v>Twickenham Riverside</c:v>
                </c:pt>
                <c:pt idx="16">
                  <c:v>West Twickenham</c:v>
                </c:pt>
                <c:pt idx="17">
                  <c:v>Whitton</c:v>
                </c:pt>
              </c:strCache>
            </c:strRef>
          </c:cat>
          <c:val>
            <c:numRef>
              <c:f>'Summary Tables'!$H$233:$H$250</c:f>
              <c:numCache>
                <c:formatCode>#,##0</c:formatCode>
                <c:ptCount val="18"/>
                <c:pt idx="0">
                  <c:v>4</c:v>
                </c:pt>
                <c:pt idx="1">
                  <c:v>4</c:v>
                </c:pt>
                <c:pt idx="2">
                  <c:v>30</c:v>
                </c:pt>
                <c:pt idx="3">
                  <c:v>33</c:v>
                </c:pt>
                <c:pt idx="4">
                  <c:v>5</c:v>
                </c:pt>
                <c:pt idx="5">
                  <c:v>-1</c:v>
                </c:pt>
                <c:pt idx="6">
                  <c:v>15</c:v>
                </c:pt>
                <c:pt idx="7">
                  <c:v>1</c:v>
                </c:pt>
                <c:pt idx="8">
                  <c:v>7</c:v>
                </c:pt>
                <c:pt idx="9">
                  <c:v>11</c:v>
                </c:pt>
                <c:pt idx="10">
                  <c:v>4</c:v>
                </c:pt>
                <c:pt idx="11">
                  <c:v>0</c:v>
                </c:pt>
                <c:pt idx="12">
                  <c:v>12</c:v>
                </c:pt>
                <c:pt idx="13">
                  <c:v>28</c:v>
                </c:pt>
                <c:pt idx="14">
                  <c:v>164</c:v>
                </c:pt>
                <c:pt idx="15">
                  <c:v>7</c:v>
                </c:pt>
                <c:pt idx="16">
                  <c:v>2</c:v>
                </c:pt>
                <c:pt idx="17">
                  <c:v>5</c:v>
                </c:pt>
              </c:numCache>
            </c:numRef>
          </c:val>
          <c:extLst>
            <c:ext xmlns:c16="http://schemas.microsoft.com/office/drawing/2014/chart" uri="{C3380CC4-5D6E-409C-BE32-E72D297353CC}">
              <c16:uniqueId val="{00000000-D3C6-4706-94C2-82B791ED53F7}"/>
            </c:ext>
          </c:extLst>
        </c:ser>
        <c:dLbls>
          <c:showLegendKey val="0"/>
          <c:showVal val="1"/>
          <c:showCatName val="0"/>
          <c:showSerName val="0"/>
          <c:showPercent val="0"/>
          <c:showBubbleSize val="0"/>
        </c:dLbls>
        <c:gapWidth val="0"/>
        <c:overlap val="100"/>
        <c:axId val="324732032"/>
        <c:axId val="324733568"/>
      </c:barChart>
      <c:catAx>
        <c:axId val="324732032"/>
        <c:scaling>
          <c:orientation val="maxMin"/>
        </c:scaling>
        <c:delete val="0"/>
        <c:axPos val="l"/>
        <c:numFmt formatCode="General" sourceLinked="1"/>
        <c:majorTickMark val="out"/>
        <c:minorTickMark val="none"/>
        <c:tickLblPos val="low"/>
        <c:txPr>
          <a:bodyPr rot="0" vert="horz"/>
          <a:lstStyle/>
          <a:p>
            <a:pPr>
              <a:defRPr/>
            </a:pPr>
            <a:endParaRPr lang="en-US"/>
          </a:p>
        </c:txPr>
        <c:crossAx val="324733568"/>
        <c:crossesAt val="0"/>
        <c:auto val="1"/>
        <c:lblAlgn val="ctr"/>
        <c:lblOffset val="100"/>
        <c:tickLblSkip val="1"/>
        <c:noMultiLvlLbl val="0"/>
      </c:catAx>
      <c:valAx>
        <c:axId val="324733568"/>
        <c:scaling>
          <c:orientation val="minMax"/>
          <c:min val="0"/>
        </c:scaling>
        <c:delete val="0"/>
        <c:axPos val="b"/>
        <c:majorGridlines>
          <c:spPr>
            <a:ln w="3175">
              <a:solidFill>
                <a:srgbClr val="BEBEBE"/>
              </a:solidFill>
              <a:prstDash val="solid"/>
            </a:ln>
          </c:spPr>
        </c:majorGridlines>
        <c:minorGridlines/>
        <c:numFmt formatCode="General" sourceLinked="0"/>
        <c:majorTickMark val="out"/>
        <c:minorTickMark val="out"/>
        <c:tickLblPos val="high"/>
        <c:spPr>
          <a:ln>
            <a:solidFill>
              <a:schemeClr val="bg1">
                <a:lumMod val="75000"/>
              </a:schemeClr>
            </a:solidFill>
          </a:ln>
        </c:spPr>
        <c:txPr>
          <a:bodyPr rot="0" vert="horz"/>
          <a:lstStyle/>
          <a:p>
            <a:pPr>
              <a:defRPr/>
            </a:pPr>
            <a:endParaRPr lang="en-US"/>
          </a:p>
        </c:txPr>
        <c:crossAx val="324732032"/>
        <c:crosses val="max"/>
        <c:crossBetween val="between"/>
        <c:minorUnit val="50"/>
      </c:valAx>
    </c:plotArea>
    <c:plotVisOnly val="1"/>
    <c:dispBlanksAs val="gap"/>
    <c:showDLblsOverMax val="0"/>
  </c:chart>
  <c:spPr>
    <a:solidFill>
      <a:srgbClr val="FFFFFF"/>
    </a:solidFill>
    <a:ln w="3175">
      <a:solidFill>
        <a:schemeClr val="bg1">
          <a:lumMod val="50000"/>
        </a:schemeClr>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85735601933279E-2"/>
          <c:y val="2.2194088484037533E-2"/>
          <c:w val="0.5950272836468723"/>
          <c:h val="0.94294752371639823"/>
        </c:manualLayout>
      </c:layout>
      <c:pieChart>
        <c:varyColors val="1"/>
        <c:ser>
          <c:idx val="0"/>
          <c:order val="0"/>
          <c:tx>
            <c:strRef>
              <c:f>'Summary Tables'!$C$261:$D$261</c:f>
              <c:strCache>
                <c:ptCount val="2"/>
                <c:pt idx="0">
                  <c:v>Market</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56D6-48C5-9DB5-11DDFCEB6D0A}"/>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56D6-48C5-9DB5-11DDFCEB6D0A}"/>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56D6-48C5-9DB5-11DDFCEB6D0A}"/>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56D6-48C5-9DB5-11DDFCEB6D0A}"/>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56D6-48C5-9DB5-11DDFCEB6D0A}"/>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56D6-48C5-9DB5-11DDFCEB6D0A}"/>
              </c:ext>
            </c:extLst>
          </c:dPt>
          <c:cat>
            <c:strRef>
              <c:f>'Summary Tables'!$E$260:$H$260</c:f>
              <c:strCache>
                <c:ptCount val="4"/>
                <c:pt idx="0">
                  <c:v>1 bed</c:v>
                </c:pt>
                <c:pt idx="1">
                  <c:v>2 bed</c:v>
                </c:pt>
                <c:pt idx="2">
                  <c:v>3 bed</c:v>
                </c:pt>
                <c:pt idx="3">
                  <c:v>4 + bed</c:v>
                </c:pt>
              </c:strCache>
            </c:strRef>
          </c:cat>
          <c:val>
            <c:numRef>
              <c:f>'Summary Tables'!$E$261:$H$261</c:f>
              <c:numCache>
                <c:formatCode>#,##0</c:formatCode>
                <c:ptCount val="4"/>
                <c:pt idx="0">
                  <c:v>44</c:v>
                </c:pt>
                <c:pt idx="1">
                  <c:v>114</c:v>
                </c:pt>
                <c:pt idx="2">
                  <c:v>62</c:v>
                </c:pt>
                <c:pt idx="3">
                  <c:v>15</c:v>
                </c:pt>
              </c:numCache>
            </c:numRef>
          </c:val>
          <c:extLst>
            <c:ext xmlns:c16="http://schemas.microsoft.com/office/drawing/2014/chart" uri="{C3380CC4-5D6E-409C-BE32-E72D297353CC}">
              <c16:uniqueId val="{0000000C-56D6-48C5-9DB5-11DDFCEB6D0A}"/>
            </c:ext>
          </c:extLst>
        </c:ser>
        <c:ser>
          <c:idx val="1"/>
          <c:order val="1"/>
          <c:tx>
            <c:strRef>
              <c:f>'Summary Tables'!$C$262:$D$262</c:f>
              <c:strCache>
                <c:ptCount val="2"/>
                <c:pt idx="0">
                  <c:v>Market</c:v>
                </c:pt>
              </c:strCache>
            </c:strRef>
          </c:tx>
          <c:cat>
            <c:strRef>
              <c:f>'Summary Tables'!$E$260:$H$260</c:f>
              <c:strCache>
                <c:ptCount val="4"/>
                <c:pt idx="0">
                  <c:v>1 bed</c:v>
                </c:pt>
                <c:pt idx="1">
                  <c:v>2 bed</c:v>
                </c:pt>
                <c:pt idx="2">
                  <c:v>3 bed</c:v>
                </c:pt>
                <c:pt idx="3">
                  <c:v>4 + bed</c:v>
                </c:pt>
              </c:strCache>
            </c:strRef>
          </c:cat>
          <c:val>
            <c:numRef>
              <c:f>'Summary Tables'!$E$262:$H$262</c:f>
              <c:numCache>
                <c:formatCode>0%</c:formatCode>
                <c:ptCount val="4"/>
                <c:pt idx="0">
                  <c:v>0.16356877323420074</c:v>
                </c:pt>
                <c:pt idx="1">
                  <c:v>0.42379182156133827</c:v>
                </c:pt>
                <c:pt idx="2">
                  <c:v>0.23048327137546468</c:v>
                </c:pt>
                <c:pt idx="3">
                  <c:v>5.5762081784386616E-2</c:v>
                </c:pt>
              </c:numCache>
            </c:numRef>
          </c:val>
          <c:extLst>
            <c:ext xmlns:c16="http://schemas.microsoft.com/office/drawing/2014/chart" uri="{C3380CC4-5D6E-409C-BE32-E72D297353CC}">
              <c16:uniqueId val="{0000000C-F83B-4C41-915A-8EE317D32B53}"/>
            </c:ext>
          </c:extLst>
        </c:ser>
        <c:ser>
          <c:idx val="2"/>
          <c:order val="2"/>
          <c:tx>
            <c:strRef>
              <c:f>'Summary Tables'!$C$263:$D$263</c:f>
              <c:strCache>
                <c:ptCount val="2"/>
                <c:pt idx="0">
                  <c:v>Intermediate</c:v>
                </c:pt>
              </c:strCache>
            </c:strRef>
          </c:tx>
          <c:cat>
            <c:strRef>
              <c:f>'Summary Tables'!$E$260:$H$260</c:f>
              <c:strCache>
                <c:ptCount val="4"/>
                <c:pt idx="0">
                  <c:v>1 bed</c:v>
                </c:pt>
                <c:pt idx="1">
                  <c:v>2 bed</c:v>
                </c:pt>
                <c:pt idx="2">
                  <c:v>3 bed</c:v>
                </c:pt>
                <c:pt idx="3">
                  <c:v>4 + bed</c:v>
                </c:pt>
              </c:strCache>
            </c:strRef>
          </c:cat>
          <c:val>
            <c:numRef>
              <c:f>'Summary Tables'!$E$263:$H$263</c:f>
              <c:numCache>
                <c:formatCode>#,##0</c:formatCode>
                <c:ptCount val="4"/>
                <c:pt idx="0">
                  <c:v>0</c:v>
                </c:pt>
                <c:pt idx="1">
                  <c:v>0</c:v>
                </c:pt>
                <c:pt idx="2">
                  <c:v>0</c:v>
                </c:pt>
                <c:pt idx="3">
                  <c:v>0</c:v>
                </c:pt>
              </c:numCache>
            </c:numRef>
          </c:val>
          <c:extLst>
            <c:ext xmlns:c16="http://schemas.microsoft.com/office/drawing/2014/chart" uri="{C3380CC4-5D6E-409C-BE32-E72D297353CC}">
              <c16:uniqueId val="{0000000D-F83B-4C41-915A-8EE317D32B53}"/>
            </c:ext>
          </c:extLst>
        </c:ser>
        <c:ser>
          <c:idx val="3"/>
          <c:order val="3"/>
          <c:tx>
            <c:strRef>
              <c:f>'Summary Tables'!$C$264:$D$264</c:f>
              <c:strCache>
                <c:ptCount val="2"/>
                <c:pt idx="0">
                  <c:v>Intermediate</c:v>
                </c:pt>
              </c:strCache>
            </c:strRef>
          </c:tx>
          <c:cat>
            <c:strRef>
              <c:f>'Summary Tables'!$E$260:$H$260</c:f>
              <c:strCache>
                <c:ptCount val="4"/>
                <c:pt idx="0">
                  <c:v>1 bed</c:v>
                </c:pt>
                <c:pt idx="1">
                  <c:v>2 bed</c:v>
                </c:pt>
                <c:pt idx="2">
                  <c:v>3 bed</c:v>
                </c:pt>
                <c:pt idx="3">
                  <c:v>4 + bed</c:v>
                </c:pt>
              </c:strCache>
            </c:strRef>
          </c:cat>
          <c:val>
            <c:numRef>
              <c:f>'Summary Tables'!$E$264:$H$264</c:f>
              <c:numCache>
                <c:formatCode>0%</c:formatCode>
                <c:ptCount val="4"/>
                <c:pt idx="0">
                  <c:v>0</c:v>
                </c:pt>
                <c:pt idx="1">
                  <c:v>0</c:v>
                </c:pt>
                <c:pt idx="2">
                  <c:v>0</c:v>
                </c:pt>
                <c:pt idx="3">
                  <c:v>0</c:v>
                </c:pt>
              </c:numCache>
            </c:numRef>
          </c:val>
          <c:extLst>
            <c:ext xmlns:c16="http://schemas.microsoft.com/office/drawing/2014/chart" uri="{C3380CC4-5D6E-409C-BE32-E72D297353CC}">
              <c16:uniqueId val="{0000000E-F83B-4C41-915A-8EE317D32B53}"/>
            </c:ext>
          </c:extLst>
        </c:ser>
        <c:ser>
          <c:idx val="4"/>
          <c:order val="4"/>
          <c:tx>
            <c:strRef>
              <c:f>'Summary Tables'!$C$265:$D$265</c:f>
              <c:strCache>
                <c:ptCount val="2"/>
                <c:pt idx="0">
                  <c:v>Affordable Rented</c:v>
                </c:pt>
              </c:strCache>
            </c:strRef>
          </c:tx>
          <c:cat>
            <c:strRef>
              <c:f>'Summary Tables'!$E$260:$H$260</c:f>
              <c:strCache>
                <c:ptCount val="4"/>
                <c:pt idx="0">
                  <c:v>1 bed</c:v>
                </c:pt>
                <c:pt idx="1">
                  <c:v>2 bed</c:v>
                </c:pt>
                <c:pt idx="2">
                  <c:v>3 bed</c:v>
                </c:pt>
                <c:pt idx="3">
                  <c:v>4 + bed</c:v>
                </c:pt>
              </c:strCache>
            </c:strRef>
          </c:cat>
          <c:val>
            <c:numRef>
              <c:f>'Summary Tables'!$E$265:$H$265</c:f>
              <c:numCache>
                <c:formatCode>#,##0</c:formatCode>
                <c:ptCount val="4"/>
                <c:pt idx="0">
                  <c:v>9</c:v>
                </c:pt>
                <c:pt idx="1">
                  <c:v>20</c:v>
                </c:pt>
                <c:pt idx="2">
                  <c:v>5</c:v>
                </c:pt>
                <c:pt idx="3">
                  <c:v>0</c:v>
                </c:pt>
              </c:numCache>
            </c:numRef>
          </c:val>
          <c:extLst>
            <c:ext xmlns:c16="http://schemas.microsoft.com/office/drawing/2014/chart" uri="{C3380CC4-5D6E-409C-BE32-E72D297353CC}">
              <c16:uniqueId val="{0000000F-F83B-4C41-915A-8EE317D32B53}"/>
            </c:ext>
          </c:extLst>
        </c:ser>
        <c:ser>
          <c:idx val="5"/>
          <c:order val="5"/>
          <c:tx>
            <c:strRef>
              <c:f>'Summary Tables'!$C$266:$D$266</c:f>
              <c:strCache>
                <c:ptCount val="2"/>
                <c:pt idx="0">
                  <c:v>Affordable Rented</c:v>
                </c:pt>
              </c:strCache>
            </c:strRef>
          </c:tx>
          <c:cat>
            <c:strRef>
              <c:f>'Summary Tables'!$E$260:$H$260</c:f>
              <c:strCache>
                <c:ptCount val="4"/>
                <c:pt idx="0">
                  <c:v>1 bed</c:v>
                </c:pt>
                <c:pt idx="1">
                  <c:v>2 bed</c:v>
                </c:pt>
                <c:pt idx="2">
                  <c:v>3 bed</c:v>
                </c:pt>
                <c:pt idx="3">
                  <c:v>4 + bed</c:v>
                </c:pt>
              </c:strCache>
            </c:strRef>
          </c:cat>
          <c:val>
            <c:numRef>
              <c:f>'Summary Tables'!$E$266:$H$266</c:f>
              <c:numCache>
                <c:formatCode>0%</c:formatCode>
                <c:ptCount val="4"/>
                <c:pt idx="0">
                  <c:v>3.3457249070631967E-2</c:v>
                </c:pt>
                <c:pt idx="1">
                  <c:v>7.434944237918216E-2</c:v>
                </c:pt>
                <c:pt idx="2">
                  <c:v>1.858736059479554E-2</c:v>
                </c:pt>
                <c:pt idx="3">
                  <c:v>0</c:v>
                </c:pt>
              </c:numCache>
            </c:numRef>
          </c:val>
          <c:extLst>
            <c:ext xmlns:c16="http://schemas.microsoft.com/office/drawing/2014/chart" uri="{C3380CC4-5D6E-409C-BE32-E72D297353CC}">
              <c16:uniqueId val="{00000010-F83B-4C41-915A-8EE317D32B5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874345549738221"/>
          <c:y val="0.15686343128677543"/>
          <c:w val="0.23790150246967159"/>
          <c:h val="0.5559748168733810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chemeClr val="bg1">
          <a:lumMod val="50000"/>
        </a:schemeClr>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33727034122E-2"/>
          <c:y val="3.7866913694611704E-2"/>
          <c:w val="0.62285474081364833"/>
          <c:h val="0.93794596263702334"/>
        </c:manualLayout>
      </c:layout>
      <c:pieChart>
        <c:varyColors val="1"/>
        <c:ser>
          <c:idx val="0"/>
          <c:order val="0"/>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009B-4620-9AAB-97C67D9742EC}"/>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009B-4620-9AAB-97C67D9742EC}"/>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009B-4620-9AAB-97C67D9742EC}"/>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009B-4620-9AAB-97C67D9742EC}"/>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009B-4620-9AAB-97C67D9742EC}"/>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009B-4620-9AAB-97C67D9742EC}"/>
              </c:ext>
            </c:extLst>
          </c:dPt>
          <c:cat>
            <c:strRef>
              <c:f>'Summary Tables'!$E$272:$H$272</c:f>
              <c:strCache>
                <c:ptCount val="4"/>
                <c:pt idx="0">
                  <c:v>1 bed</c:v>
                </c:pt>
                <c:pt idx="1">
                  <c:v>2 bed</c:v>
                </c:pt>
                <c:pt idx="2">
                  <c:v>3 bed</c:v>
                </c:pt>
                <c:pt idx="3">
                  <c:v>4 + bed</c:v>
                </c:pt>
              </c:strCache>
            </c:strRef>
          </c:cat>
          <c:val>
            <c:numRef>
              <c:f>'Summary Tables'!$E$273:$H$273</c:f>
              <c:numCache>
                <c:formatCode>#,##0</c:formatCode>
                <c:ptCount val="4"/>
                <c:pt idx="0">
                  <c:v>103</c:v>
                </c:pt>
                <c:pt idx="1">
                  <c:v>208</c:v>
                </c:pt>
                <c:pt idx="2">
                  <c:v>57</c:v>
                </c:pt>
                <c:pt idx="3">
                  <c:v>44</c:v>
                </c:pt>
              </c:numCache>
            </c:numRef>
          </c:val>
          <c:extLst>
            <c:ext xmlns:c16="http://schemas.microsoft.com/office/drawing/2014/chart" uri="{C3380CC4-5D6E-409C-BE32-E72D297353CC}">
              <c16:uniqueId val="{0000000C-009B-4620-9AAB-97C67D9742EC}"/>
            </c:ext>
          </c:extLst>
        </c:ser>
        <c:ser>
          <c:idx val="1"/>
          <c:order val="1"/>
          <c:cat>
            <c:strRef>
              <c:f>'Summary Tables'!$E$272:$H$272</c:f>
              <c:strCache>
                <c:ptCount val="4"/>
                <c:pt idx="0">
                  <c:v>1 bed</c:v>
                </c:pt>
                <c:pt idx="1">
                  <c:v>2 bed</c:v>
                </c:pt>
                <c:pt idx="2">
                  <c:v>3 bed</c:v>
                </c:pt>
                <c:pt idx="3">
                  <c:v>4 + bed</c:v>
                </c:pt>
              </c:strCache>
            </c:strRef>
          </c:cat>
          <c:val>
            <c:numRef>
              <c:f>'Summary Tables'!$E$274:$H$274</c:f>
              <c:numCache>
                <c:formatCode>0%</c:formatCode>
                <c:ptCount val="4"/>
                <c:pt idx="0">
                  <c:v>0.22294372294372294</c:v>
                </c:pt>
                <c:pt idx="1">
                  <c:v>0.45021645021645024</c:v>
                </c:pt>
                <c:pt idx="2">
                  <c:v>0.12337662337662338</c:v>
                </c:pt>
                <c:pt idx="3">
                  <c:v>9.5238095238095233E-2</c:v>
                </c:pt>
              </c:numCache>
            </c:numRef>
          </c:val>
          <c:extLst>
            <c:ext xmlns:c16="http://schemas.microsoft.com/office/drawing/2014/chart" uri="{C3380CC4-5D6E-409C-BE32-E72D297353CC}">
              <c16:uniqueId val="{0000000C-39BC-4A76-87B7-2716B71F093C}"/>
            </c:ext>
          </c:extLst>
        </c:ser>
        <c:ser>
          <c:idx val="2"/>
          <c:order val="2"/>
          <c:cat>
            <c:strRef>
              <c:f>'Summary Tables'!$E$272:$H$272</c:f>
              <c:strCache>
                <c:ptCount val="4"/>
                <c:pt idx="0">
                  <c:v>1 bed</c:v>
                </c:pt>
                <c:pt idx="1">
                  <c:v>2 bed</c:v>
                </c:pt>
                <c:pt idx="2">
                  <c:v>3 bed</c:v>
                </c:pt>
                <c:pt idx="3">
                  <c:v>4 + bed</c:v>
                </c:pt>
              </c:strCache>
            </c:strRef>
          </c:cat>
          <c:val>
            <c:numRef>
              <c:f>'Summary Tables'!$E$275:$H$275</c:f>
              <c:numCache>
                <c:formatCode>#,##0</c:formatCode>
                <c:ptCount val="4"/>
                <c:pt idx="0">
                  <c:v>20</c:v>
                </c:pt>
                <c:pt idx="1">
                  <c:v>12</c:v>
                </c:pt>
                <c:pt idx="2">
                  <c:v>0</c:v>
                </c:pt>
                <c:pt idx="3">
                  <c:v>0</c:v>
                </c:pt>
              </c:numCache>
            </c:numRef>
          </c:val>
          <c:extLst>
            <c:ext xmlns:c16="http://schemas.microsoft.com/office/drawing/2014/chart" uri="{C3380CC4-5D6E-409C-BE32-E72D297353CC}">
              <c16:uniqueId val="{0000000D-39BC-4A76-87B7-2716B71F093C}"/>
            </c:ext>
          </c:extLst>
        </c:ser>
        <c:ser>
          <c:idx val="3"/>
          <c:order val="3"/>
          <c:cat>
            <c:strRef>
              <c:f>'Summary Tables'!$E$272:$H$272</c:f>
              <c:strCache>
                <c:ptCount val="4"/>
                <c:pt idx="0">
                  <c:v>1 bed</c:v>
                </c:pt>
                <c:pt idx="1">
                  <c:v>2 bed</c:v>
                </c:pt>
                <c:pt idx="2">
                  <c:v>3 bed</c:v>
                </c:pt>
                <c:pt idx="3">
                  <c:v>4 + bed</c:v>
                </c:pt>
              </c:strCache>
            </c:strRef>
          </c:cat>
          <c:val>
            <c:numRef>
              <c:f>'Summary Tables'!$E$276:$H$276</c:f>
              <c:numCache>
                <c:formatCode>0%</c:formatCode>
                <c:ptCount val="4"/>
                <c:pt idx="0">
                  <c:v>4.3290043290043288E-2</c:v>
                </c:pt>
                <c:pt idx="1">
                  <c:v>2.5974025974025976E-2</c:v>
                </c:pt>
                <c:pt idx="2">
                  <c:v>0</c:v>
                </c:pt>
                <c:pt idx="3">
                  <c:v>0</c:v>
                </c:pt>
              </c:numCache>
            </c:numRef>
          </c:val>
          <c:extLst>
            <c:ext xmlns:c16="http://schemas.microsoft.com/office/drawing/2014/chart" uri="{C3380CC4-5D6E-409C-BE32-E72D297353CC}">
              <c16:uniqueId val="{0000000E-39BC-4A76-87B7-2716B71F093C}"/>
            </c:ext>
          </c:extLst>
        </c:ser>
        <c:ser>
          <c:idx val="4"/>
          <c:order val="4"/>
          <c:cat>
            <c:strRef>
              <c:f>'Summary Tables'!$E$272:$H$272</c:f>
              <c:strCache>
                <c:ptCount val="4"/>
                <c:pt idx="0">
                  <c:v>1 bed</c:v>
                </c:pt>
                <c:pt idx="1">
                  <c:v>2 bed</c:v>
                </c:pt>
                <c:pt idx="2">
                  <c:v>3 bed</c:v>
                </c:pt>
                <c:pt idx="3">
                  <c:v>4 + bed</c:v>
                </c:pt>
              </c:strCache>
            </c:strRef>
          </c:cat>
          <c:val>
            <c:numRef>
              <c:f>'Summary Tables'!$E$277:$H$277</c:f>
              <c:numCache>
                <c:formatCode>#,##0</c:formatCode>
                <c:ptCount val="4"/>
                <c:pt idx="0">
                  <c:v>22</c:v>
                </c:pt>
                <c:pt idx="1">
                  <c:v>13</c:v>
                </c:pt>
                <c:pt idx="2">
                  <c:v>10</c:v>
                </c:pt>
                <c:pt idx="3">
                  <c:v>3</c:v>
                </c:pt>
              </c:numCache>
            </c:numRef>
          </c:val>
          <c:extLst>
            <c:ext xmlns:c16="http://schemas.microsoft.com/office/drawing/2014/chart" uri="{C3380CC4-5D6E-409C-BE32-E72D297353CC}">
              <c16:uniqueId val="{0000000F-39BC-4A76-87B7-2716B71F093C}"/>
            </c:ext>
          </c:extLst>
        </c:ser>
        <c:ser>
          <c:idx val="5"/>
          <c:order val="5"/>
          <c:cat>
            <c:strRef>
              <c:f>'Summary Tables'!$E$272:$H$272</c:f>
              <c:strCache>
                <c:ptCount val="4"/>
                <c:pt idx="0">
                  <c:v>1 bed</c:v>
                </c:pt>
                <c:pt idx="1">
                  <c:v>2 bed</c:v>
                </c:pt>
                <c:pt idx="2">
                  <c:v>3 bed</c:v>
                </c:pt>
                <c:pt idx="3">
                  <c:v>4 + bed</c:v>
                </c:pt>
              </c:strCache>
            </c:strRef>
          </c:cat>
          <c:val>
            <c:numRef>
              <c:f>'Summary Tables'!$E$278:$H$278</c:f>
              <c:numCache>
                <c:formatCode>0%</c:formatCode>
                <c:ptCount val="4"/>
                <c:pt idx="0">
                  <c:v>4.7619047619047616E-2</c:v>
                </c:pt>
                <c:pt idx="1">
                  <c:v>2.813852813852814E-2</c:v>
                </c:pt>
                <c:pt idx="2">
                  <c:v>2.1645021645021644E-2</c:v>
                </c:pt>
                <c:pt idx="3">
                  <c:v>6.4935064935064939E-3</c:v>
                </c:pt>
              </c:numCache>
            </c:numRef>
          </c:val>
          <c:extLst>
            <c:ext xmlns:c16="http://schemas.microsoft.com/office/drawing/2014/chart" uri="{C3380CC4-5D6E-409C-BE32-E72D297353CC}">
              <c16:uniqueId val="{00000010-39BC-4A76-87B7-2716B71F093C}"/>
            </c:ext>
          </c:extLst>
        </c:ser>
        <c:ser>
          <c:idx val="6"/>
          <c:order val="6"/>
          <c:cat>
            <c:strRef>
              <c:f>'Summary Tables'!$E$272:$H$272</c:f>
              <c:strCache>
                <c:ptCount val="4"/>
                <c:pt idx="0">
                  <c:v>1 bed</c:v>
                </c:pt>
                <c:pt idx="1">
                  <c:v>2 bed</c:v>
                </c:pt>
                <c:pt idx="2">
                  <c:v>3 bed</c:v>
                </c:pt>
                <c:pt idx="3">
                  <c:v>4 + bed</c:v>
                </c:pt>
              </c:strCache>
            </c:strRef>
          </c:cat>
          <c:val>
            <c:numRef>
              <c:f>'Summary Tables'!$E$279:$H$279</c:f>
              <c:numCache>
                <c:formatCode>#,##0</c:formatCode>
                <c:ptCount val="4"/>
                <c:pt idx="0">
                  <c:v>-29</c:v>
                </c:pt>
                <c:pt idx="1">
                  <c:v>-1</c:v>
                </c:pt>
                <c:pt idx="2">
                  <c:v>0</c:v>
                </c:pt>
                <c:pt idx="3">
                  <c:v>0</c:v>
                </c:pt>
              </c:numCache>
            </c:numRef>
          </c:val>
          <c:extLst>
            <c:ext xmlns:c16="http://schemas.microsoft.com/office/drawing/2014/chart" uri="{C3380CC4-5D6E-409C-BE32-E72D297353CC}">
              <c16:uniqueId val="{00000011-39BC-4A76-87B7-2716B71F093C}"/>
            </c:ext>
          </c:extLst>
        </c:ser>
        <c:ser>
          <c:idx val="7"/>
          <c:order val="7"/>
          <c:cat>
            <c:strRef>
              <c:f>'Summary Tables'!$E$272:$H$272</c:f>
              <c:strCache>
                <c:ptCount val="4"/>
                <c:pt idx="0">
                  <c:v>1 bed</c:v>
                </c:pt>
                <c:pt idx="1">
                  <c:v>2 bed</c:v>
                </c:pt>
                <c:pt idx="2">
                  <c:v>3 bed</c:v>
                </c:pt>
                <c:pt idx="3">
                  <c:v>4 + bed</c:v>
                </c:pt>
              </c:strCache>
            </c:strRef>
          </c:cat>
          <c:val>
            <c:numRef>
              <c:f>'Summary Tables'!$E$280:$H$280</c:f>
              <c:numCache>
                <c:formatCode>0%</c:formatCode>
                <c:ptCount val="4"/>
                <c:pt idx="0">
                  <c:v>-6.2770562770562768E-2</c:v>
                </c:pt>
                <c:pt idx="1">
                  <c:v>-2.1645021645021645E-3</c:v>
                </c:pt>
                <c:pt idx="2">
                  <c:v>0</c:v>
                </c:pt>
                <c:pt idx="3">
                  <c:v>0</c:v>
                </c:pt>
              </c:numCache>
            </c:numRef>
          </c:val>
          <c:extLst>
            <c:ext xmlns:c16="http://schemas.microsoft.com/office/drawing/2014/chart" uri="{C3380CC4-5D6E-409C-BE32-E72D297353CC}">
              <c16:uniqueId val="{00000012-39BC-4A76-87B7-2716B71F093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23543615452958339"/>
          <c:h val="0.4524688669235494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image" Target="../media/image1.png"/><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11</xdr:col>
      <xdr:colOff>381001</xdr:colOff>
      <xdr:row>57</xdr:row>
      <xdr:rowOff>0</xdr:rowOff>
    </xdr:from>
    <xdr:to>
      <xdr:col>18</xdr:col>
      <xdr:colOff>457201</xdr:colOff>
      <xdr:row>70</xdr:row>
      <xdr:rowOff>0</xdr:rowOff>
    </xdr:to>
    <xdr:graphicFrame macro="">
      <xdr:nvGraphicFramePr>
        <xdr:cNvPr id="2" name="Chart 1">
          <a:extLst>
            <a:ext uri="{FF2B5EF4-FFF2-40B4-BE49-F238E27FC236}">
              <a16:creationId xmlns:a16="http://schemas.microsoft.com/office/drawing/2014/main" id="{5FF31A11-D904-43EF-9062-E7B675711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180975</xdr:colOff>
      <xdr:row>74</xdr:row>
      <xdr:rowOff>1</xdr:rowOff>
    </xdr:from>
    <xdr:to>
      <xdr:col>18</xdr:col>
      <xdr:colOff>0</xdr:colOff>
      <xdr:row>94</xdr:row>
      <xdr:rowOff>2</xdr:rowOff>
    </xdr:to>
    <xdr:graphicFrame macro="">
      <xdr:nvGraphicFramePr>
        <xdr:cNvPr id="3" name="Chart 12">
          <a:extLst>
            <a:ext uri="{FF2B5EF4-FFF2-40B4-BE49-F238E27FC236}">
              <a16:creationId xmlns:a16="http://schemas.microsoft.com/office/drawing/2014/main" id="{95CF0282-21BD-4565-9E6A-03CD361EA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119</xdr:row>
      <xdr:rowOff>149088</xdr:rowOff>
    </xdr:from>
    <xdr:to>
      <xdr:col>16</xdr:col>
      <xdr:colOff>228600</xdr:colOff>
      <xdr:row>136</xdr:row>
      <xdr:rowOff>76201</xdr:rowOff>
    </xdr:to>
    <xdr:graphicFrame macro="">
      <xdr:nvGraphicFramePr>
        <xdr:cNvPr id="9" name="Chart 62">
          <a:extLst>
            <a:ext uri="{FF2B5EF4-FFF2-40B4-BE49-F238E27FC236}">
              <a16:creationId xmlns:a16="http://schemas.microsoft.com/office/drawing/2014/main" id="{D9F42CE7-4A6F-4B76-9B7F-2728DCD74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82826</xdr:colOff>
      <xdr:row>101</xdr:row>
      <xdr:rowOff>74544</xdr:rowOff>
    </xdr:from>
    <xdr:to>
      <xdr:col>16</xdr:col>
      <xdr:colOff>248478</xdr:colOff>
      <xdr:row>118</xdr:row>
      <xdr:rowOff>47625</xdr:rowOff>
    </xdr:to>
    <xdr:graphicFrame macro="">
      <xdr:nvGraphicFramePr>
        <xdr:cNvPr id="12" name="Chart 11">
          <a:extLst>
            <a:ext uri="{FF2B5EF4-FFF2-40B4-BE49-F238E27FC236}">
              <a16:creationId xmlns:a16="http://schemas.microsoft.com/office/drawing/2014/main" id="{D2DA4380-0A09-45B7-B4CB-C0CE1C7DB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118109</xdr:colOff>
      <xdr:row>1</xdr:row>
      <xdr:rowOff>265845</xdr:rowOff>
    </xdr:from>
    <xdr:to>
      <xdr:col>4</xdr:col>
      <xdr:colOff>0</xdr:colOff>
      <xdr:row>2</xdr:row>
      <xdr:rowOff>0</xdr:rowOff>
    </xdr:to>
    <xdr:pic>
      <xdr:nvPicPr>
        <xdr:cNvPr id="13" name="Picture 12">
          <a:extLst>
            <a:ext uri="{FF2B5EF4-FFF2-40B4-BE49-F238E27FC236}">
              <a16:creationId xmlns:a16="http://schemas.microsoft.com/office/drawing/2014/main" id="{D977CAC2-F344-4013-A3FD-412E1F6CC25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7709" y="561120"/>
          <a:ext cx="1786891" cy="362805"/>
        </a:xfrm>
        <a:prstGeom prst="rect">
          <a:avLst/>
        </a:prstGeom>
      </xdr:spPr>
    </xdr:pic>
    <xdr:clientData/>
  </xdr:twoCellAnchor>
  <xdr:twoCellAnchor>
    <xdr:from>
      <xdr:col>10</xdr:col>
      <xdr:colOff>314325</xdr:colOff>
      <xdr:row>139</xdr:row>
      <xdr:rowOff>161924</xdr:rowOff>
    </xdr:from>
    <xdr:to>
      <xdr:col>18</xdr:col>
      <xdr:colOff>440531</xdr:colOff>
      <xdr:row>152</xdr:row>
      <xdr:rowOff>161924</xdr:rowOff>
    </xdr:to>
    <xdr:graphicFrame macro="">
      <xdr:nvGraphicFramePr>
        <xdr:cNvPr id="8" name="Chart 26">
          <a:extLst>
            <a:ext uri="{FF2B5EF4-FFF2-40B4-BE49-F238E27FC236}">
              <a16:creationId xmlns:a16="http://schemas.microsoft.com/office/drawing/2014/main" id="{66781684-D902-4055-BE0A-6F73F5D9B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308113</xdr:colOff>
      <xdr:row>167</xdr:row>
      <xdr:rowOff>0</xdr:rowOff>
    </xdr:from>
    <xdr:to>
      <xdr:col>18</xdr:col>
      <xdr:colOff>495300</xdr:colOff>
      <xdr:row>185</xdr:row>
      <xdr:rowOff>0</xdr:rowOff>
    </xdr:to>
    <xdr:graphicFrame macro="">
      <xdr:nvGraphicFramePr>
        <xdr:cNvPr id="10" name="Chart 9">
          <a:extLst>
            <a:ext uri="{FF2B5EF4-FFF2-40B4-BE49-F238E27FC236}">
              <a16:creationId xmlns:a16="http://schemas.microsoft.com/office/drawing/2014/main" id="{210AD57C-511D-4B05-8FC5-759D95CE5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xdr:colOff>
      <xdr:row>231</xdr:row>
      <xdr:rowOff>0</xdr:rowOff>
    </xdr:from>
    <xdr:to>
      <xdr:col>18</xdr:col>
      <xdr:colOff>1</xdr:colOff>
      <xdr:row>251</xdr:row>
      <xdr:rowOff>0</xdr:rowOff>
    </xdr:to>
    <xdr:graphicFrame macro="">
      <xdr:nvGraphicFramePr>
        <xdr:cNvPr id="11" name="Chart 55">
          <a:extLst>
            <a:ext uri="{FF2B5EF4-FFF2-40B4-BE49-F238E27FC236}">
              <a16:creationId xmlns:a16="http://schemas.microsoft.com/office/drawing/2014/main" id="{AB8C436E-3411-4644-8F67-2BA9FDCC9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xdr:colOff>
      <xdr:row>259</xdr:row>
      <xdr:rowOff>1</xdr:rowOff>
    </xdr:from>
    <xdr:to>
      <xdr:col>16</xdr:col>
      <xdr:colOff>1</xdr:colOff>
      <xdr:row>268</xdr:row>
      <xdr:rowOff>0</xdr:rowOff>
    </xdr:to>
    <xdr:graphicFrame macro="">
      <xdr:nvGraphicFramePr>
        <xdr:cNvPr id="14" name="Chart 56">
          <a:extLst>
            <a:ext uri="{FF2B5EF4-FFF2-40B4-BE49-F238E27FC236}">
              <a16:creationId xmlns:a16="http://schemas.microsoft.com/office/drawing/2014/main" id="{F50008EE-24DB-472A-8C17-AE621BC64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271</xdr:row>
      <xdr:rowOff>0</xdr:rowOff>
    </xdr:from>
    <xdr:to>
      <xdr:col>16</xdr:col>
      <xdr:colOff>0</xdr:colOff>
      <xdr:row>281</xdr:row>
      <xdr:rowOff>0</xdr:rowOff>
    </xdr:to>
    <xdr:graphicFrame macro="">
      <xdr:nvGraphicFramePr>
        <xdr:cNvPr id="15" name="Chart 57">
          <a:extLst>
            <a:ext uri="{FF2B5EF4-FFF2-40B4-BE49-F238E27FC236}">
              <a16:creationId xmlns:a16="http://schemas.microsoft.com/office/drawing/2014/main" id="{EDD36BA0-AAA1-4A4F-8C71-970B4B8821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xdr:colOff>
      <xdr:row>205</xdr:row>
      <xdr:rowOff>0</xdr:rowOff>
    </xdr:from>
    <xdr:to>
      <xdr:col>18</xdr:col>
      <xdr:colOff>0</xdr:colOff>
      <xdr:row>224</xdr:row>
      <xdr:rowOff>161924</xdr:rowOff>
    </xdr:to>
    <xdr:graphicFrame macro="">
      <xdr:nvGraphicFramePr>
        <xdr:cNvPr id="16" name="Chart 55">
          <a:extLst>
            <a:ext uri="{FF2B5EF4-FFF2-40B4-BE49-F238E27FC236}">
              <a16:creationId xmlns:a16="http://schemas.microsoft.com/office/drawing/2014/main" id="{D8C97D50-F888-45E6-97D4-A5EC14C6A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286</xdr:row>
      <xdr:rowOff>0</xdr:rowOff>
    </xdr:from>
    <xdr:to>
      <xdr:col>16</xdr:col>
      <xdr:colOff>0</xdr:colOff>
      <xdr:row>296</xdr:row>
      <xdr:rowOff>0</xdr:rowOff>
    </xdr:to>
    <xdr:graphicFrame macro="">
      <xdr:nvGraphicFramePr>
        <xdr:cNvPr id="17" name="Chart 57">
          <a:extLst>
            <a:ext uri="{FF2B5EF4-FFF2-40B4-BE49-F238E27FC236}">
              <a16:creationId xmlns:a16="http://schemas.microsoft.com/office/drawing/2014/main" id="{A1809785-BC25-4158-B7F8-266B1DBF38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100855</xdr:rowOff>
    </xdr:from>
    <xdr:to>
      <xdr:col>23</xdr:col>
      <xdr:colOff>435736</xdr:colOff>
      <xdr:row>46</xdr:row>
      <xdr:rowOff>100854</xdr:rowOff>
    </xdr:to>
    <xdr:graphicFrame macro="">
      <xdr:nvGraphicFramePr>
        <xdr:cNvPr id="2" name="Chart 1">
          <a:extLst>
            <a:ext uri="{FF2B5EF4-FFF2-40B4-BE49-F238E27FC236}">
              <a16:creationId xmlns:a16="http://schemas.microsoft.com/office/drawing/2014/main" id="{4C5A18E6-8A20-40C8-8CCF-D5463AF21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56030</xdr:colOff>
      <xdr:row>1</xdr:row>
      <xdr:rowOff>233827</xdr:rowOff>
    </xdr:from>
    <xdr:ext cx="1800499" cy="360084"/>
    <xdr:pic>
      <xdr:nvPicPr>
        <xdr:cNvPr id="6" name="Picture 5">
          <a:extLst>
            <a:ext uri="{FF2B5EF4-FFF2-40B4-BE49-F238E27FC236}">
              <a16:creationId xmlns:a16="http://schemas.microsoft.com/office/drawing/2014/main" id="{0018FF42-94B8-4A82-BB1F-9C5918623B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3354" y="390709"/>
          <a:ext cx="1800499" cy="36008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richmond.gov.uk/Users/cwilliams3/AppData/Local/Microsoft/Windows/Temporary%20Internet%20Files/Content.Outlook/WFTL1OK6/Traj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Scenario 1"/>
      <sheetName val="Scenario 1 Trajectory"/>
      <sheetName val="Scenario 2"/>
      <sheetName val="Scenario 2 Trajectory"/>
      <sheetName val="Assumptions and Abbreviations"/>
      <sheetName val="Pivots"/>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4141.595603819442" missingItemsLimit="0" createdVersion="6" refreshedVersion="6" minRefreshableVersion="3" recordCount="316" xr:uid="{14020791-165C-49C9-AFA4-0F4025D75FF1}">
  <cacheSource type="worksheet">
    <worksheetSource ref="A1:BE317" sheet="Data"/>
  </cacheSource>
  <cacheFields count="57">
    <cacheField name="Planning Ref" numFmtId="0">
      <sharedItems/>
    </cacheField>
    <cacheField name="Development Category" numFmtId="0">
      <sharedItems count="5">
        <s v="NEW"/>
        <s v="CHU"/>
        <s v="CON"/>
        <s v="MIX"/>
        <s v="EXT"/>
      </sharedItems>
    </cacheField>
    <cacheField name="Application Type" numFmtId="0">
      <sharedItems containsBlank="1" count="2">
        <m/>
        <s v="PA"/>
      </sharedItems>
    </cacheField>
    <cacheField name="Decision Date" numFmtId="14">
      <sharedItems containsNonDate="0" containsDate="1" containsString="0" containsBlank="1" minDate="2000-02-03T00:00:00" maxDate="2020-03-27T00:00:00"/>
    </cacheField>
    <cacheField name="Expiry Date" numFmtId="14">
      <sharedItems containsNonDate="0" containsDate="1" containsString="0" containsBlank="1" minDate="2005-02-03T00:00:00" maxDate="2023-03-21T00:00:00"/>
    </cacheField>
    <cacheField name="Start Date" numFmtId="0">
      <sharedItems containsNonDate="0" containsDate="1" containsString="0" containsBlank="1" minDate="2005-01-14T00:00:00" maxDate="2020-09-22T00:00:00"/>
    </cacheField>
    <cacheField name="Completion Date" numFmtId="0">
      <sharedItems containsNonDate="0" containsDate="1" containsString="0" containsBlank="1" minDate="2019-04-01T00:00:00" maxDate="2020-10-01T00:00:00"/>
    </cacheField>
    <cacheField name="Site Status" numFmtId="0">
      <sharedItems count="4">
        <s v="01. Completion"/>
        <s v="02. Under Construction"/>
        <s v="03. Not Started"/>
        <s v="04. Site Allocation"/>
      </sharedItems>
    </cacheField>
    <cacheField name="Tenure" numFmtId="0">
      <sharedItems/>
    </cacheField>
    <cacheField name="5YHLS" numFmtId="0">
      <sharedItems containsBlank="1" count="2">
        <m/>
        <s v="N"/>
      </sharedItems>
    </cacheField>
    <cacheField name="PROPOSAL" numFmtId="0">
      <sharedItems containsBlank="1" longText="1"/>
    </cacheField>
    <cacheField name="ADDRESS" numFmtId="0">
      <sharedItems/>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0"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0" maxValue="3"/>
    </cacheField>
    <cacheField name="6 BED PROPOSED" numFmtId="0">
      <sharedItems containsString="0" containsBlank="1" containsNumber="1" containsInteger="1" minValue="0"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2"/>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29" maxValue="38"/>
    </cacheField>
    <cacheField name="2 bed net" numFmtId="0">
      <sharedItems containsString="0" containsBlank="1" containsNumber="1" containsInteger="1" minValue="-3" maxValue="76"/>
    </cacheField>
    <cacheField name="3 bed net" numFmtId="0">
      <sharedItems containsString="0" containsBlank="1" containsNumber="1" containsInteger="1" minValue="-2" maxValue="31"/>
    </cacheField>
    <cacheField name="4 bed net" numFmtId="0">
      <sharedItems containsString="0" containsBlank="1" containsNumber="1" containsInteger="1" minValue="-1" maxValue="18"/>
    </cacheField>
    <cacheField name="5 bed net" numFmtId="0">
      <sharedItems containsString="0" containsBlank="1" containsNumber="1" containsInteger="1" minValue="-1" maxValue="3"/>
    </cacheField>
    <cacheField name="6 bed net" numFmtId="0">
      <sharedItems containsString="0" containsBlank="1" containsNumber="1" containsInteger="1" minValue="-1" maxValue="5"/>
    </cacheField>
    <cacheField name="7 bed net" numFmtId="0">
      <sharedItems containsString="0" containsBlank="1" containsNumber="1" containsInteger="1" minValue="-1" maxValue="1"/>
    </cacheField>
    <cacheField name="9 bed net" numFmtId="0">
      <sharedItems containsString="0" containsBlank="1" containsNumber="1" containsInteger="1" minValue="-1" maxValue="0"/>
    </cacheField>
    <cacheField name="Net Dwellings" numFmtId="0">
      <sharedItems containsSemiMixedTypes="0" containsString="0" containsNumber="1" containsInteger="1" minValue="-30" maxValue="146"/>
    </cacheField>
    <cacheField name="Large Site Completion" numFmtId="0">
      <sharedItems containsBlank="1"/>
    </cacheField>
    <cacheField name="2019/20 ( R)" numFmtId="164">
      <sharedItems containsSemiMixedTypes="0" containsString="0" containsNumber="1" containsInteger="1" minValue="-3" maxValue="93"/>
    </cacheField>
    <cacheField name="2020/21 (1)" numFmtId="0">
      <sharedItems containsSemiMixedTypes="0" containsString="0" containsNumber="1" minValue="-30" maxValue="35.666666666666664"/>
    </cacheField>
    <cacheField name="2021/22 (2)" numFmtId="0">
      <sharedItems containsSemiMixedTypes="0" containsString="0" containsNumber="1" minValue="-1" maxValue="35.666666666666664"/>
    </cacheField>
    <cacheField name="2022/23 (3)" numFmtId="0">
      <sharedItems containsSemiMixedTypes="0" containsString="0" containsNumber="1" minValue="-0.25" maxValue="48.666666666666664"/>
    </cacheField>
    <cacheField name="2023/24 (4)" numFmtId="0">
      <sharedItems containsSemiMixedTypes="0" containsString="0" containsNumber="1" minValue="-0.25" maxValue="48.666666666666664"/>
    </cacheField>
    <cacheField name="2024/25 (5)" numFmtId="0">
      <sharedItems containsSemiMixedTypes="0" containsString="0" containsNumber="1" minValue="-0.25" maxValue="48.666666666666664"/>
    </cacheField>
    <cacheField name="2025/26 (6)" numFmtId="0">
      <sharedItems containsString="0" containsBlank="1" containsNumber="1" minValue="7.6" maxValue="50"/>
    </cacheField>
    <cacheField name="2026/27 (7)" numFmtId="0">
      <sharedItems containsString="0" containsBlank="1" containsNumber="1" minValue="7.6" maxValue="50"/>
    </cacheField>
    <cacheField name="2027/28 (8)" numFmtId="0">
      <sharedItems containsString="0" containsBlank="1" containsNumber="1" minValue="7.6" maxValue="50"/>
    </cacheField>
    <cacheField name="2028/29 (9)" numFmtId="0">
      <sharedItems containsString="0" containsBlank="1" containsNumber="1" minValue="7.6" maxValue="50"/>
    </cacheField>
    <cacheField name="2029/30 (10)" numFmtId="0">
      <sharedItems containsString="0" containsBlank="1" containsNumber="1" minValue="7.6" maxValue="50"/>
    </cacheField>
    <cacheField name="2020-2030 Total" numFmtId="1">
      <sharedItems containsSemiMixedTypes="0" containsString="0" containsNumber="1" containsInteger="1" minValue="-30" maxValue="250"/>
    </cacheField>
    <cacheField name="Easting" numFmtId="0">
      <sharedItems containsSemiMixedTypes="0" containsString="0" containsNumber="1" containsInteger="1" minValue="512318" maxValue="522622"/>
    </cacheField>
    <cacheField name="Northing" numFmtId="0">
      <sharedItems containsSemiMixedTypes="0" containsString="0" containsNumber="1" containsInteger="1" minValue="168830" maxValue="177884"/>
    </cacheField>
    <cacheField name="Ward"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4141.59560439815" createdVersion="6" refreshedVersion="6" minRefreshableVersion="3" recordCount="317" xr:uid="{97011488-EAEC-42BA-8D78-74870A80C70A}">
  <cacheSource type="worksheet">
    <worksheetSource ref="A1:BE318" sheet="Data"/>
  </cacheSource>
  <cacheFields count="57">
    <cacheField name="Planning Ref" numFmtId="0">
      <sharedItems/>
    </cacheField>
    <cacheField name="Development Category" numFmtId="0">
      <sharedItems containsBlank="1" count="6">
        <s v="NEW"/>
        <s v="CHU"/>
        <s v="CON"/>
        <s v="MIX"/>
        <s v="EXT"/>
        <m u="1"/>
      </sharedItems>
    </cacheField>
    <cacheField name="Application Type" numFmtId="0">
      <sharedItems containsBlank="1" count="2">
        <m/>
        <s v="PA"/>
      </sharedItems>
    </cacheField>
    <cacheField name="Decision Date" numFmtId="14">
      <sharedItems containsNonDate="0" containsDate="1" containsString="0" containsBlank="1" minDate="2000-02-03T00:00:00" maxDate="2020-03-27T00:00:00"/>
    </cacheField>
    <cacheField name="Expiry Date" numFmtId="14">
      <sharedItems containsNonDate="0" containsDate="1" containsString="0" containsBlank="1" minDate="2005-02-03T00:00:00" maxDate="2023-03-21T00:00:00"/>
    </cacheField>
    <cacheField name="Start Date" numFmtId="0">
      <sharedItems containsNonDate="0" containsDate="1" containsString="0" containsBlank="1" minDate="2005-01-14T00:00:00" maxDate="2020-09-22T00:00:00"/>
    </cacheField>
    <cacheField name="Completion Date" numFmtId="0">
      <sharedItems containsNonDate="0" containsDate="1" containsString="0" containsBlank="1" minDate="2019-04-01T00:00:00" maxDate="2020-10-01T00:00:00"/>
    </cacheField>
    <cacheField name="Site Status" numFmtId="0">
      <sharedItems count="7">
        <s v="01. Completion"/>
        <s v="02. Under Construction"/>
        <s v="03. Not Started"/>
        <s v="04. Site Allocation"/>
        <s v="05. Deliverable Sites" u="1"/>
        <s v="?" u="1"/>
        <s v="07. Small Sites Trend" u="1"/>
      </sharedItems>
    </cacheField>
    <cacheField name="Tenure" numFmtId="0">
      <sharedItems containsBlank="1" count="8">
        <s v="Open Market"/>
        <s v="Affordable Rent"/>
        <s v="Intermediate"/>
        <s v="Social Rent"/>
        <s v="Open Market / Affordable"/>
        <m u="1"/>
        <s v="Affordable" u="1"/>
        <s v="Other" u="1"/>
      </sharedItems>
    </cacheField>
    <cacheField name="5YHLS" numFmtId="0">
      <sharedItems containsBlank="1"/>
    </cacheField>
    <cacheField name="PROPOSAL" numFmtId="0">
      <sharedItems containsBlank="1" longText="1"/>
    </cacheField>
    <cacheField name="ADDRESS" numFmtId="0">
      <sharedItems/>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0"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0" maxValue="3"/>
    </cacheField>
    <cacheField name="6 BED PROPOSED" numFmtId="0">
      <sharedItems containsString="0" containsBlank="1" containsNumber="1" containsInteger="1" minValue="0"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2"/>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29" maxValue="38"/>
    </cacheField>
    <cacheField name="2 bed net" numFmtId="0">
      <sharedItems containsString="0" containsBlank="1" containsNumber="1" containsInteger="1" minValue="-3" maxValue="76"/>
    </cacheField>
    <cacheField name="3 bed net" numFmtId="0">
      <sharedItems containsString="0" containsBlank="1" containsNumber="1" containsInteger="1" minValue="-2" maxValue="31"/>
    </cacheField>
    <cacheField name="4 bed net" numFmtId="0">
      <sharedItems containsString="0" containsBlank="1" containsNumber="1" containsInteger="1" minValue="-1" maxValue="18"/>
    </cacheField>
    <cacheField name="5 bed net" numFmtId="0">
      <sharedItems containsString="0" containsBlank="1" containsNumber="1" containsInteger="1" minValue="-1" maxValue="3"/>
    </cacheField>
    <cacheField name="6 bed net" numFmtId="0">
      <sharedItems containsString="0" containsBlank="1" containsNumber="1" containsInteger="1" minValue="-1" maxValue="5"/>
    </cacheField>
    <cacheField name="7 bed net" numFmtId="0">
      <sharedItems containsString="0" containsBlank="1" containsNumber="1" containsInteger="1" minValue="-1" maxValue="1"/>
    </cacheField>
    <cacheField name="9 bed net" numFmtId="0">
      <sharedItems containsString="0" containsBlank="1" containsNumber="1" containsInteger="1" minValue="-1" maxValue="0"/>
    </cacheField>
    <cacheField name="Net Dwellings" numFmtId="0">
      <sharedItems containsSemiMixedTypes="0" containsString="0" containsNumber="1" containsInteger="1" minValue="-30" maxValue="146"/>
    </cacheField>
    <cacheField name="Large Site Completion" numFmtId="0">
      <sharedItems containsBlank="1" count="2">
        <m/>
        <s v="Y"/>
      </sharedItems>
    </cacheField>
    <cacheField name="2019/20 ( R)" numFmtId="164">
      <sharedItems containsSemiMixedTypes="0" containsString="0" containsNumber="1" containsInteger="1" minValue="-3" maxValue="93"/>
    </cacheField>
    <cacheField name="2020/21 (1)" numFmtId="0">
      <sharedItems containsSemiMixedTypes="0" containsString="0" containsNumber="1" minValue="-30" maxValue="35.666666666666664"/>
    </cacheField>
    <cacheField name="2021/22 (2)" numFmtId="0">
      <sharedItems containsSemiMixedTypes="0" containsString="0" containsNumber="1" minValue="-1" maxValue="35.666666666666664"/>
    </cacheField>
    <cacheField name="2022/23 (3)" numFmtId="0">
      <sharedItems containsSemiMixedTypes="0" containsString="0" containsNumber="1" minValue="-0.25" maxValue="48.666666666666664"/>
    </cacheField>
    <cacheField name="2023/24 (4)" numFmtId="0">
      <sharedItems containsSemiMixedTypes="0" containsString="0" containsNumber="1" minValue="-0.25" maxValue="48.666666666666664"/>
    </cacheField>
    <cacheField name="2024/25 (5)" numFmtId="0">
      <sharedItems containsSemiMixedTypes="0" containsString="0" containsNumber="1" minValue="-0.25" maxValue="48.666666666666664"/>
    </cacheField>
    <cacheField name="2025/26 (6)" numFmtId="0">
      <sharedItems containsString="0" containsBlank="1" containsNumber="1" minValue="7.6" maxValue="50"/>
    </cacheField>
    <cacheField name="2026/27 (7)" numFmtId="0">
      <sharedItems containsString="0" containsBlank="1" containsNumber="1" minValue="7.6" maxValue="50"/>
    </cacheField>
    <cacheField name="2027/28 (8)" numFmtId="0">
      <sharedItems containsString="0" containsBlank="1" containsNumber="1" minValue="7.6" maxValue="50"/>
    </cacheField>
    <cacheField name="2028/29 (9)" numFmtId="0">
      <sharedItems containsString="0" containsBlank="1" containsNumber="1" minValue="7.6" maxValue="50"/>
    </cacheField>
    <cacheField name="2029/30 (10)" numFmtId="0">
      <sharedItems containsString="0" containsBlank="1" containsNumber="1" minValue="7.6" maxValue="50"/>
    </cacheField>
    <cacheField name="2020-2030 Total" numFmtId="1">
      <sharedItems containsSemiMixedTypes="0" containsString="0" containsNumber="1" containsInteger="1" minValue="-30" maxValue="250"/>
    </cacheField>
    <cacheField name="Easting" numFmtId="0">
      <sharedItems containsSemiMixedTypes="0" containsString="0" containsNumber="1" containsInteger="1" minValue="512318" maxValue="522622"/>
    </cacheField>
    <cacheField name="Northing" numFmtId="0">
      <sharedItems containsSemiMixedTypes="0" containsString="0" containsNumber="1" containsInteger="1" minValue="168830" maxValue="177884"/>
    </cacheField>
    <cacheField name="Ward"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4141.595605439812" createdVersion="6" refreshedVersion="6" minRefreshableVersion="3" recordCount="315" xr:uid="{89273BA4-2FFF-4BC9-8EA0-46F07943568B}">
  <cacheSource type="worksheet">
    <worksheetSource ref="A1:BE316" sheet="Data"/>
  </cacheSource>
  <cacheFields count="57">
    <cacheField name="Planning Ref" numFmtId="0">
      <sharedItems/>
    </cacheField>
    <cacheField name="Development Category" numFmtId="0">
      <sharedItems count="5">
        <s v="NEW"/>
        <s v="CHU"/>
        <s v="CON"/>
        <s v="MIX"/>
        <s v="EXT"/>
      </sharedItems>
    </cacheField>
    <cacheField name="Application Type" numFmtId="0">
      <sharedItems containsBlank="1"/>
    </cacheField>
    <cacheField name="Decision Date" numFmtId="14">
      <sharedItems containsSemiMixedTypes="0" containsNonDate="0" containsDate="1" containsString="0" minDate="2000-02-03T00:00:00" maxDate="2020-03-27T00:00:00"/>
    </cacheField>
    <cacheField name="Expiry Date" numFmtId="14">
      <sharedItems containsSemiMixedTypes="0" containsNonDate="0" containsDate="1" containsString="0" minDate="2005-02-03T00:00:00" maxDate="2023-03-21T00:00:00"/>
    </cacheField>
    <cacheField name="Start Date" numFmtId="0">
      <sharedItems containsNonDate="0" containsDate="1" containsString="0" containsBlank="1" minDate="2005-01-14T00:00:00" maxDate="2020-09-22T00:00:00"/>
    </cacheField>
    <cacheField name="Completion Date" numFmtId="0">
      <sharedItems containsNonDate="0" containsDate="1" containsString="0" containsBlank="1" minDate="2019-04-01T00:00:00" maxDate="2020-10-01T00:00:00"/>
    </cacheField>
    <cacheField name="Site Status" numFmtId="0">
      <sharedItems count="3">
        <s v="01. Completion"/>
        <s v="02. Under Construction"/>
        <s v="03. Not Started"/>
      </sharedItems>
    </cacheField>
    <cacheField name="Tenure" numFmtId="0">
      <sharedItems/>
    </cacheField>
    <cacheField name="5YHLS" numFmtId="0">
      <sharedItems containsBlank="1"/>
    </cacheField>
    <cacheField name="PROPOSAL" numFmtId="0">
      <sharedItems longText="1"/>
    </cacheField>
    <cacheField name="ADDRESS" numFmtId="0">
      <sharedItems/>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0"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emiMixedTypes="0" containsString="0"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0" maxValue="3"/>
    </cacheField>
    <cacheField name="6 BED PROPOSED" numFmtId="0">
      <sharedItems containsString="0" containsBlank="1" containsNumber="1" containsInteger="1" minValue="0"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2"/>
    </cacheField>
    <cacheField name="Units Proposed" numFmtId="0">
      <sharedItems containsSemiMixedTypes="0" containsString="0" containsNumber="1" containsInteger="1" minValue="0" maxValue="146"/>
    </cacheField>
    <cacheField name="1 bed net" numFmtId="0">
      <sharedItems containsSemiMixedTypes="0" containsString="0" containsNumber="1" containsInteger="1" minValue="-29" maxValue="38"/>
    </cacheField>
    <cacheField name="2 bed net" numFmtId="0">
      <sharedItems containsSemiMixedTypes="0" containsString="0" containsNumber="1" containsInteger="1" minValue="-3" maxValue="76"/>
    </cacheField>
    <cacheField name="3 bed net" numFmtId="0">
      <sharedItems containsSemiMixedTypes="0" containsString="0" containsNumber="1" containsInteger="1" minValue="-2" maxValue="31"/>
    </cacheField>
    <cacheField name="4 bed net" numFmtId="0">
      <sharedItems containsSemiMixedTypes="0" containsString="0" containsNumber="1" containsInteger="1" minValue="-1" maxValue="18"/>
    </cacheField>
    <cacheField name="5 bed net" numFmtId="0">
      <sharedItems containsSemiMixedTypes="0" containsString="0" containsNumber="1" containsInteger="1" minValue="-1" maxValue="3"/>
    </cacheField>
    <cacheField name="6 bed net" numFmtId="0">
      <sharedItems containsSemiMixedTypes="0" containsString="0" containsNumber="1" containsInteger="1" minValue="-1" maxValue="5"/>
    </cacheField>
    <cacheField name="7 bed net" numFmtId="0">
      <sharedItems containsSemiMixedTypes="0" containsString="0" containsNumber="1" containsInteger="1" minValue="-1" maxValue="1"/>
    </cacheField>
    <cacheField name="9 bed net" numFmtId="0">
      <sharedItems containsSemiMixedTypes="0" containsString="0" containsNumber="1" containsInteger="1" minValue="-1" maxValue="0"/>
    </cacheField>
    <cacheField name="Net Dwellings" numFmtId="0">
      <sharedItems containsSemiMixedTypes="0" containsString="0" containsNumber="1" containsInteger="1" minValue="-30" maxValue="146"/>
    </cacheField>
    <cacheField name="Large Site Completion" numFmtId="164">
      <sharedItems containsBlank="1"/>
    </cacheField>
    <cacheField name="2019/20 ( R)" numFmtId="164">
      <sharedItems containsSemiMixedTypes="0" containsString="0" containsNumber="1" containsInteger="1" minValue="-3" maxValue="93"/>
    </cacheField>
    <cacheField name="2020/21 (1)" numFmtId="0">
      <sharedItems containsSemiMixedTypes="0" containsString="0" containsNumber="1" minValue="-30" maxValue="35.666666666666664"/>
    </cacheField>
    <cacheField name="2021/22 (2)" numFmtId="0">
      <sharedItems containsSemiMixedTypes="0" containsString="0" containsNumber="1" minValue="-1" maxValue="35.666666666666664"/>
    </cacheField>
    <cacheField name="2022/23 (3)" numFmtId="0">
      <sharedItems containsSemiMixedTypes="0" containsString="0" containsNumber="1" minValue="-0.25" maxValue="48.666666666666664"/>
    </cacheField>
    <cacheField name="2023/24 (4)" numFmtId="0">
      <sharedItems containsSemiMixedTypes="0" containsString="0" containsNumber="1" minValue="-0.25" maxValue="48.666666666666664"/>
    </cacheField>
    <cacheField name="2024/25 (5)" numFmtId="0">
      <sharedItems containsSemiMixedTypes="0" containsString="0" containsNumber="1" minValue="-0.25" maxValue="48.666666666666664"/>
    </cacheField>
    <cacheField name="2025/26 (6)" numFmtId="0">
      <sharedItems containsString="0" containsBlank="1" containsNumber="1" minValue="7.6" maxValue="7.6"/>
    </cacheField>
    <cacheField name="2026/27 (7)" numFmtId="0">
      <sharedItems containsString="0" containsBlank="1" containsNumber="1" minValue="7.6" maxValue="7.6"/>
    </cacheField>
    <cacheField name="2027/28 (8)" numFmtId="0">
      <sharedItems containsString="0" containsBlank="1" containsNumber="1" minValue="7.6" maxValue="7.6"/>
    </cacheField>
    <cacheField name="2028/29 (9)" numFmtId="0">
      <sharedItems containsString="0" containsBlank="1" containsNumber="1" minValue="7.6" maxValue="7.6"/>
    </cacheField>
    <cacheField name="2029/30 (10)" numFmtId="0">
      <sharedItems containsString="0" containsBlank="1" containsNumber="1" minValue="7.6" maxValue="7.6"/>
    </cacheField>
    <cacheField name="2020-2030 Total" numFmtId="1">
      <sharedItems containsSemiMixedTypes="0" containsString="0" containsNumber="1" containsInteger="1" minValue="-30" maxValue="146"/>
    </cacheField>
    <cacheField name="Easting" numFmtId="0">
      <sharedItems containsSemiMixedTypes="0" containsString="0" containsNumber="1" containsInteger="1" minValue="512318" maxValue="522622"/>
    </cacheField>
    <cacheField name="Northing" numFmtId="0">
      <sharedItems containsSemiMixedTypes="0" containsString="0" containsNumber="1" containsInteger="1" minValue="168830" maxValue="177884"/>
    </cacheField>
    <cacheField name="Ward"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4141.595605787035" createdVersion="6" refreshedVersion="6" minRefreshableVersion="3" recordCount="329" xr:uid="{1FD418D5-3968-4F27-8612-BF50EBCDFEF1}">
  <cacheSource type="worksheet">
    <worksheetSource ref="A1:BE330" sheet="Data"/>
  </cacheSource>
  <cacheFields count="57">
    <cacheField name="Planning Ref" numFmtId="0">
      <sharedItems/>
    </cacheField>
    <cacheField name="Development Category" numFmtId="0">
      <sharedItems containsBlank="1" count="6">
        <s v="NEW"/>
        <s v="CHU"/>
        <s v="CON"/>
        <s v="MIX"/>
        <s v="EXT"/>
        <m u="1"/>
      </sharedItems>
    </cacheField>
    <cacheField name="Application Type" numFmtId="0">
      <sharedItems containsBlank="1"/>
    </cacheField>
    <cacheField name="Decision Date" numFmtId="14">
      <sharedItems containsNonDate="0" containsDate="1" containsString="0" containsBlank="1" minDate="2000-02-03T00:00:00" maxDate="2020-10-08T00:00:00"/>
    </cacheField>
    <cacheField name="Expiry Date" numFmtId="14">
      <sharedItems containsNonDate="0" containsDate="1" containsString="0" containsBlank="1" minDate="2005-02-03T00:00:00" maxDate="2023-09-15T00:00:00"/>
    </cacheField>
    <cacheField name="Start Date" numFmtId="0">
      <sharedItems containsNonDate="0" containsDate="1" containsString="0" containsBlank="1" minDate="2005-01-14T00:00:00" maxDate="2020-09-22T00:00:00"/>
    </cacheField>
    <cacheField name="Completion Date" numFmtId="0">
      <sharedItems containsNonDate="0" containsDate="1" containsString="0" containsBlank="1" minDate="2019-04-01T00:00:00" maxDate="2020-10-01T00:00:00"/>
    </cacheField>
    <cacheField name="Site Status" numFmtId="0">
      <sharedItems containsBlank="1" count="7">
        <s v="01. Completion"/>
        <s v="02. Under Construction"/>
        <s v="03. Not Started"/>
        <s v="04. Site Allocation"/>
        <s v="05. Deliverable Sites"/>
        <m u="1"/>
        <s v="?" u="1"/>
      </sharedItems>
    </cacheField>
    <cacheField name="Tenure" numFmtId="0">
      <sharedItems containsBlank="1" count="8">
        <s v="Open Market"/>
        <s v="Affordable Rent"/>
        <s v="Intermediate"/>
        <s v="Social Rent"/>
        <s v="Open Market / Affordable"/>
        <s v="Affordable"/>
        <m u="1"/>
        <s v="Other" u="1"/>
      </sharedItems>
    </cacheField>
    <cacheField name="5YHLS" numFmtId="0">
      <sharedItems containsBlank="1"/>
    </cacheField>
    <cacheField name="PROPOSAL" numFmtId="0">
      <sharedItems containsBlank="1" longText="1"/>
    </cacheField>
    <cacheField name="ADDRESS" numFmtId="0">
      <sharedItems/>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0"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0" maxValue="3"/>
    </cacheField>
    <cacheField name="6 BED PROPOSED" numFmtId="0">
      <sharedItems containsString="0" containsBlank="1" containsNumber="1" containsInteger="1" minValue="0"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2"/>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29" maxValue="38"/>
    </cacheField>
    <cacheField name="2 bed net" numFmtId="0">
      <sharedItems containsString="0" containsBlank="1" containsNumber="1" containsInteger="1" minValue="-3" maxValue="76"/>
    </cacheField>
    <cacheField name="3 bed net" numFmtId="0">
      <sharedItems containsString="0" containsBlank="1" containsNumber="1" containsInteger="1" minValue="-2" maxValue="31"/>
    </cacheField>
    <cacheField name="4 bed net" numFmtId="0">
      <sharedItems containsString="0" containsBlank="1" containsNumber="1" containsInteger="1" minValue="-1" maxValue="18"/>
    </cacheField>
    <cacheField name="5 bed net" numFmtId="0">
      <sharedItems containsString="0" containsBlank="1" containsNumber="1" containsInteger="1" minValue="-1" maxValue="3"/>
    </cacheField>
    <cacheField name="6 bed net" numFmtId="0">
      <sharedItems containsString="0" containsBlank="1" containsNumber="1" containsInteger="1" minValue="-1" maxValue="5"/>
    </cacheField>
    <cacheField name="7 bed net" numFmtId="0">
      <sharedItems containsString="0" containsBlank="1" containsNumber="1" containsInteger="1" minValue="-1" maxValue="1"/>
    </cacheField>
    <cacheField name="9 bed net" numFmtId="0">
      <sharedItems containsString="0" containsBlank="1" containsNumber="1" containsInteger="1" minValue="-1" maxValue="0"/>
    </cacheField>
    <cacheField name="Net Dwellings" numFmtId="0">
      <sharedItems containsSemiMixedTypes="0" containsString="0" containsNumber="1" containsInteger="1" minValue="-30" maxValue="742"/>
    </cacheField>
    <cacheField name="Large Site Completion" numFmtId="0">
      <sharedItems containsBlank="1"/>
    </cacheField>
    <cacheField name="2019/20 ( R)" numFmtId="164">
      <sharedItems containsSemiMixedTypes="0" containsString="0" containsNumber="1" containsInteger="1" minValue="-3" maxValue="93"/>
    </cacheField>
    <cacheField name="2020/21 (1)" numFmtId="0">
      <sharedItems containsSemiMixedTypes="0" containsString="0" containsNumber="1" minValue="-30" maxValue="35.666666666666664"/>
    </cacheField>
    <cacheField name="2021/22 (2)" numFmtId="0">
      <sharedItems containsSemiMixedTypes="0" containsString="0" containsNumber="1" minValue="-1" maxValue="35.666666666666664"/>
    </cacheField>
    <cacheField name="2022/23 (3)" numFmtId="0">
      <sharedItems containsSemiMixedTypes="0" containsString="0" containsNumber="1" minValue="-0.25" maxValue="234"/>
    </cacheField>
    <cacheField name="2023/24 (4)" numFmtId="0">
      <sharedItems containsSemiMixedTypes="0" containsString="0" containsNumber="1" minValue="-0.25" maxValue="234"/>
    </cacheField>
    <cacheField name="2024/25 (5)" numFmtId="0">
      <sharedItems containsSemiMixedTypes="0" containsString="0" containsNumber="1" minValue="-0.25" maxValue="234"/>
    </cacheField>
    <cacheField name="2025/26 (6)" numFmtId="0">
      <sharedItems containsString="0" containsBlank="1" containsNumber="1" minValue="0" maxValue="234"/>
    </cacheField>
    <cacheField name="2026/27 (7)" numFmtId="0">
      <sharedItems containsString="0" containsBlank="1" containsNumber="1" minValue="0" maxValue="234"/>
    </cacheField>
    <cacheField name="2027/28 (8)" numFmtId="0">
      <sharedItems containsString="0" containsBlank="1" containsNumber="1" minValue="0" maxValue="234"/>
    </cacheField>
    <cacheField name="2028/29 (9)" numFmtId="0">
      <sharedItems containsString="0" containsBlank="1" containsNumber="1" minValue="0" maxValue="234"/>
    </cacheField>
    <cacheField name="2029/30 (10)" numFmtId="0">
      <sharedItems containsString="0" containsBlank="1" containsNumber="1" minValue="0" maxValue="234"/>
    </cacheField>
    <cacheField name="2020-2030 Total" numFmtId="1">
      <sharedItems containsSemiMixedTypes="0" containsString="0" containsNumber="1" containsInteger="1" minValue="-30" maxValue="1912"/>
    </cacheField>
    <cacheField name="Easting" numFmtId="0">
      <sharedItems containsString="0" containsBlank="1" containsNumber="1" containsInteger="1" minValue="512318" maxValue="522622"/>
    </cacheField>
    <cacheField name="Northing" numFmtId="0">
      <sharedItems containsString="0" containsBlank="1" containsNumber="1" containsInteger="1" minValue="168830" maxValue="177884"/>
    </cacheField>
    <cacheField name="Ward" numFmtId="0">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4141.59560601852" missingItemsLimit="0" createdVersion="6" refreshedVersion="6" minRefreshableVersion="3" recordCount="317" xr:uid="{C27FE3D5-304F-41C1-87B0-5720C8D44875}">
  <cacheSource type="worksheet">
    <worksheetSource ref="A1:BN318" sheet="Data"/>
  </cacheSource>
  <cacheFields count="66">
    <cacheField name="Planning Ref" numFmtId="0">
      <sharedItems/>
    </cacheField>
    <cacheField name="Development Category" numFmtId="0">
      <sharedItems/>
    </cacheField>
    <cacheField name="Application Type" numFmtId="0">
      <sharedItems containsBlank="1"/>
    </cacheField>
    <cacheField name="Decision Date" numFmtId="14">
      <sharedItems containsNonDate="0" containsDate="1" containsString="0" containsBlank="1" minDate="2000-02-03T00:00:00" maxDate="2020-03-27T00:00:00"/>
    </cacheField>
    <cacheField name="Expiry Date" numFmtId="14">
      <sharedItems containsNonDate="0" containsDate="1" containsString="0" containsBlank="1" minDate="2005-02-03T00:00:00" maxDate="2023-03-21T00:00:00"/>
    </cacheField>
    <cacheField name="Start Date" numFmtId="0">
      <sharedItems containsNonDate="0" containsDate="1" containsString="0" containsBlank="1" minDate="2005-01-14T00:00:00" maxDate="2020-09-22T00:00:00"/>
    </cacheField>
    <cacheField name="Completion Date" numFmtId="0">
      <sharedItems containsNonDate="0" containsDate="1" containsString="0" containsBlank="1" minDate="2019-04-01T00:00:00" maxDate="2020-10-01T00:00:00"/>
    </cacheField>
    <cacheField name="Site Status" numFmtId="0">
      <sharedItems count="4">
        <s v="01. Completion"/>
        <s v="02. Under Construction"/>
        <s v="03. Not Started"/>
        <s v="04. Site Allocation"/>
      </sharedItems>
    </cacheField>
    <cacheField name="Tenure" numFmtId="0">
      <sharedItems/>
    </cacheField>
    <cacheField name="5YHLS" numFmtId="0">
      <sharedItems containsBlank="1"/>
    </cacheField>
    <cacheField name="PROPOSAL" numFmtId="0">
      <sharedItems containsBlank="1" longText="1"/>
    </cacheField>
    <cacheField name="ADDRESS" numFmtId="0">
      <sharedItems/>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0"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0" maxValue="3"/>
    </cacheField>
    <cacheField name="6 BED PROPOSED" numFmtId="0">
      <sharedItems containsString="0" containsBlank="1" containsNumber="1" containsInteger="1" minValue="0"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2"/>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29" maxValue="38"/>
    </cacheField>
    <cacheField name="2 bed net" numFmtId="0">
      <sharedItems containsString="0" containsBlank="1" containsNumber="1" containsInteger="1" minValue="-3" maxValue="76"/>
    </cacheField>
    <cacheField name="3 bed net" numFmtId="0">
      <sharedItems containsString="0" containsBlank="1" containsNumber="1" containsInteger="1" minValue="-2" maxValue="31"/>
    </cacheField>
    <cacheField name="4 bed net" numFmtId="0">
      <sharedItems containsString="0" containsBlank="1" containsNumber="1" containsInteger="1" minValue="-1" maxValue="18"/>
    </cacheField>
    <cacheField name="5 bed net" numFmtId="0">
      <sharedItems containsString="0" containsBlank="1" containsNumber="1" containsInteger="1" minValue="-1" maxValue="3"/>
    </cacheField>
    <cacheField name="6 bed net" numFmtId="0">
      <sharedItems containsString="0" containsBlank="1" containsNumber="1" containsInteger="1" minValue="-1" maxValue="5"/>
    </cacheField>
    <cacheField name="7 bed net" numFmtId="0">
      <sharedItems containsString="0" containsBlank="1" containsNumber="1" containsInteger="1" minValue="-1" maxValue="1"/>
    </cacheField>
    <cacheField name="9 bed net" numFmtId="0">
      <sharedItems containsString="0" containsBlank="1" containsNumber="1" containsInteger="1" minValue="-1" maxValue="0"/>
    </cacheField>
    <cacheField name="Net Dwellings" numFmtId="0">
      <sharedItems containsSemiMixedTypes="0" containsString="0" containsNumber="1" containsInteger="1" minValue="-30" maxValue="146"/>
    </cacheField>
    <cacheField name="Large Site Completion" numFmtId="0">
      <sharedItems containsBlank="1"/>
    </cacheField>
    <cacheField name="2019/20 ( R)" numFmtId="164">
      <sharedItems containsSemiMixedTypes="0" containsString="0" containsNumber="1" containsInteger="1" minValue="-3" maxValue="93"/>
    </cacheField>
    <cacheField name="2020/21 (1)" numFmtId="0">
      <sharedItems containsSemiMixedTypes="0" containsString="0" containsNumber="1" minValue="-30" maxValue="35.666666666666664"/>
    </cacheField>
    <cacheField name="2021/22 (2)" numFmtId="0">
      <sharedItems containsSemiMixedTypes="0" containsString="0" containsNumber="1" minValue="-1" maxValue="35.666666666666664"/>
    </cacheField>
    <cacheField name="2022/23 (3)" numFmtId="0">
      <sharedItems containsSemiMixedTypes="0" containsString="0" containsNumber="1" minValue="-0.25" maxValue="48.666666666666664"/>
    </cacheField>
    <cacheField name="2023/24 (4)" numFmtId="0">
      <sharedItems containsSemiMixedTypes="0" containsString="0" containsNumber="1" minValue="-0.25" maxValue="48.666666666666664"/>
    </cacheField>
    <cacheField name="2024/25 (5)" numFmtId="0">
      <sharedItems containsSemiMixedTypes="0" containsString="0" containsNumber="1" minValue="-0.25" maxValue="48.666666666666664"/>
    </cacheField>
    <cacheField name="2025/26 (6)" numFmtId="0">
      <sharedItems containsString="0" containsBlank="1" containsNumber="1" minValue="7.6" maxValue="50"/>
    </cacheField>
    <cacheField name="2026/27 (7)" numFmtId="0">
      <sharedItems containsString="0" containsBlank="1" containsNumber="1" minValue="7.6" maxValue="50"/>
    </cacheField>
    <cacheField name="2027/28 (8)" numFmtId="0">
      <sharedItems containsString="0" containsBlank="1" containsNumber="1" minValue="7.6" maxValue="50"/>
    </cacheField>
    <cacheField name="2028/29 (9)" numFmtId="0">
      <sharedItems containsString="0" containsBlank="1" containsNumber="1" minValue="7.6" maxValue="50"/>
    </cacheField>
    <cacheField name="2029/30 (10)" numFmtId="0">
      <sharedItems containsString="0" containsBlank="1" containsNumber="1" minValue="7.6" maxValue="50"/>
    </cacheField>
    <cacheField name="2020-2030 Total" numFmtId="1">
      <sharedItems containsSemiMixedTypes="0" containsString="0" containsNumber="1" containsInteger="1" minValue="-30" maxValue="250"/>
    </cacheField>
    <cacheField name="Easting" numFmtId="0">
      <sharedItems containsSemiMixedTypes="0" containsString="0" containsNumber="1" containsInteger="1" minValue="512318" maxValue="522622"/>
    </cacheField>
    <cacheField name="Northing" numFmtId="0">
      <sharedItems containsSemiMixedTypes="0" containsString="0" containsNumber="1" containsInteger="1" minValue="168830" maxValue="177884"/>
    </cacheField>
    <cacheField name="Ward" numFmtId="0">
      <sharedItems/>
    </cacheField>
    <cacheField name="Garden Land" numFmtId="0">
      <sharedItems containsBlank="1"/>
    </cacheField>
    <cacheField name="Town_Centre" numFmtId="0">
      <sharedItems containsBlank="1" count="6">
        <m/>
        <s v="Twickenham"/>
        <s v="East Sheen"/>
        <s v="Whitton"/>
        <s v="Richmond"/>
        <s v="Teddington"/>
      </sharedItems>
    </cacheField>
    <cacheField name="TPA" numFmtId="0">
      <sharedItems containsBlank="1" count="2">
        <m/>
        <s v="Thames Policy Area"/>
      </sharedItems>
    </cacheField>
    <cacheField name="MixedUse" numFmtId="0">
      <sharedItems containsBlank="1"/>
    </cacheField>
    <cacheField name="MixedUse Name" numFmtId="0">
      <sharedItems containsBlank="1"/>
    </cacheField>
    <cacheField name="GreenBelt" numFmtId="0">
      <sharedItems containsBlank="1"/>
    </cacheField>
    <cacheField name="MOL" numFmtId="0">
      <sharedItems containsBlank="1"/>
    </cacheField>
    <cacheField name="Conservation Area" numFmtId="0">
      <sharedItems containsBlank="1" count="2">
        <m/>
        <s v="Conservation Area"/>
      </sharedItems>
    </cacheField>
    <cacheField name="Conservation Area Name" numFmtId="0">
      <sharedItems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4141.595606249997" createdVersion="6" refreshedVersion="6" minRefreshableVersion="3" recordCount="329" xr:uid="{04E7FC46-68B3-4482-8A19-1CE7FECBCBCD}">
  <cacheSource type="worksheet">
    <worksheetSource ref="A1:BN330" sheet="Data"/>
  </cacheSource>
  <cacheFields count="66">
    <cacheField name="Planning Ref" numFmtId="0">
      <sharedItems/>
    </cacheField>
    <cacheField name="Development Category" numFmtId="0">
      <sharedItems/>
    </cacheField>
    <cacheField name="Application Type" numFmtId="0">
      <sharedItems containsBlank="1"/>
    </cacheField>
    <cacheField name="Decision Date" numFmtId="14">
      <sharedItems containsNonDate="0" containsDate="1" containsString="0" containsBlank="1" minDate="2000-02-03T00:00:00" maxDate="2020-10-08T00:00:00"/>
    </cacheField>
    <cacheField name="Expiry Date" numFmtId="14">
      <sharedItems containsNonDate="0" containsDate="1" containsString="0" containsBlank="1" minDate="2005-02-03T00:00:00" maxDate="2023-09-15T00:00:00"/>
    </cacheField>
    <cacheField name="Start Date" numFmtId="0">
      <sharedItems containsNonDate="0" containsDate="1" containsString="0" containsBlank="1" minDate="2005-01-14T00:00:00" maxDate="2020-09-22T00:00:00"/>
    </cacheField>
    <cacheField name="Completion Date" numFmtId="0">
      <sharedItems containsNonDate="0" containsDate="1" containsString="0" containsBlank="1" minDate="2019-04-01T00:00:00" maxDate="2020-10-01T00:00:00"/>
    </cacheField>
    <cacheField name="Site Status" numFmtId="0">
      <sharedItems containsBlank="1" count="6">
        <s v="01. Completion"/>
        <s v="02. Under Construction"/>
        <s v="03. Not Started"/>
        <s v="04. Site Allocation"/>
        <s v="05. Deliverable Sites"/>
        <m u="1"/>
      </sharedItems>
    </cacheField>
    <cacheField name="Tenure" numFmtId="0">
      <sharedItems/>
    </cacheField>
    <cacheField name="5YHLS" numFmtId="0">
      <sharedItems containsBlank="1"/>
    </cacheField>
    <cacheField name="PROPOSAL" numFmtId="0">
      <sharedItems containsBlank="1" longText="1"/>
    </cacheField>
    <cacheField name="ADDRESS" numFmtId="0">
      <sharedItems/>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0"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0" maxValue="3"/>
    </cacheField>
    <cacheField name="6 BED PROPOSED" numFmtId="0">
      <sharedItems containsString="0" containsBlank="1" containsNumber="1" containsInteger="1" minValue="0"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2"/>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29" maxValue="38"/>
    </cacheField>
    <cacheField name="2 bed net" numFmtId="0">
      <sharedItems containsString="0" containsBlank="1" containsNumber="1" containsInteger="1" minValue="-3" maxValue="76"/>
    </cacheField>
    <cacheField name="3 bed net" numFmtId="0">
      <sharedItems containsString="0" containsBlank="1" containsNumber="1" containsInteger="1" minValue="-2" maxValue="31"/>
    </cacheField>
    <cacheField name="4 bed net" numFmtId="0">
      <sharedItems containsString="0" containsBlank="1" containsNumber="1" containsInteger="1" minValue="-1" maxValue="18"/>
    </cacheField>
    <cacheField name="5 bed net" numFmtId="0">
      <sharedItems containsString="0" containsBlank="1" containsNumber="1" containsInteger="1" minValue="-1" maxValue="3"/>
    </cacheField>
    <cacheField name="6 bed net" numFmtId="0">
      <sharedItems containsString="0" containsBlank="1" containsNumber="1" containsInteger="1" minValue="-1" maxValue="5"/>
    </cacheField>
    <cacheField name="7 bed net" numFmtId="0">
      <sharedItems containsString="0" containsBlank="1" containsNumber="1" containsInteger="1" minValue="-1" maxValue="1"/>
    </cacheField>
    <cacheField name="9 bed net" numFmtId="0">
      <sharedItems containsString="0" containsBlank="1" containsNumber="1" containsInteger="1" minValue="-1" maxValue="0"/>
    </cacheField>
    <cacheField name="Net Dwellings" numFmtId="0">
      <sharedItems containsSemiMixedTypes="0" containsString="0" containsNumber="1" containsInteger="1" minValue="-30" maxValue="742"/>
    </cacheField>
    <cacheField name="Large Site Completion" numFmtId="0">
      <sharedItems containsBlank="1"/>
    </cacheField>
    <cacheField name="2019/20 ( R)" numFmtId="164">
      <sharedItems containsSemiMixedTypes="0" containsString="0" containsNumber="1" containsInteger="1" minValue="-3" maxValue="93"/>
    </cacheField>
    <cacheField name="2020/21 (1)" numFmtId="0">
      <sharedItems containsSemiMixedTypes="0" containsString="0" containsNumber="1" minValue="-30" maxValue="35.666666666666664"/>
    </cacheField>
    <cacheField name="2021/22 (2)" numFmtId="0">
      <sharedItems containsSemiMixedTypes="0" containsString="0" containsNumber="1" minValue="-1" maxValue="35.666666666666664"/>
    </cacheField>
    <cacheField name="2022/23 (3)" numFmtId="0">
      <sharedItems containsSemiMixedTypes="0" containsString="0" containsNumber="1" minValue="-0.25" maxValue="234"/>
    </cacheField>
    <cacheField name="2023/24 (4)" numFmtId="0">
      <sharedItems containsSemiMixedTypes="0" containsString="0" containsNumber="1" minValue="-0.25" maxValue="234"/>
    </cacheField>
    <cacheField name="2024/25 (5)" numFmtId="0">
      <sharedItems containsSemiMixedTypes="0" containsString="0" containsNumber="1" minValue="-0.25" maxValue="234"/>
    </cacheField>
    <cacheField name="2025/26 (6)" numFmtId="0">
      <sharedItems containsString="0" containsBlank="1" containsNumber="1" minValue="0" maxValue="234"/>
    </cacheField>
    <cacheField name="2026/27 (7)" numFmtId="0">
      <sharedItems containsString="0" containsBlank="1" containsNumber="1" minValue="0" maxValue="234"/>
    </cacheField>
    <cacheField name="2027/28 (8)" numFmtId="0">
      <sharedItems containsString="0" containsBlank="1" containsNumber="1" minValue="0" maxValue="234"/>
    </cacheField>
    <cacheField name="2028/29 (9)" numFmtId="0">
      <sharedItems containsString="0" containsBlank="1" containsNumber="1" minValue="0" maxValue="234"/>
    </cacheField>
    <cacheField name="2029/30 (10)" numFmtId="0">
      <sharedItems containsString="0" containsBlank="1" containsNumber="1" minValue="0" maxValue="234"/>
    </cacheField>
    <cacheField name="2020-2030 Total" numFmtId="1">
      <sharedItems containsSemiMixedTypes="0" containsString="0" containsNumber="1" containsInteger="1" minValue="-30" maxValue="1912"/>
    </cacheField>
    <cacheField name="Easting" numFmtId="0">
      <sharedItems containsString="0" containsBlank="1" containsNumber="1" containsInteger="1" minValue="512318" maxValue="522622"/>
    </cacheField>
    <cacheField name="Northing" numFmtId="0">
      <sharedItems containsString="0" containsBlank="1" containsNumber="1" containsInteger="1" minValue="168830" maxValue="177884"/>
    </cacheField>
    <cacheField name="Ward" numFmtId="0">
      <sharedItems/>
    </cacheField>
    <cacheField name="Garden Land" numFmtId="0">
      <sharedItems containsBlank="1" count="2">
        <m/>
        <s v="Garden Land"/>
      </sharedItems>
    </cacheField>
    <cacheField name="Town_Centre" numFmtId="0">
      <sharedItems containsBlank="1"/>
    </cacheField>
    <cacheField name="TPA" numFmtId="0">
      <sharedItems containsBlank="1" count="2">
        <m/>
        <s v="Thames Policy Area"/>
      </sharedItems>
    </cacheField>
    <cacheField name="MixedUse" numFmtId="0">
      <sharedItems containsBlank="1" count="2">
        <m/>
        <s v="Mixed Use Area"/>
      </sharedItems>
    </cacheField>
    <cacheField name="MixedUse Name" numFmtId="0">
      <sharedItems containsBlank="1"/>
    </cacheField>
    <cacheField name="GreenBelt" numFmtId="0">
      <sharedItems containsBlank="1"/>
    </cacheField>
    <cacheField name="MOL" numFmtId="0">
      <sharedItems containsBlank="1"/>
    </cacheField>
    <cacheField name="Conservation Area" numFmtId="0">
      <sharedItems containsBlank="1"/>
    </cacheField>
    <cacheField name="Conservation Area Name" numFmtId="0">
      <sharedItems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4141.595606828705" missingItemsLimit="0" createdVersion="6" refreshedVersion="6" minRefreshableVersion="3" recordCount="329" xr:uid="{8E73B54F-7810-4597-95AA-A09B1DE093F8}">
  <cacheSource type="worksheet">
    <worksheetSource ref="A1:BE330" sheet="Data"/>
  </cacheSource>
  <cacheFields count="57">
    <cacheField name="Planning Ref" numFmtId="0">
      <sharedItems/>
    </cacheField>
    <cacheField name="Development Category" numFmtId="0">
      <sharedItems count="5">
        <s v="NEW"/>
        <s v="CHU"/>
        <s v="CON"/>
        <s v="MIX"/>
        <s v="EXT"/>
      </sharedItems>
    </cacheField>
    <cacheField name="Application Type" numFmtId="0">
      <sharedItems containsBlank="1"/>
    </cacheField>
    <cacheField name="Decision Date" numFmtId="14">
      <sharedItems containsNonDate="0" containsDate="1" containsString="0" containsBlank="1" minDate="2000-02-03T00:00:00" maxDate="2020-10-08T00:00:00"/>
    </cacheField>
    <cacheField name="Expiry Date" numFmtId="14">
      <sharedItems containsNonDate="0" containsDate="1" containsString="0" containsBlank="1" minDate="2005-02-03T00:00:00" maxDate="2023-09-15T00:00:00"/>
    </cacheField>
    <cacheField name="Start Date" numFmtId="0">
      <sharedItems containsNonDate="0" containsDate="1" containsString="0" containsBlank="1" minDate="2005-01-14T00:00:00" maxDate="2020-09-22T00:00:00"/>
    </cacheField>
    <cacheField name="Completion Date" numFmtId="0">
      <sharedItems containsNonDate="0" containsDate="1" containsString="0" containsBlank="1" minDate="2019-04-01T00:00:00" maxDate="2020-10-01T00:00:00"/>
    </cacheField>
    <cacheField name="Site Status" numFmtId="0">
      <sharedItems count="5">
        <s v="01. Completion"/>
        <s v="02. Under Construction"/>
        <s v="03. Not Started"/>
        <s v="04. Site Allocation"/>
        <s v="05. Deliverable Sites"/>
      </sharedItems>
    </cacheField>
    <cacheField name="Tenure" numFmtId="0">
      <sharedItems count="6">
        <s v="Open Market"/>
        <s v="Affordable Rent"/>
        <s v="Intermediate"/>
        <s v="Social Rent"/>
        <s v="Open Market / Affordable"/>
        <s v="Affordable"/>
      </sharedItems>
    </cacheField>
    <cacheField name="5YHLS" numFmtId="0">
      <sharedItems containsBlank="1" count="10">
        <m/>
        <s v="N"/>
        <s v="Stag Brewery"/>
        <s v="Kew Biothane Plant"/>
        <s v="Barnes Hospital"/>
        <s v="Homebase Manor Road Richmond"/>
        <s v="Old Station Forecourt"/>
        <s v="The Strathmore Centre"/>
        <s v="Kneller Hall"/>
        <s v="Small Sites Trend"/>
      </sharedItems>
    </cacheField>
    <cacheField name="PROPOSAL" numFmtId="0">
      <sharedItems containsBlank="1" longText="1"/>
    </cacheField>
    <cacheField name="ADDRESS" numFmtId="0">
      <sharedItems/>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0"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0" maxValue="3"/>
    </cacheField>
    <cacheField name="6 BED PROPOSED" numFmtId="0">
      <sharedItems containsString="0" containsBlank="1" containsNumber="1" containsInteger="1" minValue="0"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2"/>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29" maxValue="38"/>
    </cacheField>
    <cacheField name="2 bed net" numFmtId="0">
      <sharedItems containsString="0" containsBlank="1" containsNumber="1" containsInteger="1" minValue="-3" maxValue="76"/>
    </cacheField>
    <cacheField name="3 bed net" numFmtId="0">
      <sharedItems containsString="0" containsBlank="1" containsNumber="1" containsInteger="1" minValue="-2" maxValue="31"/>
    </cacheField>
    <cacheField name="4 bed net" numFmtId="0">
      <sharedItems containsString="0" containsBlank="1" containsNumber="1" containsInteger="1" minValue="-1" maxValue="18"/>
    </cacheField>
    <cacheField name="5 bed net" numFmtId="0">
      <sharedItems containsString="0" containsBlank="1" containsNumber="1" containsInteger="1" minValue="-1" maxValue="3"/>
    </cacheField>
    <cacheField name="6 bed net" numFmtId="0">
      <sharedItems containsString="0" containsBlank="1" containsNumber="1" containsInteger="1" minValue="-1" maxValue="5"/>
    </cacheField>
    <cacheField name="7 bed net" numFmtId="0">
      <sharedItems containsString="0" containsBlank="1" containsNumber="1" containsInteger="1" minValue="-1" maxValue="1"/>
    </cacheField>
    <cacheField name="9 bed net" numFmtId="0">
      <sharedItems containsString="0" containsBlank="1" containsNumber="1" containsInteger="1" minValue="-1" maxValue="0"/>
    </cacheField>
    <cacheField name="Net Dwellings" numFmtId="0">
      <sharedItems containsSemiMixedTypes="0" containsString="0" containsNumber="1" containsInteger="1" minValue="-30" maxValue="742"/>
    </cacheField>
    <cacheField name="Large Site Completion" numFmtId="0">
      <sharedItems containsBlank="1"/>
    </cacheField>
    <cacheField name="2019/20 ( R)" numFmtId="164">
      <sharedItems containsSemiMixedTypes="0" containsString="0" containsNumber="1" containsInteger="1" minValue="-3" maxValue="93"/>
    </cacheField>
    <cacheField name="2020/21 (1)" numFmtId="0">
      <sharedItems containsSemiMixedTypes="0" containsString="0" containsNumber="1" minValue="-30" maxValue="35.666666666666664"/>
    </cacheField>
    <cacheField name="2021/22 (2)" numFmtId="0">
      <sharedItems containsSemiMixedTypes="0" containsString="0" containsNumber="1" minValue="-1" maxValue="35.666666666666664"/>
    </cacheField>
    <cacheField name="2022/23 (3)" numFmtId="0">
      <sharedItems containsSemiMixedTypes="0" containsString="0" containsNumber="1" minValue="-0.25" maxValue="234"/>
    </cacheField>
    <cacheField name="2023/24 (4)" numFmtId="0">
      <sharedItems containsSemiMixedTypes="0" containsString="0" containsNumber="1" minValue="-0.25" maxValue="234"/>
    </cacheField>
    <cacheField name="2024/25 (5)" numFmtId="0">
      <sharedItems containsSemiMixedTypes="0" containsString="0" containsNumber="1" minValue="-0.25" maxValue="234"/>
    </cacheField>
    <cacheField name="2025/26 (6)" numFmtId="0">
      <sharedItems containsString="0" containsBlank="1" containsNumber="1" minValue="0" maxValue="234"/>
    </cacheField>
    <cacheField name="2026/27 (7)" numFmtId="0">
      <sharedItems containsString="0" containsBlank="1" containsNumber="1" minValue="0" maxValue="234"/>
    </cacheField>
    <cacheField name="2027/28 (8)" numFmtId="0">
      <sharedItems containsString="0" containsBlank="1" containsNumber="1" minValue="0" maxValue="234"/>
    </cacheField>
    <cacheField name="2028/29 (9)" numFmtId="0">
      <sharedItems containsString="0" containsBlank="1" containsNumber="1" minValue="0" maxValue="234"/>
    </cacheField>
    <cacheField name="2029/30 (10)" numFmtId="0">
      <sharedItems containsString="0" containsBlank="1" containsNumber="1" minValue="0" maxValue="234"/>
    </cacheField>
    <cacheField name="2020-2030 Total" numFmtId="1">
      <sharedItems containsSemiMixedTypes="0" containsString="0" containsNumber="1" containsInteger="1" minValue="-30" maxValue="1912"/>
    </cacheField>
    <cacheField name="Easting" numFmtId="0">
      <sharedItems containsString="0" containsBlank="1" containsNumber="1" containsInteger="1" minValue="512318" maxValue="522622"/>
    </cacheField>
    <cacheField name="Northing" numFmtId="0">
      <sharedItems containsString="0" containsBlank="1" containsNumber="1" containsInteger="1" minValue="168830" maxValue="177884"/>
    </cacheField>
    <cacheField name="Ward" numFmtId="0">
      <sharedItems count="19">
        <s v="Teddington"/>
        <s v="St. Margarets and North Twickenham"/>
        <s v="West Twickenham"/>
        <s v="Hampton Wick"/>
        <s v="South Richmond"/>
        <s v="South Twickenham"/>
        <s v="Mortlake and Barnes Common"/>
        <s v="East Sheen"/>
        <s v="Hampton"/>
        <s v="Kew"/>
        <s v="Twickenham Riverside"/>
        <s v="Fulwell and Hampton Hill"/>
        <s v="North Richmond"/>
        <s v="Whitton"/>
        <s v="Heathfield"/>
        <s v="Ham, Petersham and Richmond Riverside"/>
        <s v="Hampton North"/>
        <s v="Barnes"/>
        <s v="N/A"/>
      </sharedItems>
    </cacheField>
  </cacheFields>
  <extLst>
    <ext xmlns:x14="http://schemas.microsoft.com/office/spreadsheetml/2009/9/main" uri="{725AE2AE-9491-48be-B2B4-4EB974FC3084}">
      <x14:pivotCacheDefinition pivotCacheId="1591546653"/>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4141.595608217591" missingItemsLimit="0" createdVersion="6" refreshedVersion="6" minRefreshableVersion="3" recordCount="329" xr:uid="{3383B6A2-8835-4134-93E1-43B9444084C8}">
  <cacheSource type="worksheet">
    <worksheetSource ref="A1:BN330" sheet="Data"/>
  </cacheSource>
  <cacheFields count="68">
    <cacheField name="Planning Ref" numFmtId="0">
      <sharedItems/>
    </cacheField>
    <cacheField name="Development Category" numFmtId="0">
      <sharedItems count="5">
        <s v="NEW"/>
        <s v="CHU"/>
        <s v="CON"/>
        <s v="MIX"/>
        <s v="EXT"/>
      </sharedItems>
    </cacheField>
    <cacheField name="Application Type" numFmtId="0">
      <sharedItems containsBlank="1" count="2">
        <m/>
        <s v="PA"/>
      </sharedItems>
    </cacheField>
    <cacheField name="Decision Date" numFmtId="14">
      <sharedItems containsNonDate="0" containsDate="1" containsString="0" containsBlank="1" minDate="2000-02-03T00:00:00" maxDate="2020-10-08T00:00:00"/>
    </cacheField>
    <cacheField name="Expiry Date" numFmtId="14">
      <sharedItems containsNonDate="0" containsDate="1" containsString="0" containsBlank="1" minDate="2005-02-03T00:00:00" maxDate="2023-09-15T00:00:00"/>
    </cacheField>
    <cacheField name="Start Date" numFmtId="0">
      <sharedItems containsNonDate="0" containsDate="1" containsString="0" containsBlank="1" minDate="2005-01-14T00:00:00" maxDate="2020-09-22T00:00:00"/>
    </cacheField>
    <cacheField name="Completion Date" numFmtId="0">
      <sharedItems containsNonDate="0" containsDate="1" containsString="0" containsBlank="1" minDate="2019-04-01T00:00:00" maxDate="2020-10-01T00:00:00"/>
    </cacheField>
    <cacheField name="Site Status" numFmtId="0">
      <sharedItems count="5">
        <s v="01. Completion"/>
        <s v="02. Under Construction"/>
        <s v="03. Not Started"/>
        <s v="04. Site Allocation"/>
        <s v="05. Deliverable Sites"/>
      </sharedItems>
    </cacheField>
    <cacheField name="Tenure" numFmtId="0">
      <sharedItems count="6">
        <s v="Open Market"/>
        <s v="Affordable Rent"/>
        <s v="Intermediate"/>
        <s v="Social Rent"/>
        <s v="Open Market / Affordable"/>
        <s v="Affordable"/>
      </sharedItems>
    </cacheField>
    <cacheField name="5YHLS" numFmtId="0">
      <sharedItems containsBlank="1"/>
    </cacheField>
    <cacheField name="PROPOSAL" numFmtId="0">
      <sharedItems containsBlank="1" longText="1"/>
    </cacheField>
    <cacheField name="ADDRESS" numFmtId="0">
      <sharedItems/>
    </cacheField>
    <cacheField name="PostCode" numFmtId="0">
      <sharedItems containsBlank="1"/>
    </cacheField>
    <cacheField name="1 BED EXISTING" numFmtId="0">
      <sharedItems containsString="0" containsBlank="1" containsNumber="1" containsInteger="1" minValue="0" maxValue="29"/>
    </cacheField>
    <cacheField name="2 BED EXISTING" numFmtId="0">
      <sharedItems containsString="0" containsBlank="1" containsNumber="1" containsInteger="1" minValue="0" maxValue="4"/>
    </cacheField>
    <cacheField name="3 BED EXISTING" numFmtId="0">
      <sharedItems containsString="0" containsBlank="1" containsNumber="1" containsInteger="1" minValue="0" maxValue="2"/>
    </cacheField>
    <cacheField name="4 BED EXISTING" numFmtId="0">
      <sharedItems containsString="0" containsBlank="1" containsNumber="1" containsInteger="1" minValue="0" maxValue="2"/>
    </cacheField>
    <cacheField name="5 BED EXISTING" numFmtId="0">
      <sharedItems containsString="0" containsBlank="1" containsNumber="1" containsInteger="1" minValue="0"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1" maxValue="76"/>
    </cacheField>
    <cacheField name="3 BED PROPOSED" numFmtId="0">
      <sharedItems containsString="0" containsBlank="1" containsNumber="1" containsInteger="1" minValue="0" maxValue="31"/>
    </cacheField>
    <cacheField name="4 BED PROPOSED" numFmtId="0">
      <sharedItems containsString="0" containsBlank="1" containsNumber="1" containsInteger="1" minValue="0" maxValue="18"/>
    </cacheField>
    <cacheField name="5 BED PROPOSED" numFmtId="0">
      <sharedItems containsString="0" containsBlank="1" containsNumber="1" containsInteger="1" minValue="0" maxValue="3"/>
    </cacheField>
    <cacheField name="6 BED PROPOSED" numFmtId="0">
      <sharedItems containsString="0" containsBlank="1" containsNumber="1" containsInteger="1" minValue="0" maxValue="5"/>
    </cacheField>
    <cacheField name="7 BED PROPOSED" numFmtId="0">
      <sharedItems containsString="0" containsBlank="1" containsNumber="1" containsInteger="1" minValue="1" maxValue="1"/>
    </cacheField>
    <cacheField name="AFFORDABLE_HOUSING" numFmtId="0">
      <sharedItems containsString="0" containsBlank="1" containsNumber="1" containsInteger="1" minValue="0" maxValue="22"/>
    </cacheField>
    <cacheField name="Units Proposed" numFmtId="0">
      <sharedItems containsString="0" containsBlank="1" containsNumber="1" containsInteger="1" minValue="0" maxValue="146"/>
    </cacheField>
    <cacheField name="1 bed net" numFmtId="0">
      <sharedItems containsString="0" containsBlank="1" containsNumber="1" containsInteger="1" minValue="-29" maxValue="38"/>
    </cacheField>
    <cacheField name="2 bed net" numFmtId="0">
      <sharedItems containsString="0" containsBlank="1" containsNumber="1" containsInteger="1" minValue="-3" maxValue="76"/>
    </cacheField>
    <cacheField name="3 bed net" numFmtId="0">
      <sharedItems containsString="0" containsBlank="1" containsNumber="1" containsInteger="1" minValue="-2" maxValue="31"/>
    </cacheField>
    <cacheField name="4 bed net" numFmtId="0">
      <sharedItems containsString="0" containsBlank="1" containsNumber="1" containsInteger="1" minValue="-1" maxValue="18"/>
    </cacheField>
    <cacheField name="5 bed net" numFmtId="0">
      <sharedItems containsString="0" containsBlank="1" containsNumber="1" containsInteger="1" minValue="-1" maxValue="3"/>
    </cacheField>
    <cacheField name="6 bed net" numFmtId="0">
      <sharedItems containsString="0" containsBlank="1" containsNumber="1" containsInteger="1" minValue="-1" maxValue="5"/>
    </cacheField>
    <cacheField name="7 bed net" numFmtId="0">
      <sharedItems containsString="0" containsBlank="1" containsNumber="1" containsInteger="1" minValue="-1" maxValue="1"/>
    </cacheField>
    <cacheField name="9 bed net" numFmtId="0">
      <sharedItems containsString="0" containsBlank="1" containsNumber="1" containsInteger="1" minValue="-1" maxValue="0"/>
    </cacheField>
    <cacheField name="Net Dwellings" numFmtId="0">
      <sharedItems containsSemiMixedTypes="0" containsString="0" containsNumber="1" containsInteger="1" minValue="-30" maxValue="742"/>
    </cacheField>
    <cacheField name="Large Site Completion" numFmtId="0">
      <sharedItems containsBlank="1"/>
    </cacheField>
    <cacheField name="2019/20 ( R)" numFmtId="164">
      <sharedItems containsSemiMixedTypes="0" containsString="0" containsNumber="1" containsInteger="1" minValue="-3" maxValue="93"/>
    </cacheField>
    <cacheField name="2020/21 (1)" numFmtId="0">
      <sharedItems containsSemiMixedTypes="0" containsString="0" containsNumber="1" minValue="-30" maxValue="35.666666666666664"/>
    </cacheField>
    <cacheField name="2021/22 (2)" numFmtId="0">
      <sharedItems containsSemiMixedTypes="0" containsString="0" containsNumber="1" minValue="-1" maxValue="35.666666666666664"/>
    </cacheField>
    <cacheField name="2022/23 (3)" numFmtId="0">
      <sharedItems containsSemiMixedTypes="0" containsString="0" containsNumber="1" minValue="-0.25" maxValue="234"/>
    </cacheField>
    <cacheField name="2023/24 (4)" numFmtId="0">
      <sharedItems containsSemiMixedTypes="0" containsString="0" containsNumber="1" minValue="-0.25" maxValue="234"/>
    </cacheField>
    <cacheField name="2024/25 (5)" numFmtId="0">
      <sharedItems containsSemiMixedTypes="0" containsString="0" containsNumber="1" minValue="-0.25" maxValue="234"/>
    </cacheField>
    <cacheField name="2025/26 (6)" numFmtId="0">
      <sharedItems containsString="0" containsBlank="1" containsNumber="1" minValue="0" maxValue="234"/>
    </cacheField>
    <cacheField name="2026/27 (7)" numFmtId="0">
      <sharedItems containsString="0" containsBlank="1" containsNumber="1" minValue="0" maxValue="234"/>
    </cacheField>
    <cacheField name="2027/28 (8)" numFmtId="0">
      <sharedItems containsString="0" containsBlank="1" containsNumber="1" minValue="0" maxValue="234"/>
    </cacheField>
    <cacheField name="2028/29 (9)" numFmtId="0">
      <sharedItems containsString="0" containsBlank="1" containsNumber="1" minValue="0" maxValue="234"/>
    </cacheField>
    <cacheField name="2029/30 (10)" numFmtId="0">
      <sharedItems containsString="0" containsBlank="1" containsNumber="1" minValue="0" maxValue="234"/>
    </cacheField>
    <cacheField name="2020-2030 Total" numFmtId="1">
      <sharedItems containsSemiMixedTypes="0" containsString="0" containsNumber="1" containsInteger="1" minValue="-30" maxValue="1912"/>
    </cacheField>
    <cacheField name="Easting" numFmtId="0">
      <sharedItems containsString="0" containsBlank="1" containsNumber="1" containsInteger="1" minValue="512318" maxValue="522622"/>
    </cacheField>
    <cacheField name="Northing" numFmtId="0">
      <sharedItems containsString="0" containsBlank="1" containsNumber="1" containsInteger="1" minValue="168830" maxValue="177884"/>
    </cacheField>
    <cacheField name="Ward" numFmtId="0">
      <sharedItems count="19">
        <s v="Teddington"/>
        <s v="St. Margarets and North Twickenham"/>
        <s v="West Twickenham"/>
        <s v="Hampton Wick"/>
        <s v="South Richmond"/>
        <s v="South Twickenham"/>
        <s v="Mortlake and Barnes Common"/>
        <s v="East Sheen"/>
        <s v="Hampton"/>
        <s v="Kew"/>
        <s v="Twickenham Riverside"/>
        <s v="Fulwell and Hampton Hill"/>
        <s v="North Richmond"/>
        <s v="Whitton"/>
        <s v="Heathfield"/>
        <s v="Ham, Petersham and Richmond Riverside"/>
        <s v="Hampton North"/>
        <s v="Barnes"/>
        <s v="N/A"/>
      </sharedItems>
    </cacheField>
    <cacheField name="Garden Land" numFmtId="0">
      <sharedItems containsBlank="1"/>
    </cacheField>
    <cacheField name="Town_Centre" numFmtId="0">
      <sharedItems containsBlank="1"/>
    </cacheField>
    <cacheField name="TPA" numFmtId="0">
      <sharedItems containsBlank="1"/>
    </cacheField>
    <cacheField name="MixedUse" numFmtId="0">
      <sharedItems containsBlank="1"/>
    </cacheField>
    <cacheField name="MixedUse Name" numFmtId="0">
      <sharedItems containsBlank="1"/>
    </cacheField>
    <cacheField name="GreenBelt" numFmtId="0">
      <sharedItems containsBlank="1"/>
    </cacheField>
    <cacheField name="MOL" numFmtId="0">
      <sharedItems containsBlank="1"/>
    </cacheField>
    <cacheField name="Conservation Area" numFmtId="0">
      <sharedItems containsBlank="1"/>
    </cacheField>
    <cacheField name="Conservation Area Name" numFmtId="0">
      <sharedItems containsBlank="1"/>
    </cacheField>
    <cacheField name="5 year total" numFmtId="0" formula="'2020/21 (1)'+'2021/22 (2)'+'2022/23 (3)'+'2023/24 (4)'+'2024/25 (5)'" databaseField="0"/>
    <cacheField name="6-10 year total" numFmtId="0" formula="'2025/26 (6)'+'2026/27 (7)'+'2027/28 (8)'+'2028/29 (9)'+'2029/30 (1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6">
  <r>
    <s v="10/0312/FUL"/>
    <x v="0"/>
    <x v="0"/>
    <d v="2010-06-15T00:00:00"/>
    <d v="2013-06-15T00:00:00"/>
    <d v="2013-06-15T00:00:00"/>
    <d v="2019-10-03T00:00:00"/>
    <x v="0"/>
    <s v="Open Market"/>
    <x v="0"/>
    <s v="Construction of three bedroom house and associated landscaping"/>
    <s v="72 Stanley Road_x000d_Teddington_x000d__x000d_"/>
    <m/>
    <m/>
    <m/>
    <m/>
    <m/>
    <m/>
    <m/>
    <m/>
    <m/>
    <n v="0"/>
    <m/>
    <m/>
    <m/>
    <n v="1"/>
    <m/>
    <m/>
    <m/>
    <m/>
    <m/>
    <n v="1"/>
    <n v="0"/>
    <n v="0"/>
    <n v="1"/>
    <n v="0"/>
    <n v="0"/>
    <n v="0"/>
    <n v="0"/>
    <n v="0"/>
    <n v="1"/>
    <m/>
    <n v="1"/>
    <n v="0"/>
    <n v="0"/>
    <n v="0"/>
    <n v="0"/>
    <n v="0"/>
    <m/>
    <m/>
    <m/>
    <m/>
    <m/>
    <n v="0"/>
    <n v="515372"/>
    <n v="171266"/>
    <s v="Teddington"/>
  </r>
  <r>
    <s v="11/1443/FUL"/>
    <x v="0"/>
    <x v="0"/>
    <d v="2012-03-30T00:00:00"/>
    <d v="2015-03-30T00:00:00"/>
    <d v="2015-03-14T00:00:00"/>
    <d v="2020-01-31T00:00:00"/>
    <x v="0"/>
    <s v="Open Market"/>
    <x v="0"/>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s v="Y"/>
    <n v="14"/>
    <n v="0"/>
    <n v="0"/>
    <n v="0"/>
    <n v="0"/>
    <n v="0"/>
    <m/>
    <m/>
    <m/>
    <m/>
    <m/>
    <n v="0"/>
    <n v="516095"/>
    <n v="173690"/>
    <s v="St. Margarets and North Twickenham"/>
  </r>
  <r>
    <s v="11/2882/FUL"/>
    <x v="1"/>
    <x v="0"/>
    <d v="2012-09-10T00:00:00"/>
    <d v="2015-09-10T00:00:00"/>
    <d v="2015-09-09T00:00:00"/>
    <d v="2020-03-18T00:00:00"/>
    <x v="0"/>
    <s v="Open Market"/>
    <x v="0"/>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m/>
    <n v="0"/>
    <n v="0"/>
    <n v="0"/>
    <n v="0"/>
    <n v="0"/>
    <n v="0"/>
    <m/>
    <m/>
    <m/>
    <m/>
    <m/>
    <n v="0"/>
    <n v="514998"/>
    <n v="172958"/>
    <s v="West Twickenham"/>
  </r>
  <r>
    <s v="13/2163/FUL"/>
    <x v="2"/>
    <x v="0"/>
    <d v="2013-10-25T00:00:00"/>
    <d v="2016-10-28T00:00:00"/>
    <d v="2016-09-01T00:00:00"/>
    <d v="2019-08-14T00:00:00"/>
    <x v="0"/>
    <s v="Open Market"/>
    <x v="0"/>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m/>
    <n v="-1"/>
    <n v="0"/>
    <n v="0"/>
    <n v="0"/>
    <n v="0"/>
    <n v="0"/>
    <m/>
    <m/>
    <m/>
    <m/>
    <m/>
    <n v="0"/>
    <n v="517063"/>
    <n v="170403"/>
    <s v="Hampton Wick"/>
  </r>
  <r>
    <s v="14/3983/FUL"/>
    <x v="0"/>
    <x v="0"/>
    <d v="2015-05-15T00:00:00"/>
    <d v="2019-03-18T00:00:00"/>
    <d v="2017-04-14T00:00:00"/>
    <d v="2020-03-31T00:00:00"/>
    <x v="0"/>
    <s v="Open Market"/>
    <x v="0"/>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m/>
    <n v="4"/>
    <n v="0"/>
    <n v="0"/>
    <n v="0"/>
    <n v="0"/>
    <n v="0"/>
    <m/>
    <m/>
    <m/>
    <m/>
    <m/>
    <n v="0"/>
    <n v="518627"/>
    <n v="175012"/>
    <s v="South Richmond"/>
  </r>
  <r>
    <s v="14/4464/P3JPA"/>
    <x v="1"/>
    <x v="1"/>
    <d v="2015-01-05T00:00:00"/>
    <d v="2020-07-21T00:00:00"/>
    <d v="2018-02-01T00:00:00"/>
    <d v="2019-10-11T00:00:00"/>
    <x v="0"/>
    <s v="Open Market"/>
    <x v="0"/>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m/>
    <n v="6"/>
    <n v="0"/>
    <n v="0"/>
    <n v="0"/>
    <n v="0"/>
    <n v="0"/>
    <m/>
    <m/>
    <m/>
    <m/>
    <m/>
    <n v="0"/>
    <n v="515764"/>
    <n v="173105"/>
    <s v="South Twickenham"/>
  </r>
  <r>
    <s v="14/4721/FUL"/>
    <x v="0"/>
    <x v="0"/>
    <d v="2015-07-30T00:00:00"/>
    <d v="2018-07-30T00:00:00"/>
    <d v="2018-06-25T00:00:00"/>
    <d v="2020-02-19T00:00:00"/>
    <x v="0"/>
    <s v="Open Market"/>
    <x v="0"/>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m/>
    <n v="8"/>
    <n v="0"/>
    <n v="0"/>
    <n v="0"/>
    <n v="0"/>
    <n v="0"/>
    <m/>
    <m/>
    <m/>
    <m/>
    <m/>
    <n v="0"/>
    <n v="521414"/>
    <n v="175749"/>
    <s v="Mortlake and Barnes Common"/>
  </r>
  <r>
    <s v="14/4793/FUL"/>
    <x v="3"/>
    <x v="0"/>
    <d v="2016-11-11T00:00:00"/>
    <d v="2019-11-11T00:00:00"/>
    <d v="2018-01-14T00:00:00"/>
    <d v="2019-11-20T00:00:00"/>
    <x v="0"/>
    <s v="Open Market"/>
    <x v="0"/>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m/>
    <n v="2"/>
    <n v="0"/>
    <n v="0"/>
    <n v="0"/>
    <n v="0"/>
    <n v="0"/>
    <m/>
    <m/>
    <m/>
    <m/>
    <m/>
    <n v="0"/>
    <n v="520471"/>
    <n v="175586"/>
    <s v="East Sheen"/>
  </r>
  <r>
    <s v="14/5364/P3JPA"/>
    <x v="1"/>
    <x v="1"/>
    <d v="2015-03-03T00:00:00"/>
    <d v="2020-03-03T00:00:00"/>
    <d v="2016-03-01T00:00:00"/>
    <d v="2019-05-31T00:00:00"/>
    <x v="0"/>
    <s v="Open Market"/>
    <x v="0"/>
    <s v="Change of use from B1 office use to C3 residential use"/>
    <s v="22 Linden Road_x000d_Hampton_x000d_TW12 2JB_x000d_"/>
    <s v="TW12 2JB"/>
    <m/>
    <m/>
    <m/>
    <m/>
    <m/>
    <m/>
    <m/>
    <m/>
    <n v="0"/>
    <m/>
    <m/>
    <m/>
    <n v="1"/>
    <m/>
    <m/>
    <m/>
    <m/>
    <m/>
    <n v="1"/>
    <n v="0"/>
    <n v="0"/>
    <n v="1"/>
    <n v="0"/>
    <n v="0"/>
    <n v="0"/>
    <n v="0"/>
    <n v="0"/>
    <n v="1"/>
    <m/>
    <n v="1"/>
    <n v="0"/>
    <n v="0"/>
    <n v="0"/>
    <n v="0"/>
    <n v="0"/>
    <m/>
    <m/>
    <m/>
    <m/>
    <m/>
    <n v="0"/>
    <n v="513125"/>
    <n v="169836"/>
    <s v="Hampton"/>
  </r>
  <r>
    <s v="15/0160/FUL"/>
    <x v="0"/>
    <x v="0"/>
    <d v="2016-02-05T00:00:00"/>
    <d v="2019-02-05T00:00:00"/>
    <d v="2017-10-02T00:00:00"/>
    <d v="2019-05-20T00:00:00"/>
    <x v="0"/>
    <s v="Open Market"/>
    <x v="0"/>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m/>
    <n v="2"/>
    <n v="0"/>
    <n v="0"/>
    <n v="0"/>
    <n v="0"/>
    <n v="0"/>
    <m/>
    <m/>
    <m/>
    <m/>
    <m/>
    <n v="0"/>
    <n v="515646"/>
    <n v="171303"/>
    <s v="Teddington"/>
  </r>
  <r>
    <s v="15/0421/FUL"/>
    <x v="2"/>
    <x v="0"/>
    <d v="2016-08-04T00:00:00"/>
    <d v="2019-08-04T00:00:00"/>
    <d v="2018-03-01T00:00:00"/>
    <d v="2019-09-06T00:00:00"/>
    <x v="0"/>
    <s v="Open Market"/>
    <x v="0"/>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m/>
    <n v="-3"/>
    <n v="0"/>
    <n v="0"/>
    <n v="0"/>
    <n v="0"/>
    <n v="0"/>
    <m/>
    <m/>
    <m/>
    <m/>
    <m/>
    <n v="0"/>
    <n v="518586"/>
    <n v="174575"/>
    <s v="South Richmond"/>
  </r>
  <r>
    <s v="15/1440/FUL"/>
    <x v="0"/>
    <x v="0"/>
    <d v="2018-09-28T00:00:00"/>
    <d v="2021-10-01T00:00:00"/>
    <d v="2019-02-01T00:00:00"/>
    <d v="2020-03-09T00:00:00"/>
    <x v="0"/>
    <s v="Open Market"/>
    <x v="0"/>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m/>
    <n v="1"/>
    <n v="0"/>
    <n v="0"/>
    <n v="0"/>
    <n v="0"/>
    <n v="0"/>
    <m/>
    <m/>
    <m/>
    <m/>
    <m/>
    <n v="0"/>
    <n v="515114"/>
    <n v="172749"/>
    <s v="West Twickenham"/>
  </r>
  <r>
    <s v="15/1638/FUL"/>
    <x v="0"/>
    <x v="0"/>
    <d v="2016-08-23T00:00:00"/>
    <d v="2020-06-22T00:00:00"/>
    <d v="2018-02-01T00:00:00"/>
    <d v="2019-10-21T00:00:00"/>
    <x v="0"/>
    <s v="Open Market"/>
    <x v="0"/>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m/>
    <n v="1"/>
    <n v="0"/>
    <n v="0"/>
    <n v="0"/>
    <n v="0"/>
    <n v="0"/>
    <m/>
    <m/>
    <m/>
    <m/>
    <m/>
    <n v="0"/>
    <n v="516222"/>
    <n v="174079"/>
    <s v="St. Margarets and North Twickenham"/>
  </r>
  <r>
    <s v="15/2440/VRC"/>
    <x v="0"/>
    <x v="0"/>
    <d v="2015-08-04T00:00:00"/>
    <d v="2018-08-04T00:00:00"/>
    <d v="2018-04-01T00:00:00"/>
    <d v="2019-10-18T00:00:00"/>
    <x v="0"/>
    <s v="Open Market"/>
    <x v="0"/>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m/>
    <n v="4"/>
    <n v="0"/>
    <n v="0"/>
    <n v="0"/>
    <n v="0"/>
    <n v="0"/>
    <m/>
    <m/>
    <m/>
    <m/>
    <m/>
    <n v="0"/>
    <n v="519022"/>
    <n v="175824"/>
    <s v="Kew"/>
  </r>
  <r>
    <s v="15/2452/FUL"/>
    <x v="0"/>
    <x v="0"/>
    <d v="2015-07-27T00:00:00"/>
    <d v="2018-07-27T00:00:00"/>
    <d v="2016-05-12T00:00:00"/>
    <d v="2019-08-28T00:00:00"/>
    <x v="0"/>
    <s v="Open Market"/>
    <x v="0"/>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m/>
    <n v="1"/>
    <n v="0"/>
    <n v="0"/>
    <n v="0"/>
    <n v="0"/>
    <n v="0"/>
    <m/>
    <m/>
    <m/>
    <m/>
    <m/>
    <n v="0"/>
    <n v="516657"/>
    <n v="173659"/>
    <s v="Twickenham Riverside"/>
  </r>
  <r>
    <s v="15/3183/FUL"/>
    <x v="2"/>
    <x v="0"/>
    <d v="2015-12-29T00:00:00"/>
    <d v="2018-12-30T00:00:00"/>
    <d v="2018-12-03T00:00:00"/>
    <d v="2019-07-01T00:00:00"/>
    <x v="0"/>
    <s v="Open Market"/>
    <x v="0"/>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m/>
    <n v="-1"/>
    <n v="0"/>
    <n v="0"/>
    <n v="0"/>
    <n v="0"/>
    <n v="0"/>
    <m/>
    <m/>
    <m/>
    <m/>
    <m/>
    <n v="0"/>
    <n v="514482"/>
    <n v="170638"/>
    <s v="Fulwell and Hampton Hill"/>
  </r>
  <r>
    <s v="15/4230/FUL"/>
    <x v="4"/>
    <x v="0"/>
    <d v="2016-06-02T00:00:00"/>
    <d v="2019-06-02T00:00:00"/>
    <d v="2017-06-05T00:00:00"/>
    <d v="2019-08-29T00:00:00"/>
    <x v="0"/>
    <s v="Open Market"/>
    <x v="0"/>
    <s v="Extension to existing Bungalow to convert into 1No. Studio Flat &amp; 1No. 1 Bedroom Flat."/>
    <s v="The Bungalow_x000d_Beresford Court_x000d_Park Road_x000d_Twickenham_x000d_TW1 2PU_x000d_"/>
    <m/>
    <m/>
    <n v="1"/>
    <m/>
    <m/>
    <m/>
    <m/>
    <m/>
    <m/>
    <n v="1"/>
    <m/>
    <n v="2"/>
    <m/>
    <m/>
    <m/>
    <m/>
    <m/>
    <m/>
    <m/>
    <n v="2"/>
    <n v="2"/>
    <n v="-1"/>
    <n v="0"/>
    <n v="0"/>
    <n v="0"/>
    <n v="0"/>
    <n v="0"/>
    <n v="0"/>
    <n v="1"/>
    <m/>
    <n v="1"/>
    <n v="0"/>
    <n v="0"/>
    <n v="0"/>
    <n v="0"/>
    <n v="0"/>
    <m/>
    <m/>
    <m/>
    <m/>
    <m/>
    <n v="0"/>
    <n v="517353"/>
    <n v="174325"/>
    <s v="Twickenham Riverside"/>
  </r>
  <r>
    <s v="15/4281/GPD15"/>
    <x v="1"/>
    <x v="1"/>
    <d v="2015-12-08T00:00:00"/>
    <d v="2020-12-09T00:00:00"/>
    <m/>
    <d v="2019-04-01T00:00:00"/>
    <x v="0"/>
    <s v="Open Market"/>
    <x v="0"/>
    <s v="Change of use of office building (B1) to 4 bed family dwelling (C3)."/>
    <s v="31 Wick Road_x000d_Teddington_x000d_TW11 9DN_x000d_"/>
    <s v="TW11 9DN"/>
    <m/>
    <m/>
    <m/>
    <m/>
    <m/>
    <m/>
    <m/>
    <m/>
    <n v="0"/>
    <m/>
    <m/>
    <m/>
    <m/>
    <n v="1"/>
    <m/>
    <m/>
    <m/>
    <m/>
    <n v="1"/>
    <n v="0"/>
    <n v="0"/>
    <n v="0"/>
    <n v="1"/>
    <n v="0"/>
    <n v="0"/>
    <n v="0"/>
    <n v="0"/>
    <n v="1"/>
    <m/>
    <n v="1"/>
    <n v="0"/>
    <n v="0"/>
    <n v="0"/>
    <n v="0"/>
    <n v="0"/>
    <m/>
    <m/>
    <m/>
    <m/>
    <m/>
    <n v="0"/>
    <n v="517033"/>
    <n v="170116"/>
    <s v="Hampton Wick"/>
  </r>
  <r>
    <s v="15/4835/FUL"/>
    <x v="0"/>
    <x v="0"/>
    <d v="2016-09-06T00:00:00"/>
    <d v="2019-09-07T00:00:00"/>
    <m/>
    <d v="2019-07-31T00:00:00"/>
    <x v="0"/>
    <s v="Open Market"/>
    <x v="0"/>
    <s v="Erection of a three bedroom chalet bungalow on land to the rear of 9 Gloucester Road."/>
    <s v="9 Gloucester Road_x000d_Teddington_x000d__x000d_"/>
    <m/>
    <m/>
    <m/>
    <m/>
    <m/>
    <m/>
    <m/>
    <m/>
    <m/>
    <n v="0"/>
    <m/>
    <m/>
    <m/>
    <n v="1"/>
    <m/>
    <m/>
    <m/>
    <m/>
    <m/>
    <n v="1"/>
    <n v="0"/>
    <n v="0"/>
    <n v="1"/>
    <n v="0"/>
    <n v="0"/>
    <n v="0"/>
    <n v="0"/>
    <n v="0"/>
    <n v="1"/>
    <m/>
    <n v="1"/>
    <n v="0"/>
    <n v="0"/>
    <n v="0"/>
    <n v="0"/>
    <n v="0"/>
    <m/>
    <m/>
    <m/>
    <m/>
    <m/>
    <n v="0"/>
    <n v="515214"/>
    <n v="171265"/>
    <s v="Fulwell and Hampton Hill"/>
  </r>
  <r>
    <s v="15/5216/FUL"/>
    <x v="0"/>
    <x v="0"/>
    <d v="2016-09-08T00:00:00"/>
    <d v="2019-10-21T00:00:00"/>
    <d v="2017-11-01T00:00:00"/>
    <d v="2019-06-30T00:00:00"/>
    <x v="0"/>
    <s v="Affordable Rent"/>
    <x v="0"/>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s v="Y"/>
    <n v="15"/>
    <n v="0"/>
    <n v="0"/>
    <n v="0"/>
    <n v="0"/>
    <n v="0"/>
    <m/>
    <m/>
    <m/>
    <m/>
    <m/>
    <n v="0"/>
    <n v="517536"/>
    <n v="170257"/>
    <s v="Hampton Wick"/>
  </r>
  <r>
    <s v="15/5369/FUL"/>
    <x v="0"/>
    <x v="0"/>
    <d v="2016-06-15T00:00:00"/>
    <d v="2019-06-17T00:00:00"/>
    <m/>
    <d v="2019-07-30T00:00:00"/>
    <x v="0"/>
    <s v="Open Market"/>
    <x v="0"/>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m/>
    <n v="0"/>
    <n v="0"/>
    <n v="0"/>
    <n v="0"/>
    <n v="0"/>
    <n v="0"/>
    <m/>
    <m/>
    <m/>
    <m/>
    <m/>
    <n v="0"/>
    <n v="513492"/>
    <n v="170250"/>
    <s v="Hampton"/>
  </r>
  <r>
    <s v="16/0234/FUL"/>
    <x v="0"/>
    <x v="0"/>
    <d v="2016-10-14T00:00:00"/>
    <d v="2019-10-14T00:00:00"/>
    <d v="2017-12-01T00:00:00"/>
    <d v="2019-07-19T00:00:00"/>
    <x v="0"/>
    <s v="Open Market"/>
    <x v="0"/>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m/>
    <n v="1"/>
    <n v="0"/>
    <n v="0"/>
    <n v="0"/>
    <n v="0"/>
    <n v="0"/>
    <m/>
    <m/>
    <m/>
    <m/>
    <m/>
    <n v="0"/>
    <n v="515988"/>
    <n v="173004"/>
    <s v="South Twickenham"/>
  </r>
  <r>
    <s v="16/1293/FUL"/>
    <x v="4"/>
    <x v="0"/>
    <d v="2017-11-20T00:00:00"/>
    <d v="2020-11-21T00:00:00"/>
    <d v="2018-02-01T00:00:00"/>
    <d v="2019-10-11T00:00:00"/>
    <x v="0"/>
    <s v="Open Market"/>
    <x v="0"/>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m/>
    <n v="4"/>
    <n v="0"/>
    <n v="0"/>
    <n v="0"/>
    <n v="0"/>
    <n v="0"/>
    <m/>
    <m/>
    <m/>
    <m/>
    <m/>
    <n v="0"/>
    <n v="515764"/>
    <n v="173105"/>
    <s v="South Twickenham"/>
  </r>
  <r>
    <s v="16/1344/FUL"/>
    <x v="1"/>
    <x v="0"/>
    <d v="2017-05-18T00:00:00"/>
    <d v="2020-05-18T00:00:00"/>
    <d v="2018-01-08T00:00:00"/>
    <d v="2019-09-03T00:00:00"/>
    <x v="0"/>
    <s v="Open Market"/>
    <x v="0"/>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m/>
    <n v="3"/>
    <n v="0"/>
    <n v="0"/>
    <n v="0"/>
    <n v="0"/>
    <n v="0"/>
    <m/>
    <m/>
    <m/>
    <m/>
    <m/>
    <n v="0"/>
    <n v="516815"/>
    <n v="174220"/>
    <s v="St. Margarets and North Twickenham"/>
  </r>
  <r>
    <s v="16/1729/FUL"/>
    <x v="3"/>
    <x v="0"/>
    <d v="2017-01-16T00:00:00"/>
    <d v="2020-05-03T00:00:00"/>
    <d v="2018-02-01T00:00:00"/>
    <d v="2019-08-01T00:00:00"/>
    <x v="0"/>
    <s v="Open Market"/>
    <x v="0"/>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m/>
    <n v="3"/>
    <n v="0"/>
    <n v="0"/>
    <n v="0"/>
    <n v="0"/>
    <n v="0"/>
    <m/>
    <m/>
    <m/>
    <m/>
    <m/>
    <n v="0"/>
    <n v="513783"/>
    <n v="169643"/>
    <s v="Hampton"/>
  </r>
  <r>
    <s v="16/1935/GPD15"/>
    <x v="1"/>
    <x v="1"/>
    <d v="2016-07-04T00:00:00"/>
    <d v="2019-07-19T00:00:00"/>
    <d v="2018-10-01T00:00:00"/>
    <d v="2019-09-30T00:00:00"/>
    <x v="0"/>
    <s v="Open Market"/>
    <x v="0"/>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s v="Y"/>
    <n v="21"/>
    <n v="0"/>
    <n v="0"/>
    <n v="0"/>
    <n v="0"/>
    <n v="0"/>
    <m/>
    <m/>
    <m/>
    <m/>
    <m/>
    <n v="0"/>
    <n v="514411"/>
    <n v="171129"/>
    <s v="Fulwell and Hampton Hill"/>
  </r>
  <r>
    <s v="16/2042/FUL"/>
    <x v="2"/>
    <x v="0"/>
    <d v="2018-10-19T00:00:00"/>
    <d v="2021-10-19T00:00:00"/>
    <d v="2019-03-01T00:00:00"/>
    <d v="2020-03-02T00:00:00"/>
    <x v="0"/>
    <s v="Open Market"/>
    <x v="0"/>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m/>
    <n v="3"/>
    <n v="0"/>
    <n v="0"/>
    <n v="0"/>
    <n v="0"/>
    <n v="0"/>
    <m/>
    <m/>
    <m/>
    <m/>
    <m/>
    <n v="0"/>
    <n v="516100"/>
    <n v="174435"/>
    <s v="St. Margarets and North Twickenham"/>
  </r>
  <r>
    <s v="16/2158/FUL"/>
    <x v="2"/>
    <x v="0"/>
    <d v="2016-08-05T00:00:00"/>
    <d v="2019-08-05T00:00:00"/>
    <d v="2016-09-29T00:00:00"/>
    <d v="2020-03-31T00:00:00"/>
    <x v="0"/>
    <s v="Open Market"/>
    <x v="0"/>
    <s v="Reversion of 2 No. dwellinghouses into a single family dwellinghouse."/>
    <s v="Ormonde Lodge_x000d_2A St Peters Road_x000d_Twickenham_x000d_TW1 1QX_x000d_"/>
    <m/>
    <m/>
    <m/>
    <m/>
    <n v="2"/>
    <m/>
    <m/>
    <m/>
    <m/>
    <n v="2"/>
    <m/>
    <m/>
    <m/>
    <m/>
    <n v="1"/>
    <m/>
    <m/>
    <m/>
    <m/>
    <n v="1"/>
    <n v="0"/>
    <n v="0"/>
    <n v="0"/>
    <n v="-1"/>
    <n v="0"/>
    <n v="0"/>
    <n v="0"/>
    <n v="0"/>
    <n v="-1"/>
    <m/>
    <n v="-1"/>
    <n v="0"/>
    <n v="0"/>
    <n v="0"/>
    <n v="0"/>
    <n v="0"/>
    <m/>
    <m/>
    <m/>
    <m/>
    <m/>
    <n v="0"/>
    <n v="516878"/>
    <n v="174968"/>
    <s v="St. Margarets and North Twickenham"/>
  </r>
  <r>
    <s v="16/2348/FUL"/>
    <x v="0"/>
    <x v="0"/>
    <d v="2016-11-30T00:00:00"/>
    <d v="2019-11-30T00:00:00"/>
    <d v="2018-04-25T00:00:00"/>
    <d v="2020-03-31T00:00:00"/>
    <x v="0"/>
    <s v="Open Market"/>
    <x v="0"/>
    <s v="Demolition of existing sheds and construction of a single storey one bedroom dwelling."/>
    <s v="38A Pagoda Avenue_x000d_Richmond_x000d_TW9 2HF"/>
    <m/>
    <m/>
    <m/>
    <m/>
    <m/>
    <m/>
    <m/>
    <m/>
    <m/>
    <n v="0"/>
    <m/>
    <n v="1"/>
    <m/>
    <m/>
    <m/>
    <m/>
    <m/>
    <m/>
    <m/>
    <n v="1"/>
    <n v="1"/>
    <n v="0"/>
    <n v="0"/>
    <n v="0"/>
    <n v="0"/>
    <n v="0"/>
    <n v="0"/>
    <n v="0"/>
    <n v="1"/>
    <m/>
    <n v="1"/>
    <n v="0"/>
    <n v="0"/>
    <n v="0"/>
    <n v="0"/>
    <n v="0"/>
    <m/>
    <m/>
    <m/>
    <m/>
    <m/>
    <n v="0"/>
    <n v="518622"/>
    <n v="175641"/>
    <s v="North Richmond"/>
  </r>
  <r>
    <s v="16/2502/FUL"/>
    <x v="0"/>
    <x v="0"/>
    <d v="2017-03-16T00:00:00"/>
    <d v="2020-03-17T00:00:00"/>
    <d v="2018-02-01T00:00:00"/>
    <d v="2019-09-27T00:00:00"/>
    <x v="0"/>
    <s v="Open Market"/>
    <x v="0"/>
    <s v="Demolition of existing dwelling and erection of a new six bedroom house with basement."/>
    <s v="43 Strawberry Vale_x000d_Twickenham_x000d_TW1 4RX"/>
    <m/>
    <m/>
    <m/>
    <m/>
    <n v="1"/>
    <m/>
    <m/>
    <m/>
    <m/>
    <n v="1"/>
    <m/>
    <m/>
    <m/>
    <m/>
    <m/>
    <m/>
    <n v="1"/>
    <m/>
    <m/>
    <n v="1"/>
    <n v="0"/>
    <n v="0"/>
    <n v="0"/>
    <n v="-1"/>
    <n v="0"/>
    <n v="1"/>
    <n v="0"/>
    <n v="0"/>
    <n v="0"/>
    <m/>
    <n v="0"/>
    <n v="0"/>
    <n v="0"/>
    <n v="0"/>
    <n v="0"/>
    <n v="0"/>
    <m/>
    <m/>
    <m/>
    <m/>
    <m/>
    <n v="0"/>
    <n v="516098"/>
    <n v="172295"/>
    <s v="South Twickenham"/>
  </r>
  <r>
    <s v="16/2975/GPD15"/>
    <x v="1"/>
    <x v="1"/>
    <d v="2016-09-14T00:00:00"/>
    <d v="2019-09-14T00:00:00"/>
    <d v="2019-01-09T00:00:00"/>
    <d v="2019-12-23T00:00:00"/>
    <x v="0"/>
    <s v="Open Market"/>
    <x v="0"/>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m/>
    <n v="2"/>
    <n v="0"/>
    <n v="0"/>
    <n v="0"/>
    <n v="0"/>
    <n v="0"/>
    <m/>
    <m/>
    <m/>
    <m/>
    <m/>
    <n v="0"/>
    <n v="516167"/>
    <n v="173210"/>
    <s v="Twickenham Riverside"/>
  </r>
  <r>
    <s v="16/3210/GPD15"/>
    <x v="1"/>
    <x v="1"/>
    <d v="2016-09-30T00:00:00"/>
    <d v="2019-09-30T00:00:00"/>
    <d v="2019-04-02T00:00:00"/>
    <d v="2020-02-11T00:00:00"/>
    <x v="0"/>
    <s v="Open Market"/>
    <x v="0"/>
    <s v="Change of use from B1 (Office) to C3 (Residential) comprising 4 x 1 bedroom flats."/>
    <s v="123 High Street_x000d_Whitton_x000d_Twickenham_x000d_TW2 7LQ_x000d_"/>
    <s v="-"/>
    <m/>
    <m/>
    <m/>
    <m/>
    <m/>
    <m/>
    <m/>
    <m/>
    <n v="0"/>
    <m/>
    <n v="4"/>
    <m/>
    <m/>
    <m/>
    <m/>
    <m/>
    <m/>
    <m/>
    <n v="4"/>
    <n v="4"/>
    <n v="0"/>
    <n v="0"/>
    <n v="0"/>
    <n v="0"/>
    <n v="0"/>
    <n v="0"/>
    <n v="0"/>
    <n v="4"/>
    <m/>
    <n v="4"/>
    <n v="0"/>
    <n v="0"/>
    <n v="0"/>
    <n v="0"/>
    <n v="0"/>
    <m/>
    <m/>
    <m/>
    <m/>
    <m/>
    <n v="0"/>
    <n v="514223"/>
    <n v="173584"/>
    <s v="Whitton"/>
  </r>
  <r>
    <s v="16/3247/FUL"/>
    <x v="0"/>
    <x v="0"/>
    <d v="2017-07-14T00:00:00"/>
    <d v="2020-10-31T00:00:00"/>
    <d v="2018-10-01T00:00:00"/>
    <d v="2020-01-21T00:00:00"/>
    <x v="0"/>
    <s v="Open Market"/>
    <x v="0"/>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m/>
    <n v="1"/>
    <n v="0"/>
    <n v="0"/>
    <n v="0"/>
    <n v="0"/>
    <n v="0"/>
    <m/>
    <m/>
    <m/>
    <m/>
    <m/>
    <n v="0"/>
    <n v="512538"/>
    <n v="173280"/>
    <s v="Heathfield"/>
  </r>
  <r>
    <s v="16/3485/FUL"/>
    <x v="2"/>
    <x v="0"/>
    <d v="2017-10-30T00:00:00"/>
    <d v="2020-10-30T00:00:00"/>
    <d v="2020-01-10T00:00:00"/>
    <d v="2019-07-01T00:00:00"/>
    <x v="0"/>
    <s v="Open Market"/>
    <x v="0"/>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m/>
    <n v="-1"/>
    <n v="0"/>
    <n v="0"/>
    <n v="0"/>
    <n v="0"/>
    <n v="0"/>
    <m/>
    <m/>
    <m/>
    <m/>
    <m/>
    <n v="0"/>
    <n v="514501"/>
    <n v="170687"/>
    <s v="Fulwell and Hampton Hill"/>
  </r>
  <r>
    <s v="16/3552/FUL"/>
    <x v="3"/>
    <x v="0"/>
    <d v="2018-04-24T00:00:00"/>
    <d v="2021-04-24T00:00:00"/>
    <d v="2018-04-25T00:00:00"/>
    <d v="2020-03-30T00:00:00"/>
    <x v="0"/>
    <s v="Open Market"/>
    <x v="0"/>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s v="Y"/>
    <n v="11"/>
    <n v="0"/>
    <n v="0"/>
    <n v="0"/>
    <n v="0"/>
    <n v="0"/>
    <m/>
    <m/>
    <m/>
    <m/>
    <m/>
    <n v="0"/>
    <n v="517752"/>
    <n v="172177"/>
    <s v="Ham, Petersham and Richmond Riverside"/>
  </r>
  <r>
    <s v="16/3685/FUL"/>
    <x v="3"/>
    <x v="0"/>
    <d v="2016-11-16T00:00:00"/>
    <d v="2021-02-15T00:00:00"/>
    <d v="2018-06-22T00:00:00"/>
    <d v="2019-08-31T00:00:00"/>
    <x v="0"/>
    <s v="Open Market"/>
    <x v="0"/>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m/>
    <n v="1"/>
    <n v="0"/>
    <n v="0"/>
    <n v="0"/>
    <n v="0"/>
    <n v="0"/>
    <m/>
    <m/>
    <m/>
    <m/>
    <m/>
    <n v="0"/>
    <n v="515385"/>
    <n v="174051"/>
    <s v="St. Margarets and North Twickenham"/>
  </r>
  <r>
    <s v="16/4193/FUL"/>
    <x v="0"/>
    <x v="0"/>
    <d v="2017-07-19T00:00:00"/>
    <d v="2020-07-19T00:00:00"/>
    <m/>
    <d v="2019-11-13T00:00:00"/>
    <x v="0"/>
    <s v="Open Market"/>
    <x v="0"/>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m/>
    <n v="0"/>
    <n v="0"/>
    <n v="0"/>
    <n v="0"/>
    <n v="0"/>
    <n v="0"/>
    <m/>
    <m/>
    <m/>
    <m/>
    <m/>
    <n v="0"/>
    <n v="513706"/>
    <n v="170624"/>
    <s v="Hampton North"/>
  </r>
  <r>
    <s v="17/0164/GPD15"/>
    <x v="1"/>
    <x v="1"/>
    <d v="2017-03-10T00:00:00"/>
    <d v="2020-03-10T00:00:00"/>
    <d v="2018-10-01T00:00:00"/>
    <d v="2019-04-24T00:00:00"/>
    <x v="0"/>
    <s v="Open Market"/>
    <x v="0"/>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m/>
    <n v="1"/>
    <n v="0"/>
    <n v="0"/>
    <n v="0"/>
    <n v="0"/>
    <n v="0"/>
    <m/>
    <m/>
    <m/>
    <m/>
    <m/>
    <n v="0"/>
    <n v="516177"/>
    <n v="173221"/>
    <s v="Twickenham Riverside"/>
  </r>
  <r>
    <s v="17/0396/FUL"/>
    <x v="0"/>
    <x v="0"/>
    <d v="2017-06-05T00:00:00"/>
    <d v="2020-06-05T00:00:00"/>
    <d v="2019-02-01T00:00:00"/>
    <d v="2020-03-23T00:00:00"/>
    <x v="0"/>
    <s v="Affordable Rent"/>
    <x v="0"/>
    <s v="Demolition of existing garages and creation of 3 x 1bed 2person flats and 1 x 2bed 3-person bungalow with associated parking and landscaping."/>
    <s v="Garage Site Craig Road Ham"/>
    <s v="TW10"/>
    <m/>
    <m/>
    <m/>
    <m/>
    <m/>
    <m/>
    <m/>
    <m/>
    <n v="0"/>
    <s v="Y"/>
    <n v="3"/>
    <n v="1"/>
    <m/>
    <m/>
    <m/>
    <m/>
    <m/>
    <n v="4"/>
    <n v="4"/>
    <n v="3"/>
    <n v="1"/>
    <n v="0"/>
    <n v="0"/>
    <n v="0"/>
    <n v="0"/>
    <n v="0"/>
    <n v="0"/>
    <n v="4"/>
    <m/>
    <n v="0"/>
    <n v="0"/>
    <n v="0"/>
    <n v="0"/>
    <n v="0"/>
    <n v="0"/>
    <m/>
    <m/>
    <m/>
    <m/>
    <m/>
    <n v="0"/>
    <n v="517438"/>
    <n v="171815"/>
    <s v="Ham, Petersham and Richmond Riverside"/>
  </r>
  <r>
    <s v="17/0460/FUL"/>
    <x v="2"/>
    <x v="0"/>
    <d v="2017-07-14T00:00:00"/>
    <d v="2020-07-14T00:00:00"/>
    <m/>
    <d v="2020-03-31T00:00:00"/>
    <x v="0"/>
    <s v="Open Market"/>
    <x v="0"/>
    <s v="Reversion of 4no. flats to a single family dwellinghouse."/>
    <s v="45 Castelnau_x000d_Barnes_x000d_London_x000d_SW13 9RT"/>
    <s v="SW13 9RT"/>
    <n v="3"/>
    <m/>
    <m/>
    <m/>
    <n v="1"/>
    <m/>
    <m/>
    <m/>
    <n v="4"/>
    <m/>
    <m/>
    <m/>
    <m/>
    <m/>
    <m/>
    <m/>
    <n v="1"/>
    <m/>
    <n v="1"/>
    <n v="-3"/>
    <n v="0"/>
    <n v="0"/>
    <n v="0"/>
    <n v="-1"/>
    <n v="0"/>
    <n v="1"/>
    <n v="0"/>
    <n v="-3"/>
    <m/>
    <n v="-3"/>
    <n v="0"/>
    <n v="0"/>
    <n v="0"/>
    <n v="0"/>
    <n v="0"/>
    <m/>
    <m/>
    <m/>
    <m/>
    <m/>
    <n v="0"/>
    <n v="522418"/>
    <n v="176934"/>
    <s v="Barnes"/>
  </r>
  <r>
    <s v="17/0733/FUL"/>
    <x v="2"/>
    <x v="0"/>
    <d v="2017-09-13T00:00:00"/>
    <d v="2020-09-13T00:00:00"/>
    <d v="2019-10-31T00:00:00"/>
    <d v="2020-03-18T00:00:00"/>
    <x v="0"/>
    <s v="Open Market"/>
    <x v="0"/>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m/>
    <n v="1"/>
    <n v="0"/>
    <n v="0"/>
    <n v="0"/>
    <n v="0"/>
    <n v="0"/>
    <m/>
    <m/>
    <m/>
    <m/>
    <m/>
    <n v="0"/>
    <n v="520325"/>
    <n v="175316"/>
    <s v="East Sheen"/>
  </r>
  <r>
    <s v="17/0956/FUL"/>
    <x v="0"/>
    <x v="0"/>
    <d v="2017-09-14T00:00:00"/>
    <d v="2020-09-14T00:00:00"/>
    <d v="2019-01-14T00:00:00"/>
    <d v="2020-02-20T00:00:00"/>
    <x v="0"/>
    <s v="Open Market"/>
    <x v="0"/>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m/>
    <n v="6"/>
    <n v="0"/>
    <n v="0"/>
    <n v="0"/>
    <n v="0"/>
    <n v="0"/>
    <m/>
    <m/>
    <m/>
    <m/>
    <m/>
    <n v="0"/>
    <n v="522302"/>
    <n v="176537"/>
    <s v="Barnes"/>
  </r>
  <r>
    <s v="17/1207/FUL"/>
    <x v="0"/>
    <x v="0"/>
    <d v="2017-10-24T00:00:00"/>
    <d v="2020-10-24T00:00:00"/>
    <d v="2018-10-01T00:00:00"/>
    <d v="2019-11-18T00:00:00"/>
    <x v="0"/>
    <s v="Open Market"/>
    <x v="0"/>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m/>
    <n v="2"/>
    <n v="0"/>
    <n v="0"/>
    <n v="0"/>
    <n v="0"/>
    <n v="0"/>
    <m/>
    <m/>
    <m/>
    <m/>
    <m/>
    <n v="0"/>
    <n v="518953"/>
    <n v="176997"/>
    <s v="Kew"/>
  </r>
  <r>
    <s v="17/1286/VRC"/>
    <x v="0"/>
    <x v="0"/>
    <d v="2017-10-05T00:00:00"/>
    <d v="2017-12-09T00:00:00"/>
    <d v="2017-10-05T00:00:00"/>
    <d v="2019-08-19T00:00:00"/>
    <x v="0"/>
    <s v="Affordable Rent"/>
    <x v="0"/>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s v="Y"/>
    <n v="15"/>
    <n v="0"/>
    <n v="0"/>
    <n v="0"/>
    <n v="0"/>
    <n v="0"/>
    <m/>
    <m/>
    <m/>
    <m/>
    <m/>
    <n v="0"/>
    <n v="516802"/>
    <n v="171333"/>
    <s v="Teddington"/>
  </r>
  <r>
    <s v="17/1286/VRC"/>
    <x v="0"/>
    <x v="0"/>
    <d v="2017-10-05T00:00:00"/>
    <d v="2017-12-09T00:00:00"/>
    <d v="2017-10-05T00:00:00"/>
    <d v="2019-12-06T00:00:00"/>
    <x v="0"/>
    <s v="Open Market"/>
    <x v="0"/>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s v="Y"/>
    <n v="93"/>
    <n v="0"/>
    <n v="0"/>
    <n v="0"/>
    <n v="0"/>
    <n v="0"/>
    <m/>
    <m/>
    <m/>
    <m/>
    <m/>
    <n v="0"/>
    <n v="516802"/>
    <n v="171333"/>
    <s v="Teddington"/>
  </r>
  <r>
    <s v="17/1286/VRC"/>
    <x v="0"/>
    <x v="0"/>
    <d v="2017-10-05T00:00:00"/>
    <d v="2017-12-09T00:00:00"/>
    <d v="2017-10-05T00:00:00"/>
    <d v="2019-04-26T00:00:00"/>
    <x v="0"/>
    <s v="Open Market"/>
    <x v="0"/>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s v="Y"/>
    <n v="47"/>
    <n v="0"/>
    <n v="0"/>
    <n v="0"/>
    <n v="0"/>
    <n v="0"/>
    <m/>
    <m/>
    <m/>
    <m/>
    <m/>
    <n v="0"/>
    <n v="516802"/>
    <n v="171333"/>
    <s v="Teddington"/>
  </r>
  <r>
    <s v="17/1621/FUL"/>
    <x v="1"/>
    <x v="0"/>
    <d v="2017-10-09T00:00:00"/>
    <d v="2021-04-03T00:00:00"/>
    <d v="2019-09-05T00:00:00"/>
    <d v="2019-10-29T00:00:00"/>
    <x v="0"/>
    <s v="Open Market"/>
    <x v="0"/>
    <s v="Conversion of First Floor Offices (B1) to Residential (C3) and Remodelling of Second Floor Flat."/>
    <s v="3 Union Court_x000d_Sheen Road_x000d_Richmond_x000d__x000d_"/>
    <s v="TW9"/>
    <m/>
    <m/>
    <m/>
    <m/>
    <m/>
    <m/>
    <m/>
    <m/>
    <n v="0"/>
    <m/>
    <n v="1"/>
    <m/>
    <m/>
    <m/>
    <m/>
    <m/>
    <m/>
    <m/>
    <n v="1"/>
    <n v="1"/>
    <n v="0"/>
    <n v="0"/>
    <n v="0"/>
    <n v="0"/>
    <n v="0"/>
    <n v="0"/>
    <n v="0"/>
    <n v="1"/>
    <m/>
    <n v="1"/>
    <n v="0"/>
    <n v="0"/>
    <n v="0"/>
    <n v="0"/>
    <n v="0"/>
    <m/>
    <m/>
    <m/>
    <m/>
    <m/>
    <n v="0"/>
    <n v="518053"/>
    <n v="174903"/>
    <s v="South Richmond"/>
  </r>
  <r>
    <s v="17/2534/FUL"/>
    <x v="2"/>
    <x v="0"/>
    <d v="2018-02-22T00:00:00"/>
    <d v="2021-02-22T00:00:00"/>
    <d v="2019-03-01T00:00:00"/>
    <d v="2020-03-25T00:00:00"/>
    <x v="0"/>
    <s v="Open Market"/>
    <x v="0"/>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m/>
    <n v="-2"/>
    <n v="0"/>
    <n v="0"/>
    <n v="0"/>
    <n v="0"/>
    <n v="0"/>
    <m/>
    <m/>
    <m/>
    <m/>
    <m/>
    <n v="0"/>
    <n v="518396"/>
    <n v="174632"/>
    <s v="South Richmond"/>
  </r>
  <r>
    <s v="17/2779/NMA"/>
    <x v="0"/>
    <x v="0"/>
    <d v="2018-03-09T00:00:00"/>
    <d v="2021-03-09T00:00:00"/>
    <d v="2016-05-02T00:00:00"/>
    <d v="2020-03-31T00:00:00"/>
    <x v="0"/>
    <s v="Open Market"/>
    <x v="0"/>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s v="Y"/>
    <n v="10"/>
    <n v="0"/>
    <n v="0"/>
    <n v="0"/>
    <n v="0"/>
    <n v="0"/>
    <m/>
    <m/>
    <m/>
    <m/>
    <m/>
    <n v="0"/>
    <n v="518534"/>
    <n v="171320"/>
    <s v="Ham, Petersham and Richmond Riverside"/>
  </r>
  <r>
    <s v="17/2779/NMA"/>
    <x v="0"/>
    <x v="0"/>
    <d v="2018-03-09T00:00:00"/>
    <d v="2021-03-09T00:00:00"/>
    <d v="2016-05-02T00:00:00"/>
    <d v="2020-03-31T00:00:00"/>
    <x v="0"/>
    <s v="Open Market"/>
    <x v="0"/>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s v="Y"/>
    <n v="7"/>
    <n v="0"/>
    <n v="0"/>
    <n v="0"/>
    <n v="0"/>
    <n v="0"/>
    <m/>
    <m/>
    <m/>
    <m/>
    <m/>
    <n v="0"/>
    <n v="518534"/>
    <n v="171320"/>
    <s v="Ham, Petersham and Richmond Riverside"/>
  </r>
  <r>
    <s v="17/2995/FUL"/>
    <x v="1"/>
    <x v="0"/>
    <d v="2018-04-24T00:00:00"/>
    <d v="2021-04-24T00:00:00"/>
    <d v="2019-01-31T00:00:00"/>
    <d v="2019-04-10T00:00:00"/>
    <x v="0"/>
    <s v="Open Market"/>
    <x v="0"/>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0"/>
    <m/>
    <m/>
    <m/>
    <n v="1"/>
    <m/>
    <n v="1"/>
    <n v="2"/>
    <m/>
    <m/>
    <m/>
    <m/>
    <m/>
    <m/>
    <n v="3"/>
    <n v="0"/>
    <n v="2"/>
    <n v="0"/>
    <n v="0"/>
    <n v="0"/>
    <n v="0"/>
    <n v="0"/>
    <n v="0"/>
    <n v="2"/>
    <m/>
    <n v="2"/>
    <n v="0"/>
    <n v="0"/>
    <n v="0"/>
    <n v="0"/>
    <n v="0"/>
    <m/>
    <m/>
    <m/>
    <m/>
    <m/>
    <n v="0"/>
    <n v="518267"/>
    <n v="175282"/>
    <s v="North Richmond"/>
  </r>
  <r>
    <s v="17/3132/FUL"/>
    <x v="0"/>
    <x v="0"/>
    <d v="2018-10-16T00:00:00"/>
    <d v="2021-10-16T00:00:00"/>
    <d v="2019-02-05T00:00:00"/>
    <d v="2020-03-31T00:00:00"/>
    <x v="0"/>
    <s v="Open Market"/>
    <x v="0"/>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m/>
    <n v="1"/>
    <n v="0"/>
    <n v="0"/>
    <n v="0"/>
    <n v="0"/>
    <n v="0"/>
    <m/>
    <m/>
    <m/>
    <m/>
    <m/>
    <n v="0"/>
    <n v="517531"/>
    <n v="174067"/>
    <s v="Twickenham Riverside"/>
  </r>
  <r>
    <s v="17/3347/FUL"/>
    <x v="0"/>
    <x v="0"/>
    <d v="2018-07-25T00:00:00"/>
    <d v="2021-07-25T00:00:00"/>
    <d v="2018-11-01T00:00:00"/>
    <d v="2019-12-02T00:00:00"/>
    <x v="0"/>
    <s v="Open Market"/>
    <x v="0"/>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m/>
    <n v="2"/>
    <n v="0"/>
    <n v="0"/>
    <n v="0"/>
    <n v="0"/>
    <n v="0"/>
    <m/>
    <m/>
    <m/>
    <m/>
    <m/>
    <n v="0"/>
    <n v="521397"/>
    <n v="175828"/>
    <s v="Mortlake and Barnes Common"/>
  </r>
  <r>
    <s v="17/3591/FUL"/>
    <x v="2"/>
    <x v="0"/>
    <d v="2018-10-12T00:00:00"/>
    <d v="2021-10-12T00:00:00"/>
    <m/>
    <d v="2020-03-31T00:00:00"/>
    <x v="0"/>
    <s v="Open Market"/>
    <x v="0"/>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m/>
    <n v="1"/>
    <n v="0"/>
    <n v="0"/>
    <n v="0"/>
    <n v="0"/>
    <n v="0"/>
    <m/>
    <m/>
    <m/>
    <m/>
    <m/>
    <n v="0"/>
    <n v="514174"/>
    <n v="173697"/>
    <s v="Whitton"/>
  </r>
  <r>
    <s v="17/4238/FUL"/>
    <x v="0"/>
    <x v="0"/>
    <d v="2018-02-23T00:00:00"/>
    <d v="2021-02-26T00:00:00"/>
    <d v="2019-02-13T00:00:00"/>
    <d v="2019-10-30T00:00:00"/>
    <x v="0"/>
    <s v="Open Market"/>
    <x v="0"/>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0"/>
    <m/>
    <m/>
    <n v="0"/>
    <n v="0"/>
    <n v="0"/>
    <n v="-1"/>
    <n v="0"/>
    <n v="0"/>
    <n v="0"/>
    <n v="0"/>
    <n v="0"/>
    <n v="-1"/>
    <m/>
    <n v="-1"/>
    <n v="0"/>
    <n v="0"/>
    <n v="0"/>
    <n v="0"/>
    <n v="0"/>
    <m/>
    <m/>
    <m/>
    <m/>
    <m/>
    <n v="0"/>
    <n v="515649"/>
    <n v="170638"/>
    <s v="Teddington"/>
  </r>
  <r>
    <s v="17/4606/FUL"/>
    <x v="0"/>
    <x v="0"/>
    <d v="2018-05-04T00:00:00"/>
    <d v="2021-05-04T00:00:00"/>
    <d v="2018-06-01T00:00:00"/>
    <d v="2019-05-31T00:00:00"/>
    <x v="0"/>
    <s v="Open Market"/>
    <x v="0"/>
    <s v="Construction of 2No. 3 bed dwellinghouses (including basement accommodation) with rear plot boundary alteration."/>
    <s v="1 Upper Ham Road_x000d_Ham_x000d_TW10 5LD_x000d__x000d_"/>
    <s v="TW10 5LD"/>
    <m/>
    <m/>
    <n v="1"/>
    <m/>
    <m/>
    <m/>
    <m/>
    <m/>
    <n v="1"/>
    <m/>
    <m/>
    <m/>
    <n v="2"/>
    <m/>
    <m/>
    <m/>
    <m/>
    <m/>
    <n v="2"/>
    <n v="0"/>
    <n v="0"/>
    <n v="1"/>
    <n v="0"/>
    <n v="0"/>
    <n v="0"/>
    <n v="0"/>
    <n v="0"/>
    <n v="1"/>
    <m/>
    <n v="1"/>
    <n v="0"/>
    <n v="0"/>
    <n v="0"/>
    <n v="0"/>
    <n v="0"/>
    <m/>
    <m/>
    <m/>
    <m/>
    <m/>
    <n v="0"/>
    <n v="517784"/>
    <n v="171703"/>
    <s v="Ham, Petersham and Richmond Riverside"/>
  </r>
  <r>
    <s v="18/0318/FUL"/>
    <x v="2"/>
    <x v="0"/>
    <d v="2018-10-09T00:00:00"/>
    <d v="2021-10-09T00:00:00"/>
    <d v="2018-11-01T00:00:00"/>
    <d v="2020-03-18T00:00:00"/>
    <x v="0"/>
    <s v="Open Market"/>
    <x v="0"/>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m/>
    <n v="-1"/>
    <n v="0"/>
    <n v="0"/>
    <n v="0"/>
    <n v="0"/>
    <n v="0"/>
    <m/>
    <m/>
    <m/>
    <m/>
    <m/>
    <n v="0"/>
    <n v="514998"/>
    <n v="172958"/>
    <s v="West Twickenham"/>
  </r>
  <r>
    <s v="18/0433/FUL"/>
    <x v="1"/>
    <x v="0"/>
    <d v="2018-07-24T00:00:00"/>
    <d v="2021-07-24T00:00:00"/>
    <d v="2019-05-01T00:00:00"/>
    <d v="2019-09-14T00:00:00"/>
    <x v="0"/>
    <s v="Open Market"/>
    <x v="0"/>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m/>
    <n v="4"/>
    <n v="0"/>
    <n v="0"/>
    <n v="0"/>
    <n v="0"/>
    <n v="0"/>
    <m/>
    <m/>
    <m/>
    <m/>
    <m/>
    <n v="0"/>
    <n v="515424"/>
    <n v="173951"/>
    <s v="St. Margarets and North Twickenham"/>
  </r>
  <r>
    <s v="18/0665/FUL"/>
    <x v="0"/>
    <x v="0"/>
    <d v="2018-09-20T00:00:00"/>
    <d v="2021-09-20T00:00:00"/>
    <d v="2018-04-09T00:00:00"/>
    <d v="2019-08-01T00:00:00"/>
    <x v="0"/>
    <s v="Open Market"/>
    <x v="0"/>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m/>
    <n v="1"/>
    <n v="0"/>
    <n v="0"/>
    <n v="0"/>
    <n v="0"/>
    <n v="0"/>
    <m/>
    <m/>
    <m/>
    <m/>
    <m/>
    <n v="0"/>
    <n v="514859"/>
    <n v="172254"/>
    <s v="South Twickenham"/>
  </r>
  <r>
    <s v="18/0737/FUL"/>
    <x v="1"/>
    <x v="0"/>
    <d v="2018-12-12T00:00:00"/>
    <d v="2021-12-13T00:00:00"/>
    <d v="2019-01-08T00:00:00"/>
    <d v="2020-02-07T00:00:00"/>
    <x v="0"/>
    <s v="Open Market"/>
    <x v="0"/>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m/>
    <n v="1"/>
    <n v="0"/>
    <n v="0"/>
    <n v="0"/>
    <n v="0"/>
    <n v="0"/>
    <m/>
    <m/>
    <m/>
    <m/>
    <m/>
    <n v="0"/>
    <n v="521322"/>
    <n v="175815"/>
    <s v="Mortlake and Barnes Common"/>
  </r>
  <r>
    <s v="18/0743/FUL"/>
    <x v="0"/>
    <x v="0"/>
    <d v="2018-08-23T00:00:00"/>
    <d v="2021-08-23T00:00:00"/>
    <m/>
    <d v="2019-05-28T00:00:00"/>
    <x v="0"/>
    <s v="Open Market"/>
    <x v="0"/>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m/>
    <n v="1"/>
    <n v="0"/>
    <n v="0"/>
    <n v="0"/>
    <n v="0"/>
    <n v="0"/>
    <m/>
    <m/>
    <m/>
    <m/>
    <m/>
    <n v="0"/>
    <n v="514675"/>
    <n v="172117"/>
    <s v="West Twickenham"/>
  </r>
  <r>
    <s v="18/0745/FUL"/>
    <x v="2"/>
    <x v="0"/>
    <d v="2018-07-06T00:00:00"/>
    <d v="2021-07-06T00:00:00"/>
    <d v="2018-10-01T00:00:00"/>
    <d v="2019-10-15T00:00:00"/>
    <x v="0"/>
    <s v="Open Market"/>
    <x v="0"/>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m/>
    <n v="1"/>
    <n v="0"/>
    <n v="0"/>
    <n v="0"/>
    <n v="0"/>
    <n v="0"/>
    <m/>
    <m/>
    <m/>
    <m/>
    <m/>
    <n v="0"/>
    <n v="516418"/>
    <n v="171190"/>
    <s v="Teddington"/>
  </r>
  <r>
    <s v="18/0860/GPD15"/>
    <x v="1"/>
    <x v="1"/>
    <d v="2018-05-08T00:00:00"/>
    <d v="2021-05-08T00:00:00"/>
    <m/>
    <d v="2019-06-14T00:00:00"/>
    <x v="0"/>
    <s v="Open Market"/>
    <x v="0"/>
    <s v="Change of use from B1(c) to C3 to provide seven new self-contained studio residential dwellings."/>
    <s v="2 Elmfield Avenue_x000d_Teddington_x000d_TW11 8BS_x000d_"/>
    <s v="TW11 8BS"/>
    <m/>
    <m/>
    <m/>
    <m/>
    <m/>
    <m/>
    <m/>
    <m/>
    <n v="0"/>
    <m/>
    <n v="7"/>
    <m/>
    <m/>
    <m/>
    <m/>
    <m/>
    <m/>
    <m/>
    <n v="7"/>
    <n v="7"/>
    <n v="0"/>
    <n v="0"/>
    <n v="0"/>
    <n v="0"/>
    <n v="0"/>
    <n v="0"/>
    <n v="0"/>
    <n v="7"/>
    <m/>
    <n v="7"/>
    <n v="0"/>
    <n v="0"/>
    <n v="0"/>
    <n v="0"/>
    <n v="0"/>
    <m/>
    <m/>
    <m/>
    <m/>
    <m/>
    <n v="0"/>
    <n v="516011"/>
    <n v="171165"/>
    <s v="Teddington"/>
  </r>
  <r>
    <s v="18/1175/FUL"/>
    <x v="4"/>
    <x v="0"/>
    <d v="2018-10-05T00:00:00"/>
    <d v="2021-10-05T00:00:00"/>
    <d v="2019-05-17T00:00:00"/>
    <d v="2019-09-10T00:00:00"/>
    <x v="0"/>
    <s v="Open Market"/>
    <x v="0"/>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m/>
    <n v="1"/>
    <n v="0"/>
    <n v="0"/>
    <n v="0"/>
    <n v="0"/>
    <n v="0"/>
    <m/>
    <m/>
    <m/>
    <m/>
    <m/>
    <n v="0"/>
    <n v="518588"/>
    <n v="175372"/>
    <s v="North Richmond"/>
  </r>
  <r>
    <s v="18/1360/GPD15"/>
    <x v="1"/>
    <x v="1"/>
    <d v="2018-06-15T00:00:00"/>
    <d v="2021-06-15T00:00:00"/>
    <d v="2019-05-03T00:00:00"/>
    <d v="2019-09-12T00:00:00"/>
    <x v="0"/>
    <s v="Open Market"/>
    <x v="0"/>
    <s v="Change of use of ground floor from B1 (office) to C3 (dwellinghouse) to provide a 1 bedroom unit."/>
    <s v="1 Coval Passage_x000d_East Sheen_x000d_London_x000d_SW14 7RE_x000d_"/>
    <s v="SW14 7RE"/>
    <m/>
    <m/>
    <m/>
    <m/>
    <m/>
    <m/>
    <m/>
    <m/>
    <n v="0"/>
    <m/>
    <n v="1"/>
    <m/>
    <m/>
    <m/>
    <m/>
    <m/>
    <m/>
    <m/>
    <n v="1"/>
    <n v="1"/>
    <n v="0"/>
    <n v="0"/>
    <n v="0"/>
    <n v="0"/>
    <n v="0"/>
    <n v="0"/>
    <n v="0"/>
    <n v="1"/>
    <m/>
    <n v="1"/>
    <n v="0"/>
    <n v="0"/>
    <n v="0"/>
    <n v="0"/>
    <n v="0"/>
    <m/>
    <m/>
    <m/>
    <m/>
    <m/>
    <n v="0"/>
    <n v="520124"/>
    <n v="175293"/>
    <s v="East Sheen"/>
  </r>
  <r>
    <s v="18/1566/FUL"/>
    <x v="2"/>
    <x v="0"/>
    <d v="2018-09-25T00:00:00"/>
    <d v="2021-09-25T00:00:00"/>
    <d v="2019-01-31T00:00:00"/>
    <d v="2019-10-10T00:00:00"/>
    <x v="0"/>
    <s v="Open Market"/>
    <x v="0"/>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m/>
    <n v="2"/>
    <n v="0"/>
    <n v="0"/>
    <n v="0"/>
    <n v="0"/>
    <n v="0"/>
    <m/>
    <m/>
    <m/>
    <m/>
    <m/>
    <n v="0"/>
    <n v="515965"/>
    <n v="173782"/>
    <s v="St. Margarets and North Twickenham"/>
  </r>
  <r>
    <s v="18/1569/FUL"/>
    <x v="2"/>
    <x v="0"/>
    <d v="2018-08-17T00:00:00"/>
    <d v="2022-03-11T00:00:00"/>
    <d v="2019-03-31T00:00:00"/>
    <d v="2019-05-31T00:00:00"/>
    <x v="0"/>
    <s v="Open Market"/>
    <x v="0"/>
    <s v="Reversion of to two self-contained flats into single family dwelling house."/>
    <s v="14 Norman Avenue_x000d_Twickenham_x000d_TW1 2LY"/>
    <s v="TW1 2LY"/>
    <m/>
    <n v="2"/>
    <m/>
    <m/>
    <m/>
    <m/>
    <m/>
    <m/>
    <n v="2"/>
    <m/>
    <m/>
    <m/>
    <m/>
    <n v="1"/>
    <m/>
    <m/>
    <m/>
    <m/>
    <n v="1"/>
    <n v="0"/>
    <n v="-2"/>
    <n v="0"/>
    <n v="1"/>
    <n v="0"/>
    <n v="0"/>
    <n v="0"/>
    <n v="0"/>
    <n v="-1"/>
    <m/>
    <n v="-1"/>
    <n v="0"/>
    <n v="0"/>
    <n v="0"/>
    <n v="0"/>
    <n v="0"/>
    <m/>
    <m/>
    <m/>
    <m/>
    <m/>
    <n v="0"/>
    <n v="516997"/>
    <n v="173966"/>
    <s v="Twickenham Riverside"/>
  </r>
  <r>
    <s v="18/1722/GPD13"/>
    <x v="1"/>
    <x v="1"/>
    <d v="2018-07-12T00:00:00"/>
    <d v="2021-07-12T00:00:00"/>
    <d v="2018-04-02T00:00:00"/>
    <d v="2019-10-14T00:00:00"/>
    <x v="0"/>
    <s v="Open Market"/>
    <x v="0"/>
    <s v="Change of use from A1(Retail) to C3 (Residential) to create a two bedroom flat."/>
    <s v="Ground Floor_x000d_204 Stanley Road_x000d_Teddington_x000d_TW11 8UE_x000d_"/>
    <s v="TW11 8UE"/>
    <m/>
    <m/>
    <m/>
    <m/>
    <m/>
    <m/>
    <m/>
    <m/>
    <n v="0"/>
    <m/>
    <m/>
    <n v="1"/>
    <m/>
    <m/>
    <m/>
    <m/>
    <m/>
    <m/>
    <n v="1"/>
    <n v="0"/>
    <n v="1"/>
    <n v="0"/>
    <n v="0"/>
    <n v="0"/>
    <n v="0"/>
    <n v="0"/>
    <n v="0"/>
    <n v="1"/>
    <m/>
    <n v="1"/>
    <n v="0"/>
    <n v="0"/>
    <n v="0"/>
    <n v="0"/>
    <n v="0"/>
    <m/>
    <m/>
    <m/>
    <m/>
    <m/>
    <n v="0"/>
    <n v="515113"/>
    <n v="171634"/>
    <s v="Fulwell and Hampton Hill"/>
  </r>
  <r>
    <s v="18/1817/GPD15"/>
    <x v="1"/>
    <x v="1"/>
    <d v="2018-06-29T00:00:00"/>
    <d v="2021-06-29T00:00:00"/>
    <m/>
    <d v="2020-02-21T00:00:00"/>
    <x v="0"/>
    <s v="Open Market"/>
    <x v="0"/>
    <s v="Change of use from an office (Use Class B1(a)) to residential (Use Class C3) to provide 1 x 4 bed dwellinghouse."/>
    <s v="9 Elmtree Road_x000d_Teddington_x000d_TW11 8SJ_x000d_"/>
    <s v="TW11 8SJ"/>
    <m/>
    <m/>
    <m/>
    <m/>
    <m/>
    <m/>
    <m/>
    <m/>
    <n v="0"/>
    <m/>
    <m/>
    <m/>
    <m/>
    <n v="1"/>
    <m/>
    <m/>
    <m/>
    <m/>
    <n v="1"/>
    <n v="0"/>
    <n v="0"/>
    <n v="0"/>
    <n v="1"/>
    <n v="0"/>
    <n v="0"/>
    <n v="0"/>
    <n v="0"/>
    <n v="1"/>
    <m/>
    <n v="1"/>
    <n v="0"/>
    <n v="0"/>
    <n v="0"/>
    <n v="0"/>
    <n v="0"/>
    <m/>
    <m/>
    <m/>
    <m/>
    <m/>
    <n v="0"/>
    <n v="515379"/>
    <n v="171492"/>
    <s v="Fulwell and Hampton Hill"/>
  </r>
  <r>
    <s v="18/2296/ES191"/>
    <x v="2"/>
    <x v="0"/>
    <d v="2018-08-20T00:00:00"/>
    <d v="2019-11-29T00:00:00"/>
    <m/>
    <d v="2019-11-29T00:00:00"/>
    <x v="0"/>
    <s v="Open Market"/>
    <x v="0"/>
    <s v="Use of the ground floor (left annex) as a self-contained dwelling (C3)."/>
    <s v="706A Hanworth Road_x000d_Whitton_x000d_Hounslow_x000d_TW4 5NT_x000d_"/>
    <s v="TW4 5NT"/>
    <m/>
    <m/>
    <m/>
    <m/>
    <n v="1"/>
    <m/>
    <m/>
    <m/>
    <n v="1"/>
    <m/>
    <m/>
    <n v="1"/>
    <n v="1"/>
    <m/>
    <m/>
    <m/>
    <m/>
    <m/>
    <n v="2"/>
    <n v="0"/>
    <n v="1"/>
    <n v="1"/>
    <n v="0"/>
    <n v="-1"/>
    <n v="0"/>
    <n v="0"/>
    <n v="0"/>
    <n v="1"/>
    <m/>
    <n v="1"/>
    <n v="0"/>
    <n v="0"/>
    <n v="0"/>
    <n v="0"/>
    <n v="0"/>
    <m/>
    <m/>
    <m/>
    <m/>
    <m/>
    <n v="0"/>
    <n v="512613"/>
    <n v="173404"/>
    <s v="Heathfield"/>
  </r>
  <r>
    <s v="18/2620/FUL"/>
    <x v="4"/>
    <x v="0"/>
    <d v="2019-01-04T00:00:00"/>
    <d v="2022-01-04T00:00:00"/>
    <d v="2018-04-02T00:00:00"/>
    <d v="2019-12-02T00:00:00"/>
    <x v="0"/>
    <s v="Open Market"/>
    <x v="0"/>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m/>
    <n v="1"/>
    <n v="0"/>
    <n v="0"/>
    <n v="0"/>
    <n v="0"/>
    <n v="0"/>
    <m/>
    <m/>
    <m/>
    <m/>
    <m/>
    <n v="0"/>
    <n v="515112"/>
    <n v="171634"/>
    <s v="Fulwell and Hampton Hill"/>
  </r>
  <r>
    <s v="19/0141/ES191"/>
    <x v="1"/>
    <x v="0"/>
    <d v="2019-06-21T00:00:00"/>
    <d v="2019-06-21T00:00:00"/>
    <d v="2019-06-21T00:00:00"/>
    <d v="2019-06-21T00:00:00"/>
    <x v="0"/>
    <s v="Open Market"/>
    <x v="0"/>
    <s v="Continued use of part of the property (excluding Unit 1) as 2No. flats in multiple occupation for upto 6 people."/>
    <s v="The Boathouse Ranelagh Drive Twickenham TW1 1QZ"/>
    <s v="TW1 1QZ"/>
    <m/>
    <m/>
    <m/>
    <m/>
    <m/>
    <m/>
    <m/>
    <m/>
    <n v="0"/>
    <m/>
    <m/>
    <m/>
    <m/>
    <n v="0"/>
    <n v="0"/>
    <m/>
    <m/>
    <m/>
    <n v="0"/>
    <n v="0"/>
    <n v="0"/>
    <n v="0"/>
    <n v="0"/>
    <n v="0"/>
    <n v="0"/>
    <n v="0"/>
    <n v="0"/>
    <n v="0"/>
    <m/>
    <n v="0"/>
    <n v="0"/>
    <n v="0"/>
    <n v="0"/>
    <n v="0"/>
    <n v="0"/>
    <m/>
    <m/>
    <m/>
    <m/>
    <m/>
    <n v="0"/>
    <n v="516877"/>
    <n v="175059"/>
    <s v="St. Margarets and North Twickenham"/>
  </r>
  <r>
    <s v="19/0475/FUL"/>
    <x v="3"/>
    <x v="0"/>
    <d v="2019-07-31T00:00:00"/>
    <d v="2022-07-31T00:00:00"/>
    <m/>
    <d v="2020-02-26T00:00:00"/>
    <x v="0"/>
    <s v="Open Market"/>
    <x v="0"/>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m/>
    <n v="7"/>
    <n v="0"/>
    <n v="0"/>
    <n v="0"/>
    <n v="0"/>
    <n v="0"/>
    <m/>
    <m/>
    <m/>
    <m/>
    <m/>
    <n v="0"/>
    <n v="514280"/>
    <n v="170996"/>
    <s v="Fulwell and Hampton Hill"/>
  </r>
  <r>
    <s v="19/0739/FUL"/>
    <x v="2"/>
    <x v="0"/>
    <d v="2019-10-23T00:00:00"/>
    <d v="2022-10-23T00:00:00"/>
    <m/>
    <d v="2019-10-23T00:00:00"/>
    <x v="0"/>
    <s v="Open Market"/>
    <x v="0"/>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m/>
    <n v="1"/>
    <n v="0"/>
    <n v="0"/>
    <n v="0"/>
    <n v="0"/>
    <n v="0"/>
    <m/>
    <m/>
    <m/>
    <m/>
    <m/>
    <n v="0"/>
    <n v="519011"/>
    <n v="176963"/>
    <s v="Kew"/>
  </r>
  <r>
    <s v="19/1100/FUL"/>
    <x v="1"/>
    <x v="0"/>
    <d v="2019-10-10T00:00:00"/>
    <d v="2022-10-10T00:00:00"/>
    <d v="2019-10-01T00:00:00"/>
    <d v="2020-01-31T00:00:00"/>
    <x v="0"/>
    <s v="Open Market"/>
    <x v="0"/>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m/>
    <n v="1"/>
    <n v="0"/>
    <n v="0"/>
    <n v="0"/>
    <n v="0"/>
    <n v="0"/>
    <m/>
    <m/>
    <m/>
    <m/>
    <m/>
    <n v="0"/>
    <n v="516817"/>
    <n v="174222"/>
    <s v="St. Margarets and North Twickenham"/>
  </r>
  <r>
    <s v="19/1217/ES191"/>
    <x v="2"/>
    <x v="0"/>
    <d v="2019-06-11T00:00:00"/>
    <d v="2019-06-11T00:00:00"/>
    <d v="2019-06-11T00:00:00"/>
    <d v="2019-06-11T00:00:00"/>
    <x v="0"/>
    <s v="Open Market"/>
    <x v="0"/>
    <s v="Establish use of property as a separate self-contained dwellinghouse"/>
    <s v="1A Riverside House_x000d_Riverside_x000d_Twickenham_x000d_TW1 3DJ_x000d_"/>
    <s v="TW1 3DJ"/>
    <m/>
    <m/>
    <m/>
    <m/>
    <m/>
    <m/>
    <n v="1"/>
    <m/>
    <n v="1"/>
    <m/>
    <m/>
    <m/>
    <n v="1"/>
    <n v="1"/>
    <m/>
    <m/>
    <m/>
    <m/>
    <n v="2"/>
    <n v="0"/>
    <n v="0"/>
    <n v="1"/>
    <n v="1"/>
    <n v="0"/>
    <n v="0"/>
    <n v="-1"/>
    <n v="0"/>
    <n v="1"/>
    <m/>
    <n v="1"/>
    <n v="0"/>
    <n v="0"/>
    <n v="0"/>
    <n v="0"/>
    <n v="0"/>
    <m/>
    <m/>
    <m/>
    <m/>
    <m/>
    <n v="0"/>
    <n v="516873"/>
    <n v="173350"/>
    <s v="Twickenham Riverside"/>
  </r>
  <r>
    <s v="19/2022/ES191"/>
    <x v="2"/>
    <x v="0"/>
    <d v="2019-09-16T00:00:00"/>
    <d v="2022-09-17T00:00:00"/>
    <m/>
    <d v="2019-09-17T00:00:00"/>
    <x v="0"/>
    <s v="Open Market"/>
    <x v="0"/>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m/>
    <n v="-1"/>
    <n v="0"/>
    <n v="0"/>
    <n v="0"/>
    <n v="0"/>
    <n v="0"/>
    <m/>
    <m/>
    <m/>
    <m/>
    <m/>
    <n v="0"/>
    <n v="516420"/>
    <n v="171274"/>
    <s v="Teddington"/>
  </r>
  <r>
    <s v="19/2544/FUL"/>
    <x v="1"/>
    <x v="0"/>
    <d v="2019-12-10T00:00:00"/>
    <d v="2022-12-10T00:00:00"/>
    <m/>
    <d v="2019-12-14T00:00:00"/>
    <x v="0"/>
    <s v="Open Market"/>
    <x v="0"/>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m/>
    <n v="-1"/>
    <n v="0"/>
    <n v="0"/>
    <n v="0"/>
    <n v="0"/>
    <n v="0"/>
    <m/>
    <m/>
    <m/>
    <m/>
    <m/>
    <n v="0"/>
    <n v="513192"/>
    <n v="171188"/>
    <s v="Hampton North"/>
  </r>
  <r>
    <s v="19/3241/FUL"/>
    <x v="4"/>
    <x v="0"/>
    <d v="2020-03-13T00:00:00"/>
    <d v="2023-03-16T00:00:00"/>
    <d v="2020-03-16T00:00:00"/>
    <d v="2020-03-16T00:00:00"/>
    <x v="0"/>
    <s v="Open Market"/>
    <x v="0"/>
    <s v="Extension of the garage to facilitate the creation of 1 x 1 bed dwelling."/>
    <s v="Land Adjacent To_x000d_29 Rivermeads Avenue_x000d_Twickenham_x000d__x000d_"/>
    <s v="TW2 5JL"/>
    <m/>
    <m/>
    <m/>
    <m/>
    <m/>
    <m/>
    <m/>
    <m/>
    <n v="0"/>
    <m/>
    <n v="1"/>
    <m/>
    <m/>
    <m/>
    <m/>
    <m/>
    <m/>
    <m/>
    <n v="1"/>
    <n v="1"/>
    <n v="0"/>
    <n v="0"/>
    <n v="0"/>
    <n v="0"/>
    <n v="0"/>
    <n v="0"/>
    <n v="0"/>
    <n v="1"/>
    <m/>
    <n v="1"/>
    <n v="0"/>
    <n v="0"/>
    <n v="0"/>
    <n v="0"/>
    <n v="0"/>
    <m/>
    <m/>
    <m/>
    <m/>
    <m/>
    <n v="0"/>
    <n v="513712"/>
    <n v="172398"/>
    <s v="West Twickenham"/>
  </r>
  <r>
    <s v="19/3586/ES191"/>
    <x v="1"/>
    <x v="0"/>
    <d v="2020-01-20T00:00:00"/>
    <d v="2020-01-20T00:00:00"/>
    <m/>
    <d v="2020-01-20T00:00:00"/>
    <x v="0"/>
    <s v="Open Market"/>
    <x v="0"/>
    <s v="Lawful development certificate for the existing use of the dwelling as a 6no. bedroom house in multiple occupation"/>
    <s v="29 Heathside_x000d_Whitton_x000d_Hounslow_x000d_TW4 5NJ_x000d_"/>
    <s v="TW4 5NJ"/>
    <m/>
    <m/>
    <n v="1"/>
    <m/>
    <m/>
    <m/>
    <m/>
    <m/>
    <n v="1"/>
    <m/>
    <m/>
    <m/>
    <m/>
    <m/>
    <m/>
    <m/>
    <m/>
    <m/>
    <n v="0"/>
    <n v="0"/>
    <n v="0"/>
    <n v="-1"/>
    <n v="0"/>
    <n v="0"/>
    <n v="0"/>
    <n v="0"/>
    <n v="0"/>
    <n v="-1"/>
    <m/>
    <n v="-1"/>
    <n v="0"/>
    <n v="0"/>
    <n v="0"/>
    <n v="0"/>
    <n v="0"/>
    <m/>
    <m/>
    <m/>
    <m/>
    <m/>
    <n v="0"/>
    <n v="512883"/>
    <n v="173656"/>
    <s v="Heathfield"/>
  </r>
  <r>
    <s v="19/3757/ES191"/>
    <x v="2"/>
    <x v="0"/>
    <d v="2020-01-31T00:00:00"/>
    <d v="2020-01-31T00:00:00"/>
    <m/>
    <d v="2020-01-31T00:00:00"/>
    <x v="0"/>
    <s v="Open Market"/>
    <x v="0"/>
    <s v="Use of 2B Orleans Road as a separate and self-contained C3 dwellinghouse."/>
    <s v="2B Orleans Road_x000d_Twickenham_x000d_TW1 3BL"/>
    <s v="TW1 3BL"/>
    <m/>
    <m/>
    <m/>
    <m/>
    <m/>
    <m/>
    <m/>
    <m/>
    <n v="0"/>
    <m/>
    <n v="1"/>
    <m/>
    <m/>
    <m/>
    <m/>
    <m/>
    <m/>
    <m/>
    <n v="1"/>
    <n v="1"/>
    <n v="0"/>
    <n v="0"/>
    <n v="0"/>
    <n v="0"/>
    <n v="0"/>
    <n v="0"/>
    <n v="0"/>
    <n v="1"/>
    <m/>
    <n v="1"/>
    <n v="0"/>
    <n v="0"/>
    <n v="0"/>
    <n v="0"/>
    <n v="0"/>
    <m/>
    <m/>
    <m/>
    <m/>
    <m/>
    <n v="0"/>
    <n v="516930"/>
    <n v="173775"/>
    <s v="Twickenham Riverside"/>
  </r>
  <r>
    <s v="19/3854/ES191"/>
    <x v="1"/>
    <x v="0"/>
    <d v="2020-02-25T00:00:00"/>
    <d v="2020-02-25T00:00:00"/>
    <m/>
    <d v="2020-02-25T00:00:00"/>
    <x v="0"/>
    <s v="Open Market"/>
    <x v="0"/>
    <s v="Use of Flat 1 (basement) as  C3 residential."/>
    <s v="Flat 1_x000d_Heron Court_x000d_3 - 5 High Street_x000d_Hampton_x000d_TW12 2SQ_x000d_"/>
    <s v="TW12 2SQ"/>
    <m/>
    <m/>
    <m/>
    <m/>
    <m/>
    <m/>
    <m/>
    <m/>
    <n v="0"/>
    <m/>
    <m/>
    <n v="1"/>
    <m/>
    <m/>
    <m/>
    <m/>
    <m/>
    <m/>
    <n v="1"/>
    <n v="0"/>
    <n v="1"/>
    <n v="0"/>
    <n v="0"/>
    <n v="0"/>
    <n v="0"/>
    <n v="0"/>
    <n v="0"/>
    <n v="1"/>
    <m/>
    <n v="1"/>
    <n v="0"/>
    <n v="0"/>
    <n v="0"/>
    <n v="0"/>
    <n v="0"/>
    <m/>
    <m/>
    <m/>
    <m/>
    <m/>
    <n v="0"/>
    <n v="513949"/>
    <n v="169534"/>
    <s v="Hampton"/>
  </r>
  <r>
    <s v="99/2063"/>
    <x v="0"/>
    <x v="0"/>
    <d v="2000-02-03T00:00:00"/>
    <d v="2005-02-03T00:00:00"/>
    <d v="2005-01-14T00:00:00"/>
    <d v="2019-07-18T00:00:00"/>
    <x v="0"/>
    <s v="Open Market"/>
    <x v="0"/>
    <s v="Proposed Dwelling House"/>
    <s v="6 Boileau Road Barnes"/>
    <m/>
    <m/>
    <m/>
    <m/>
    <m/>
    <m/>
    <m/>
    <m/>
    <m/>
    <n v="0"/>
    <m/>
    <n v="1"/>
    <m/>
    <m/>
    <m/>
    <m/>
    <m/>
    <m/>
    <n v="0"/>
    <n v="1"/>
    <n v="1"/>
    <n v="0"/>
    <n v="0"/>
    <n v="0"/>
    <n v="0"/>
    <n v="0"/>
    <n v="0"/>
    <n v="0"/>
    <n v="1"/>
    <m/>
    <n v="1"/>
    <n v="0"/>
    <n v="0"/>
    <n v="0"/>
    <n v="0"/>
    <n v="0"/>
    <m/>
    <m/>
    <m/>
    <m/>
    <m/>
    <n v="0"/>
    <n v="522457"/>
    <n v="177328"/>
    <s v="Barnes"/>
  </r>
  <r>
    <s v="13/0998/FUL"/>
    <x v="0"/>
    <x v="0"/>
    <d v="2013-11-05T00:00:00"/>
    <d v="2016-11-05T00:00:00"/>
    <d v="2016-08-14T00:00:00"/>
    <m/>
    <x v="1"/>
    <s v="Open Market"/>
    <x v="0"/>
    <s v="Redevelopment of land at the rear of 139-141 Stanley Road, Teddington to provide two semi-detached, three storey, three bedroom houses with parking spaces following demolition of existing warehouse."/>
    <s v="Land At 139 - 141 Stanley Road Teddington"/>
    <s v="TW11 8UF"/>
    <m/>
    <m/>
    <m/>
    <m/>
    <m/>
    <m/>
    <m/>
    <m/>
    <n v="0"/>
    <m/>
    <m/>
    <m/>
    <n v="2"/>
    <m/>
    <m/>
    <m/>
    <m/>
    <m/>
    <n v="2"/>
    <n v="0"/>
    <n v="0"/>
    <n v="2"/>
    <n v="0"/>
    <n v="0"/>
    <n v="0"/>
    <n v="0"/>
    <n v="0"/>
    <n v="2"/>
    <m/>
    <n v="0"/>
    <n v="2"/>
    <n v="0"/>
    <n v="0"/>
    <n v="0"/>
    <n v="0"/>
    <m/>
    <m/>
    <m/>
    <m/>
    <m/>
    <n v="2"/>
    <n v="515074"/>
    <n v="171654"/>
    <s v="Fulwell and Hampton Hill"/>
  </r>
  <r>
    <s v="19/0637/FUL"/>
    <x v="0"/>
    <x v="0"/>
    <d v="2020-02-06T00:00:00"/>
    <d v="2023-02-06T00:00:00"/>
    <d v="2020-09-21T00:00:00"/>
    <m/>
    <x v="1"/>
    <s v="Open Market"/>
    <x v="0"/>
    <s v="Demolition of the existing buildings and the erection of a mixed use development comprising of two buildings (two and three storeys), occupied as 8 residential units and 248.6m of B1 office space."/>
    <s v="63 Sandycombe Road Richmond TW9 2EP"/>
    <s v="TW9 2EP"/>
    <m/>
    <m/>
    <m/>
    <m/>
    <m/>
    <m/>
    <m/>
    <m/>
    <n v="0"/>
    <m/>
    <n v="6"/>
    <n v="2"/>
    <m/>
    <m/>
    <m/>
    <m/>
    <m/>
    <m/>
    <n v="8"/>
    <n v="6"/>
    <n v="2"/>
    <n v="0"/>
    <n v="0"/>
    <n v="0"/>
    <n v="0"/>
    <n v="0"/>
    <n v="0"/>
    <n v="8"/>
    <m/>
    <n v="0"/>
    <n v="4"/>
    <n v="4"/>
    <n v="0"/>
    <n v="0"/>
    <n v="0"/>
    <m/>
    <m/>
    <m/>
    <m/>
    <m/>
    <n v="8"/>
    <n v="519026"/>
    <n v="175926"/>
    <s v="Kew"/>
  </r>
  <r>
    <s v="19/2246/FUL"/>
    <x v="2"/>
    <x v="0"/>
    <d v="2019-10-22T00:00:00"/>
    <d v="2022-10-22T00:00:00"/>
    <m/>
    <d v="2020-06-15T00:00:00"/>
    <x v="1"/>
    <s v="Open Market"/>
    <x v="0"/>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m/>
    <n v="0"/>
    <n v="-1"/>
    <n v="0"/>
    <n v="0"/>
    <n v="0"/>
    <n v="0"/>
    <m/>
    <m/>
    <m/>
    <m/>
    <m/>
    <n v="-1"/>
    <n v="516802"/>
    <n v="171333"/>
    <s v="Teddington"/>
  </r>
  <r>
    <s v="07/3348/FUL"/>
    <x v="0"/>
    <x v="0"/>
    <d v="2008-04-01T00:00:00"/>
    <d v="2011-04-01T00:00:00"/>
    <d v="2012-08-17T00:00:00"/>
    <m/>
    <x v="1"/>
    <s v="Open Market"/>
    <x v="0"/>
    <s v="Demolition of existing house and outbuildings, construction of 3 houses."/>
    <s v="289 Petersham Road_x000d_Richmond_x000d_Surrey_x000d_TW10 7DA_x000d_"/>
    <m/>
    <m/>
    <m/>
    <m/>
    <n v="1"/>
    <m/>
    <m/>
    <m/>
    <m/>
    <n v="1"/>
    <m/>
    <n v="1"/>
    <m/>
    <m/>
    <n v="2"/>
    <m/>
    <m/>
    <m/>
    <m/>
    <n v="3"/>
    <n v="1"/>
    <n v="0"/>
    <n v="0"/>
    <n v="1"/>
    <n v="0"/>
    <n v="0"/>
    <n v="0"/>
    <n v="0"/>
    <n v="2"/>
    <m/>
    <n v="0"/>
    <n v="2"/>
    <n v="0"/>
    <n v="0"/>
    <n v="0"/>
    <n v="0"/>
    <m/>
    <m/>
    <m/>
    <m/>
    <m/>
    <n v="2"/>
    <n v="517856"/>
    <n v="172364"/>
    <s v="Ham, Petersham and Richmond Riverside"/>
  </r>
  <r>
    <s v="11/1443/FUL"/>
    <x v="0"/>
    <x v="0"/>
    <d v="2012-03-30T00:00:00"/>
    <d v="2015-03-30T00:00:00"/>
    <d v="2015-03-14T00:00:00"/>
    <m/>
    <x v="1"/>
    <s v="Open Market"/>
    <x v="0"/>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m/>
    <n v="0"/>
    <n v="35.666666666666664"/>
    <n v="35.666666666666664"/>
    <n v="35.666666666666664"/>
    <n v="0"/>
    <n v="0"/>
    <m/>
    <m/>
    <m/>
    <m/>
    <m/>
    <n v="107"/>
    <n v="516095"/>
    <n v="173690"/>
    <s v="St. Margarets and North Twickenham"/>
  </r>
  <r>
    <s v="13/1327/FUL"/>
    <x v="1"/>
    <x v="0"/>
    <d v="2013-09-03T00:00:00"/>
    <d v="2016-09-03T00:00:00"/>
    <d v="2016-08-19T00:00:00"/>
    <m/>
    <x v="1"/>
    <s v="Open Market"/>
    <x v="0"/>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m/>
    <n v="0"/>
    <n v="0"/>
    <n v="-1"/>
    <n v="0"/>
    <n v="0"/>
    <n v="0"/>
    <m/>
    <m/>
    <m/>
    <m/>
    <m/>
    <n v="-1"/>
    <n v="518397"/>
    <n v="173968"/>
    <s v="Ham, Petersham and Richmond Riverside"/>
  </r>
  <r>
    <s v="14/2118/FUL"/>
    <x v="2"/>
    <x v="0"/>
    <d v="2014-07-18T00:00:00"/>
    <d v="2018-01-19T00:00:00"/>
    <d v="2017-10-01T00:00:00"/>
    <m/>
    <x v="1"/>
    <s v="Open Market"/>
    <x v="0"/>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m/>
    <n v="0"/>
    <n v="-2"/>
    <n v="0"/>
    <n v="0"/>
    <n v="0"/>
    <n v="0"/>
    <m/>
    <m/>
    <m/>
    <m/>
    <m/>
    <n v="-2"/>
    <n v="520243"/>
    <n v="175216"/>
    <s v="East Sheen"/>
  </r>
  <r>
    <s v="14/2257/FUL"/>
    <x v="3"/>
    <x v="0"/>
    <d v="2015-03-26T00:00:00"/>
    <d v="2018-03-27T00:00:00"/>
    <d v="2016-06-01T00:00:00"/>
    <m/>
    <x v="1"/>
    <s v="Open Market"/>
    <x v="0"/>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m/>
    <n v="0"/>
    <n v="3"/>
    <n v="0"/>
    <n v="0"/>
    <n v="0"/>
    <n v="0"/>
    <m/>
    <m/>
    <m/>
    <m/>
    <m/>
    <n v="3"/>
    <n v="513482"/>
    <n v="173963"/>
    <s v="Heathfield"/>
  </r>
  <r>
    <s v="14/2797/P3JPA"/>
    <x v="1"/>
    <x v="1"/>
    <d v="2015-08-20T00:00:00"/>
    <d v="2017-11-27T00:00:00"/>
    <d v="2017-06-30T00:00:00"/>
    <m/>
    <x v="1"/>
    <s v="Open Market"/>
    <x v="0"/>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m/>
    <n v="0"/>
    <n v="6"/>
    <n v="0"/>
    <n v="0"/>
    <n v="0"/>
    <n v="0"/>
    <m/>
    <m/>
    <m/>
    <m/>
    <m/>
    <n v="6"/>
    <n v="515206"/>
    <n v="173341"/>
    <s v="South Twickenham"/>
  </r>
  <r>
    <s v="14/3011/FUL"/>
    <x v="1"/>
    <x v="0"/>
    <d v="2015-04-17T00:00:00"/>
    <d v="2018-04-20T00:00:00"/>
    <d v="2018-04-04T00:00:00"/>
    <m/>
    <x v="1"/>
    <s v="Open Market"/>
    <x v="0"/>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m/>
    <n v="0"/>
    <n v="5"/>
    <n v="0"/>
    <n v="0"/>
    <n v="0"/>
    <n v="0"/>
    <m/>
    <m/>
    <m/>
    <m/>
    <m/>
    <n v="5"/>
    <n v="515537"/>
    <n v="170973"/>
    <s v="Teddington"/>
  </r>
  <r>
    <s v="14/3780/FUL"/>
    <x v="3"/>
    <x v="0"/>
    <d v="2015-04-30T00:00:00"/>
    <d v="2018-04-30T00:00:00"/>
    <d v="2016-07-01T00:00:00"/>
    <m/>
    <x v="1"/>
    <s v="Open Market"/>
    <x v="0"/>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m/>
    <n v="8"/>
    <n v="8"/>
    <n v="0"/>
    <n v="0"/>
    <n v="0"/>
    <n v="0"/>
    <m/>
    <m/>
    <m/>
    <m/>
    <m/>
    <n v="8"/>
    <n v="517917"/>
    <n v="175196"/>
    <s v="South Richmond"/>
  </r>
  <r>
    <s v="14/4839/FUL"/>
    <x v="0"/>
    <x v="0"/>
    <d v="2016-07-14T00:00:00"/>
    <d v="2019-07-14T00:00:00"/>
    <d v="2019-06-01T00:00:00"/>
    <m/>
    <x v="1"/>
    <s v="Open Market"/>
    <x v="0"/>
    <s v="Demolition of existing house and construction of a new 3 bedroom house."/>
    <s v="The Cottage_x000d_Eel Pie Island_x000d_Twickenham_x000d_TW1 3DY_x000d_"/>
    <m/>
    <m/>
    <n v="1"/>
    <m/>
    <m/>
    <m/>
    <m/>
    <m/>
    <m/>
    <n v="1"/>
    <m/>
    <m/>
    <m/>
    <n v="1"/>
    <m/>
    <m/>
    <m/>
    <m/>
    <m/>
    <n v="1"/>
    <n v="0"/>
    <n v="-1"/>
    <n v="1"/>
    <n v="0"/>
    <n v="0"/>
    <n v="0"/>
    <n v="0"/>
    <n v="0"/>
    <n v="0"/>
    <m/>
    <n v="0"/>
    <n v="0"/>
    <n v="0"/>
    <n v="0"/>
    <n v="0"/>
    <n v="0"/>
    <m/>
    <m/>
    <m/>
    <m/>
    <m/>
    <n v="0"/>
    <n v="516355"/>
    <n v="173076"/>
    <s v="Twickenham Riverside"/>
  </r>
  <r>
    <s v="14/5284/FUL"/>
    <x v="2"/>
    <x v="0"/>
    <d v="2015-02-16T00:00:00"/>
    <d v="2018-02-16T00:00:00"/>
    <d v="2018-03-23T00:00:00"/>
    <m/>
    <x v="1"/>
    <s v="Open Market"/>
    <x v="0"/>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m/>
    <n v="0"/>
    <n v="-1"/>
    <n v="0"/>
    <n v="0"/>
    <n v="0"/>
    <n v="0"/>
    <m/>
    <m/>
    <m/>
    <m/>
    <m/>
    <n v="-1"/>
    <n v="518090"/>
    <n v="174701"/>
    <s v="South Richmond"/>
  </r>
  <r>
    <s v="14/5306/FUL"/>
    <x v="1"/>
    <x v="0"/>
    <d v="2015-06-22T00:00:00"/>
    <d v="2018-06-22T00:00:00"/>
    <d v="2017-05-01T00:00:00"/>
    <m/>
    <x v="1"/>
    <s v="Open Market"/>
    <x v="0"/>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m/>
    <n v="0"/>
    <n v="0"/>
    <n v="0"/>
    <n v="0"/>
    <n v="0"/>
    <n v="0"/>
    <m/>
    <m/>
    <m/>
    <m/>
    <m/>
    <n v="0"/>
    <n v="518248"/>
    <n v="175334"/>
    <s v="North Richmond"/>
  </r>
  <r>
    <s v="15/1486/FUL"/>
    <x v="0"/>
    <x v="0"/>
    <d v="2015-07-16T00:00:00"/>
    <d v="2018-07-16T00:00:00"/>
    <d v="2018-06-04T00:00:00"/>
    <m/>
    <x v="1"/>
    <s v="Open Market"/>
    <x v="0"/>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m/>
    <n v="0"/>
    <n v="1"/>
    <n v="0"/>
    <n v="0"/>
    <n v="0"/>
    <n v="0"/>
    <m/>
    <m/>
    <m/>
    <m/>
    <m/>
    <n v="1"/>
    <n v="512819"/>
    <n v="173657"/>
    <s v="Heathfield"/>
  </r>
  <r>
    <s v="15/2854/FUL"/>
    <x v="0"/>
    <x v="0"/>
    <d v="2016-06-02T00:00:00"/>
    <d v="2019-06-02T00:00:00"/>
    <d v="2019-05-01T00:00:00"/>
    <m/>
    <x v="1"/>
    <s v="Affordable Rent"/>
    <x v="0"/>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m/>
    <n v="0"/>
    <n v="2"/>
    <n v="0"/>
    <n v="0"/>
    <n v="0"/>
    <n v="0"/>
    <m/>
    <m/>
    <m/>
    <m/>
    <m/>
    <n v="2"/>
    <n v="517050"/>
    <n v="172680"/>
    <s v="Ham, Petersham and Richmond Riverside"/>
  </r>
  <r>
    <s v="15/2855/FUL"/>
    <x v="0"/>
    <x v="0"/>
    <d v="2016-06-02T00:00:00"/>
    <d v="2019-06-02T00:00:00"/>
    <d v="2019-05-28T00:00:00"/>
    <m/>
    <x v="1"/>
    <s v="Affordable Rent"/>
    <x v="0"/>
    <s v="Demolition of 20 garages in two rows; Construction of two three-bedroom houses"/>
    <s v="Garages At_x000d_Maguire Drive_x000d_Ham_x000d__x000d_"/>
    <m/>
    <m/>
    <m/>
    <m/>
    <m/>
    <m/>
    <m/>
    <m/>
    <m/>
    <n v="0"/>
    <s v="Y"/>
    <m/>
    <m/>
    <n v="2"/>
    <m/>
    <m/>
    <m/>
    <m/>
    <n v="2"/>
    <n v="2"/>
    <n v="0"/>
    <n v="0"/>
    <n v="2"/>
    <n v="0"/>
    <n v="0"/>
    <n v="0"/>
    <n v="0"/>
    <n v="0"/>
    <n v="2"/>
    <m/>
    <n v="0"/>
    <n v="2"/>
    <n v="0"/>
    <n v="0"/>
    <n v="0"/>
    <n v="0"/>
    <m/>
    <m/>
    <m/>
    <m/>
    <m/>
    <n v="2"/>
    <n v="517476"/>
    <n v="171658"/>
    <s v="Ham, Petersham and Richmond Riverside"/>
  </r>
  <r>
    <s v="15/2857/FUL"/>
    <x v="0"/>
    <x v="0"/>
    <d v="2016-11-17T00:00:00"/>
    <d v="2019-11-17T00:00:00"/>
    <d v="2019-10-16T00:00:00"/>
    <m/>
    <x v="1"/>
    <s v="Affordable Rent"/>
    <x v="0"/>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m/>
    <n v="0"/>
    <n v="3"/>
    <n v="0"/>
    <n v="0"/>
    <n v="0"/>
    <n v="0"/>
    <m/>
    <m/>
    <m/>
    <m/>
    <m/>
    <n v="3"/>
    <n v="517848"/>
    <n v="172830"/>
    <s v="Ham, Petersham and Richmond Riverside"/>
  </r>
  <r>
    <s v="15/3072/FUL"/>
    <x v="1"/>
    <x v="0"/>
    <d v="2016-10-07T00:00:00"/>
    <d v="2019-10-07T00:00:00"/>
    <d v="2018-03-01T00:00:00"/>
    <m/>
    <x v="1"/>
    <s v="Open Market"/>
    <x v="0"/>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m/>
    <n v="0"/>
    <n v="6"/>
    <n v="0"/>
    <n v="0"/>
    <n v="0"/>
    <n v="0"/>
    <m/>
    <m/>
    <m/>
    <m/>
    <m/>
    <n v="6"/>
    <n v="516013"/>
    <n v="171023"/>
    <s v="Teddington"/>
  </r>
  <r>
    <s v="15/3518/FUL"/>
    <x v="0"/>
    <x v="0"/>
    <d v="2019-03-08T00:00:00"/>
    <d v="2022-03-08T00:00:00"/>
    <d v="2019-10-01T00:00:00"/>
    <m/>
    <x v="1"/>
    <s v="Open Market"/>
    <x v="0"/>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m/>
    <n v="0"/>
    <n v="0"/>
    <n v="0"/>
    <n v="0"/>
    <n v="0"/>
    <n v="0"/>
    <m/>
    <m/>
    <m/>
    <m/>
    <m/>
    <n v="0"/>
    <n v="517831"/>
    <n v="174076"/>
    <s v="Twickenham Riverside"/>
  </r>
  <r>
    <s v="15/5217/NMA1"/>
    <x v="0"/>
    <x v="0"/>
    <d v="2019-10-11T00:00:00"/>
    <d v="2022-10-11T00:00:00"/>
    <d v="2019-10-16T00:00:00"/>
    <m/>
    <x v="1"/>
    <s v="Open Market"/>
    <x v="0"/>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m/>
    <n v="0"/>
    <n v="8"/>
    <n v="0"/>
    <n v="0"/>
    <n v="0"/>
    <n v="0"/>
    <m/>
    <m/>
    <m/>
    <m/>
    <m/>
    <n v="8"/>
    <n v="518559"/>
    <n v="174698"/>
    <s v="South Richmond"/>
  </r>
  <r>
    <s v="15/5351/FUL"/>
    <x v="0"/>
    <x v="0"/>
    <d v="2017-04-06T00:00:00"/>
    <d v="2020-04-07T00:00:00"/>
    <d v="2020-02-23T00:00:00"/>
    <m/>
    <x v="1"/>
    <s v="Open Market"/>
    <x v="0"/>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m/>
    <n v="0"/>
    <n v="1"/>
    <n v="0"/>
    <n v="0"/>
    <n v="0"/>
    <n v="0"/>
    <m/>
    <m/>
    <m/>
    <m/>
    <m/>
    <n v="1"/>
    <n v="514775"/>
    <n v="172397"/>
    <s v="West Twickenham"/>
  </r>
  <r>
    <s v="16/0058/FUL"/>
    <x v="1"/>
    <x v="0"/>
    <d v="2016-07-14T00:00:00"/>
    <d v="2019-07-14T00:00:00"/>
    <d v="2019-07-10T00:00:00"/>
    <m/>
    <x v="1"/>
    <s v="Open Market"/>
    <x v="0"/>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m/>
    <n v="0"/>
    <n v="9"/>
    <n v="0"/>
    <n v="0"/>
    <n v="0"/>
    <n v="0"/>
    <m/>
    <m/>
    <m/>
    <m/>
    <m/>
    <n v="9"/>
    <n v="517924"/>
    <n v="174891"/>
    <s v="South Richmond"/>
  </r>
  <r>
    <s v="16/0432/FUL"/>
    <x v="0"/>
    <x v="0"/>
    <d v="2016-08-31T00:00:00"/>
    <d v="2019-08-31T00:00:00"/>
    <d v="2017-05-09T00:00:00"/>
    <m/>
    <x v="1"/>
    <s v="Open Market"/>
    <x v="0"/>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m/>
    <n v="0"/>
    <n v="1"/>
    <n v="0"/>
    <n v="0"/>
    <n v="0"/>
    <n v="0"/>
    <m/>
    <m/>
    <m/>
    <m/>
    <m/>
    <n v="1"/>
    <n v="522622"/>
    <n v="177876"/>
    <s v="Barnes"/>
  </r>
  <r>
    <s v="16/0680/FUL"/>
    <x v="4"/>
    <x v="0"/>
    <d v="2016-04-19T00:00:00"/>
    <d v="2019-04-19T00:00:00"/>
    <d v="2016-07-01T00:00:00"/>
    <m/>
    <x v="1"/>
    <s v="Open Market"/>
    <x v="0"/>
    <s v="Part demolition of single dwelling house and formation of two semi-detached houses."/>
    <s v="2 Firs Avenue_x000d_East Sheen_x000d_London_x000d_SW14 7NZ_x000d_"/>
    <m/>
    <m/>
    <m/>
    <m/>
    <n v="1"/>
    <m/>
    <m/>
    <m/>
    <m/>
    <n v="1"/>
    <m/>
    <m/>
    <m/>
    <m/>
    <n v="2"/>
    <m/>
    <m/>
    <m/>
    <m/>
    <n v="2"/>
    <n v="0"/>
    <n v="0"/>
    <n v="0"/>
    <n v="1"/>
    <n v="0"/>
    <n v="0"/>
    <n v="0"/>
    <n v="0"/>
    <n v="1"/>
    <m/>
    <n v="0"/>
    <n v="1"/>
    <n v="0"/>
    <n v="0"/>
    <n v="0"/>
    <n v="0"/>
    <m/>
    <m/>
    <m/>
    <m/>
    <m/>
    <n v="1"/>
    <n v="520343"/>
    <n v="175141"/>
    <s v="East Sheen"/>
  </r>
  <r>
    <s v="16/0905/FUL"/>
    <x v="0"/>
    <x v="0"/>
    <d v="2017-02-23T00:00:00"/>
    <d v="2020-02-23T00:00:00"/>
    <d v="2020-02-19T00:00:00"/>
    <m/>
    <x v="1"/>
    <s v="Open Market"/>
    <x v="0"/>
    <s v="Demolition of the existing hall and the erection of a new community facility building and 6 flats"/>
    <s v="275 Sandycombe Road_x000d_Richmond_x000d_TW9 3LU_x000d_"/>
    <m/>
    <m/>
    <m/>
    <m/>
    <m/>
    <m/>
    <m/>
    <m/>
    <m/>
    <n v="0"/>
    <m/>
    <n v="4"/>
    <n v="2"/>
    <m/>
    <m/>
    <m/>
    <m/>
    <m/>
    <m/>
    <n v="6"/>
    <n v="4"/>
    <n v="2"/>
    <n v="0"/>
    <n v="0"/>
    <n v="0"/>
    <n v="0"/>
    <n v="0"/>
    <n v="0"/>
    <n v="6"/>
    <m/>
    <n v="0"/>
    <n v="0"/>
    <n v="3"/>
    <n v="3"/>
    <n v="0"/>
    <n v="0"/>
    <m/>
    <m/>
    <m/>
    <m/>
    <m/>
    <n v="6"/>
    <n v="519126"/>
    <n v="176420"/>
    <s v="Kew"/>
  </r>
  <r>
    <s v="16/1145/FUL"/>
    <x v="2"/>
    <x v="0"/>
    <d v="2016-12-15T00:00:00"/>
    <d v="2019-12-15T00:00:00"/>
    <d v="2019-02-01T00:00:00"/>
    <m/>
    <x v="1"/>
    <s v="Open Market"/>
    <x v="0"/>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m/>
    <n v="0"/>
    <n v="1"/>
    <n v="0"/>
    <n v="0"/>
    <n v="0"/>
    <n v="0"/>
    <m/>
    <m/>
    <m/>
    <m/>
    <m/>
    <n v="1"/>
    <n v="517615"/>
    <n v="169709"/>
    <s v="Hampton Wick"/>
  </r>
  <r>
    <s v="16/1373/FUL"/>
    <x v="1"/>
    <x v="0"/>
    <d v="2016-09-19T00:00:00"/>
    <d v="2019-09-19T00:00:00"/>
    <d v="2017-11-24T00:00:00"/>
    <m/>
    <x v="1"/>
    <s v="Open Market"/>
    <x v="0"/>
    <s v="Alterations and refurbishment to provide a single family dwelling house."/>
    <s v="17 The Green, Richmond, TW9 1PX_x000a_"/>
    <s v="TW9 1PX"/>
    <m/>
    <m/>
    <m/>
    <m/>
    <m/>
    <m/>
    <m/>
    <m/>
    <n v="0"/>
    <m/>
    <m/>
    <m/>
    <m/>
    <m/>
    <n v="1"/>
    <m/>
    <m/>
    <m/>
    <n v="1"/>
    <n v="0"/>
    <n v="0"/>
    <n v="0"/>
    <n v="0"/>
    <n v="1"/>
    <n v="0"/>
    <n v="0"/>
    <n v="0"/>
    <n v="1"/>
    <m/>
    <n v="0"/>
    <n v="1"/>
    <n v="0"/>
    <n v="0"/>
    <n v="0"/>
    <n v="0"/>
    <m/>
    <m/>
    <m/>
    <m/>
    <m/>
    <n v="1"/>
    <n v="517807"/>
    <n v="174892"/>
    <s v="South Richmond"/>
  </r>
  <r>
    <s v="16/1882/FUL"/>
    <x v="0"/>
    <x v="0"/>
    <d v="2017-05-30T00:00:00"/>
    <d v="2020-05-30T00:00:00"/>
    <d v="2019-04-01T00:00:00"/>
    <m/>
    <x v="1"/>
    <s v="Open Market"/>
    <x v="0"/>
    <s v="Demolition of existing single dwelling and erection of a new single dwelling."/>
    <s v="9 Charlotte Road_x000d_Barnes_x000d_London_x000d_SW13 9QJ_x000d_"/>
    <s v="SW13 9QJ"/>
    <n v="1"/>
    <m/>
    <m/>
    <m/>
    <m/>
    <m/>
    <m/>
    <m/>
    <n v="1"/>
    <m/>
    <m/>
    <m/>
    <n v="1"/>
    <m/>
    <m/>
    <m/>
    <m/>
    <m/>
    <n v="1"/>
    <n v="-1"/>
    <n v="0"/>
    <n v="1"/>
    <n v="0"/>
    <n v="0"/>
    <n v="0"/>
    <n v="0"/>
    <n v="0"/>
    <n v="0"/>
    <m/>
    <n v="0"/>
    <n v="0"/>
    <n v="0"/>
    <n v="0"/>
    <n v="0"/>
    <n v="0"/>
    <m/>
    <m/>
    <m/>
    <m/>
    <m/>
    <n v="0"/>
    <n v="521779"/>
    <n v="176827"/>
    <s v="Barnes"/>
  </r>
  <r>
    <s v="16/1903/FUL"/>
    <x v="1"/>
    <x v="0"/>
    <d v="2016-11-15T00:00:00"/>
    <d v="2020-11-01T00:00:00"/>
    <d v="2019-01-14T00:00:00"/>
    <d v="2020-05-18T00:00:00"/>
    <x v="1"/>
    <s v="Open Market"/>
    <x v="0"/>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m/>
    <n v="0"/>
    <n v="1"/>
    <n v="0"/>
    <n v="0"/>
    <n v="0"/>
    <n v="0"/>
    <m/>
    <m/>
    <m/>
    <m/>
    <m/>
    <n v="1"/>
    <n v="518846"/>
    <n v="177650"/>
    <s v="Kew"/>
  </r>
  <r>
    <s v="16/2306/FUL"/>
    <x v="2"/>
    <x v="0"/>
    <d v="2016-08-17T00:00:00"/>
    <d v="2019-08-17T00:00:00"/>
    <d v="2019-01-14T00:00:00"/>
    <m/>
    <x v="1"/>
    <s v="Open Market"/>
    <x v="0"/>
    <s v="Conversion of the building into one family house, plus an additional apartment at basement level to the front."/>
    <s v="112 Richmond Hill_x000d_Richmond_x000d__x000d_"/>
    <m/>
    <n v="2"/>
    <n v="2"/>
    <n v="1"/>
    <m/>
    <m/>
    <m/>
    <m/>
    <m/>
    <n v="5"/>
    <m/>
    <n v="1"/>
    <m/>
    <m/>
    <n v="1"/>
    <m/>
    <m/>
    <m/>
    <m/>
    <n v="2"/>
    <n v="-1"/>
    <n v="-2"/>
    <n v="-1"/>
    <n v="1"/>
    <n v="0"/>
    <n v="0"/>
    <n v="0"/>
    <n v="0"/>
    <n v="-3"/>
    <m/>
    <n v="0"/>
    <n v="-3"/>
    <n v="0"/>
    <n v="0"/>
    <n v="0"/>
    <n v="0"/>
    <m/>
    <m/>
    <m/>
    <m/>
    <m/>
    <n v="-3"/>
    <n v="518294"/>
    <n v="174078"/>
    <s v="Ham, Petersham and Richmond Riverside"/>
  </r>
  <r>
    <s v="16/2637/FUL"/>
    <x v="0"/>
    <x v="0"/>
    <d v="2017-03-07T00:00:00"/>
    <d v="2020-03-07T00:00:00"/>
    <d v="2017-05-10T00:00:00"/>
    <m/>
    <x v="1"/>
    <s v="Open Market"/>
    <x v="0"/>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m/>
    <n v="0"/>
    <n v="0"/>
    <n v="0"/>
    <n v="0"/>
    <n v="0"/>
    <n v="0"/>
    <m/>
    <m/>
    <m/>
    <m/>
    <m/>
    <n v="0"/>
    <n v="521872"/>
    <n v="177181"/>
    <s v="Barnes"/>
  </r>
  <r>
    <s v="16/2647/FUL"/>
    <x v="0"/>
    <x v="0"/>
    <d v="2017-10-10T00:00:00"/>
    <d v="2020-10-10T00:00:00"/>
    <d v="2019-12-02T00:00:00"/>
    <m/>
    <x v="1"/>
    <s v="Intermediate"/>
    <x v="0"/>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m/>
    <n v="0"/>
    <n v="11"/>
    <n v="11"/>
    <n v="0"/>
    <n v="0"/>
    <n v="0"/>
    <m/>
    <m/>
    <m/>
    <m/>
    <m/>
    <n v="22"/>
    <n v="515918"/>
    <n v="171031"/>
    <s v="Teddington"/>
  </r>
  <r>
    <s v="16/2709/FUL"/>
    <x v="0"/>
    <x v="0"/>
    <d v="2017-04-10T00:00:00"/>
    <d v="2020-04-10T00:00:00"/>
    <d v="2020-03-22T00:00:00"/>
    <m/>
    <x v="1"/>
    <s v="Open Market"/>
    <x v="0"/>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m/>
    <n v="0"/>
    <n v="0"/>
    <n v="0"/>
    <n v="0"/>
    <n v="0"/>
    <n v="0"/>
    <m/>
    <m/>
    <m/>
    <m/>
    <m/>
    <n v="0"/>
    <n v="522192"/>
    <n v="177628"/>
    <s v="Barnes"/>
  </r>
  <r>
    <s v="16/3293/RES"/>
    <x v="0"/>
    <x v="0"/>
    <d v="2016-11-03T00:00:00"/>
    <d v="2019-11-03T00:00:00"/>
    <d v="2017-03-13T00:00:00"/>
    <m/>
    <x v="1"/>
    <s v="Affordable Rent"/>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2"/>
    <n v="22"/>
    <n v="3"/>
    <n v="11"/>
    <n v="5"/>
    <n v="3"/>
    <n v="0"/>
    <n v="0"/>
    <n v="0"/>
    <n v="0"/>
    <n v="22"/>
    <m/>
    <n v="0"/>
    <n v="0"/>
    <n v="0"/>
    <n v="11"/>
    <n v="11"/>
    <n v="0"/>
    <m/>
    <m/>
    <m/>
    <m/>
    <m/>
    <n v="22"/>
    <n v="515304"/>
    <n v="173889"/>
    <s v="St. Margarets and North Twickenham"/>
  </r>
  <r>
    <s v="16/3293/RES"/>
    <x v="0"/>
    <x v="0"/>
    <d v="2016-11-03T00:00:00"/>
    <d v="2019-11-03T00:00:00"/>
    <d v="2017-03-13T00:00:00"/>
    <m/>
    <x v="1"/>
    <s v="Open Market"/>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m/>
    <n v="146"/>
    <n v="38"/>
    <n v="59"/>
    <n v="31"/>
    <n v="18"/>
    <n v="0"/>
    <n v="0"/>
    <n v="0"/>
    <n v="0"/>
    <n v="146"/>
    <m/>
    <n v="0"/>
    <n v="0"/>
    <n v="0"/>
    <n v="48.666666666666664"/>
    <n v="48.666666666666664"/>
    <n v="48.666666666666664"/>
    <m/>
    <m/>
    <m/>
    <m/>
    <m/>
    <n v="146"/>
    <n v="515304"/>
    <n v="173889"/>
    <s v="St. Margarets and North Twickenham"/>
  </r>
  <r>
    <s v="16/3293/RES"/>
    <x v="0"/>
    <x v="0"/>
    <d v="2016-11-03T00:00:00"/>
    <d v="2019-11-03T00:00:00"/>
    <d v="2017-03-13T00:00:00"/>
    <m/>
    <x v="1"/>
    <s v="Intermediate"/>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5"/>
    <n v="5"/>
    <n v="4"/>
    <n v="1"/>
    <n v="0"/>
    <n v="0"/>
    <n v="0"/>
    <n v="0"/>
    <n v="0"/>
    <n v="0"/>
    <n v="5"/>
    <m/>
    <n v="0"/>
    <n v="0"/>
    <n v="0"/>
    <n v="2.5"/>
    <n v="2.5"/>
    <n v="0"/>
    <m/>
    <m/>
    <m/>
    <m/>
    <m/>
    <n v="5"/>
    <n v="515304"/>
    <n v="173889"/>
    <s v="St. Margarets and North Twickenham"/>
  </r>
  <r>
    <s v="16/3450/FUL"/>
    <x v="0"/>
    <x v="0"/>
    <d v="2017-10-16T00:00:00"/>
    <d v="2020-10-16T00:00:00"/>
    <d v="2018-09-03T00:00:00"/>
    <d v="2020-09-09T00:00:00"/>
    <x v="1"/>
    <s v="Open Market"/>
    <x v="0"/>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m/>
    <n v="0"/>
    <n v="9"/>
    <n v="0"/>
    <n v="0"/>
    <n v="0"/>
    <n v="0"/>
    <m/>
    <m/>
    <m/>
    <m/>
    <m/>
    <n v="9"/>
    <n v="515669"/>
    <n v="173102"/>
    <s v="South Twickenham"/>
  </r>
  <r>
    <s v="16/3506/FUL"/>
    <x v="0"/>
    <x v="0"/>
    <d v="2018-10-11T00:00:00"/>
    <d v="2021-10-11T00:00:00"/>
    <d v="2019-10-14T00:00:00"/>
    <m/>
    <x v="1"/>
    <s v="Affordable Rent"/>
    <x v="0"/>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m/>
    <n v="0"/>
    <n v="19"/>
    <n v="0"/>
    <n v="0"/>
    <n v="0"/>
    <n v="0"/>
    <m/>
    <m/>
    <m/>
    <m/>
    <m/>
    <n v="19"/>
    <n v="513257"/>
    <n v="174057"/>
    <s v="Whitton"/>
  </r>
  <r>
    <s v="16/3506/FUL"/>
    <x v="0"/>
    <x v="0"/>
    <d v="2018-10-11T00:00:00"/>
    <d v="2021-10-11T00:00:00"/>
    <d v="2019-10-14T00:00:00"/>
    <m/>
    <x v="1"/>
    <s v="Intermediate"/>
    <x v="0"/>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m/>
    <n v="0"/>
    <n v="5"/>
    <n v="0"/>
    <n v="0"/>
    <n v="0"/>
    <n v="0"/>
    <m/>
    <m/>
    <m/>
    <m/>
    <m/>
    <n v="5"/>
    <n v="513257"/>
    <n v="174057"/>
    <s v="Whitton"/>
  </r>
  <r>
    <s v="16/3506/FUL"/>
    <x v="0"/>
    <x v="0"/>
    <d v="2018-10-11T00:00:00"/>
    <d v="2021-10-11T00:00:00"/>
    <d v="2019-10-14T00:00:00"/>
    <m/>
    <x v="1"/>
    <s v="Social Rent"/>
    <x v="0"/>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m/>
    <n v="0"/>
    <n v="-30"/>
    <n v="0"/>
    <n v="0"/>
    <n v="0"/>
    <n v="0"/>
    <m/>
    <m/>
    <m/>
    <m/>
    <m/>
    <n v="-30"/>
    <n v="513257"/>
    <n v="174057"/>
    <s v="Whitton"/>
  </r>
  <r>
    <s v="16/3552/FUL"/>
    <x v="3"/>
    <x v="0"/>
    <d v="2018-04-24T00:00:00"/>
    <d v="2021-04-24T00:00:00"/>
    <d v="2018-04-25T00:00:00"/>
    <m/>
    <x v="1"/>
    <s v="Open Market"/>
    <x v="0"/>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m/>
    <n v="0"/>
    <n v="12"/>
    <n v="0"/>
    <n v="0"/>
    <n v="0"/>
    <n v="0"/>
    <m/>
    <m/>
    <m/>
    <m/>
    <m/>
    <n v="12"/>
    <n v="517752"/>
    <n v="172177"/>
    <s v="Ham, Petersham and Richmond Riverside"/>
  </r>
  <r>
    <s v="16/3625/FUL"/>
    <x v="0"/>
    <x v="0"/>
    <d v="2017-11-30T00:00:00"/>
    <d v="2020-11-30T00:00:00"/>
    <d v="2018-09-01T00:00:00"/>
    <m/>
    <x v="1"/>
    <s v="Open Market"/>
    <x v="0"/>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m/>
    <n v="0"/>
    <n v="1"/>
    <n v="0"/>
    <n v="0"/>
    <n v="0"/>
    <n v="0"/>
    <m/>
    <m/>
    <m/>
    <m/>
    <m/>
    <n v="1"/>
    <n v="516115"/>
    <n v="173199"/>
    <s v="Twickenham Riverside"/>
  </r>
  <r>
    <s v="16/3961/FUL"/>
    <x v="0"/>
    <x v="0"/>
    <d v="2017-02-20T00:00:00"/>
    <d v="2020-08-10T00:00:00"/>
    <d v="2019-01-14T00:00:00"/>
    <m/>
    <x v="1"/>
    <s v="Open Market"/>
    <x v="0"/>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m/>
    <n v="0"/>
    <n v="1"/>
    <n v="0"/>
    <n v="0"/>
    <n v="0"/>
    <n v="0"/>
    <m/>
    <m/>
    <m/>
    <m/>
    <m/>
    <n v="1"/>
    <n v="521729"/>
    <n v="176400"/>
    <s v="Mortlake and Barnes Common"/>
  </r>
  <r>
    <s v="16/4127/FUL"/>
    <x v="2"/>
    <x v="0"/>
    <d v="2017-12-04T00:00:00"/>
    <d v="2021-01-30T00:00:00"/>
    <d v="2019-03-01T00:00:00"/>
    <m/>
    <x v="1"/>
    <s v="Open Market"/>
    <x v="0"/>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m/>
    <n v="0"/>
    <n v="1"/>
    <n v="0"/>
    <n v="0"/>
    <n v="0"/>
    <n v="0"/>
    <m/>
    <m/>
    <m/>
    <m/>
    <m/>
    <n v="1"/>
    <n v="516719"/>
    <n v="171329"/>
    <s v="Teddington"/>
  </r>
  <r>
    <s v="16/4405/FUL"/>
    <x v="0"/>
    <x v="0"/>
    <d v="2017-03-27T00:00:00"/>
    <d v="2020-03-27T00:00:00"/>
    <d v="2017-09-01T00:00:00"/>
    <m/>
    <x v="1"/>
    <s v="Open Market"/>
    <x v="0"/>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m/>
    <n v="0"/>
    <n v="0"/>
    <n v="0"/>
    <n v="0"/>
    <n v="0"/>
    <n v="0"/>
    <m/>
    <m/>
    <m/>
    <m/>
    <m/>
    <n v="0"/>
    <n v="514468"/>
    <n v="172144"/>
    <s v="West Twickenham"/>
  </r>
  <r>
    <s v="16/4635/FUL"/>
    <x v="0"/>
    <x v="0"/>
    <d v="2017-03-07T00:00:00"/>
    <d v="2020-03-07T00:00:00"/>
    <d v="2020-03-01T00:00:00"/>
    <m/>
    <x v="1"/>
    <s v="Open Market"/>
    <x v="0"/>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m/>
    <n v="0"/>
    <n v="1"/>
    <n v="0"/>
    <n v="0"/>
    <n v="0"/>
    <n v="0"/>
    <m/>
    <m/>
    <m/>
    <m/>
    <m/>
    <n v="1"/>
    <n v="513432"/>
    <n v="173849"/>
    <s v="Whitton"/>
  </r>
  <r>
    <s v="16/4772/GPD15"/>
    <x v="1"/>
    <x v="1"/>
    <d v="2017-02-24T00:00:00"/>
    <d v="2020-12-21T00:00:00"/>
    <d v="2019-10-07T00:00:00"/>
    <m/>
    <x v="1"/>
    <s v="Open Market"/>
    <x v="0"/>
    <s v="Change of use of first floor from B1 office use to C3 residential use comprising 9 units (8 x 1 bed and 1 x 2 bed flats)"/>
    <s v="52 - 64 Heath Road_x000d_Twickenham_x000d__x000d_"/>
    <s v="-"/>
    <m/>
    <m/>
    <m/>
    <m/>
    <m/>
    <m/>
    <m/>
    <m/>
    <n v="0"/>
    <m/>
    <n v="8"/>
    <n v="1"/>
    <m/>
    <m/>
    <m/>
    <m/>
    <m/>
    <m/>
    <n v="9"/>
    <n v="8"/>
    <n v="1"/>
    <n v="0"/>
    <n v="0"/>
    <n v="0"/>
    <n v="0"/>
    <n v="0"/>
    <n v="0"/>
    <n v="9"/>
    <m/>
    <n v="0"/>
    <n v="9"/>
    <n v="0"/>
    <n v="0"/>
    <n v="0"/>
    <n v="0"/>
    <m/>
    <m/>
    <m/>
    <m/>
    <m/>
    <n v="9"/>
    <n v="515974"/>
    <n v="173142"/>
    <s v="Twickenham Riverside"/>
  </r>
  <r>
    <s v="16/4890/FUL"/>
    <x v="0"/>
    <x v="0"/>
    <d v="2017-09-08T00:00:00"/>
    <d v="2020-09-08T00:00:00"/>
    <d v="2019-03-30T00:00:00"/>
    <m/>
    <x v="1"/>
    <s v="Open Market"/>
    <x v="0"/>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m/>
    <n v="0"/>
    <n v="10"/>
    <n v="10"/>
    <n v="0"/>
    <n v="0"/>
    <n v="0"/>
    <m/>
    <m/>
    <m/>
    <m/>
    <m/>
    <n v="20"/>
    <n v="519012"/>
    <n v="175761"/>
    <s v="Kew"/>
  </r>
  <r>
    <s v="16/4902/FUL"/>
    <x v="0"/>
    <x v="0"/>
    <d v="2017-06-22T00:00:00"/>
    <d v="2021-11-12T00:00:00"/>
    <d v="2019-10-09T00:00:00"/>
    <m/>
    <x v="1"/>
    <s v="Open Market"/>
    <x v="0"/>
    <s v="Construction of a two storey, one bed dwelling-house along with associated cycle storage, car parking and landscaping."/>
    <s v="91 Sheen Road_x000d_Richmond_x000d_TW9 1YJ"/>
    <s v="TW9 1YJ"/>
    <m/>
    <m/>
    <m/>
    <m/>
    <m/>
    <m/>
    <m/>
    <m/>
    <n v="0"/>
    <m/>
    <n v="1"/>
    <m/>
    <m/>
    <m/>
    <m/>
    <m/>
    <m/>
    <m/>
    <n v="1"/>
    <n v="1"/>
    <n v="0"/>
    <n v="0"/>
    <n v="0"/>
    <n v="0"/>
    <n v="0"/>
    <n v="0"/>
    <n v="0"/>
    <n v="1"/>
    <m/>
    <n v="0"/>
    <n v="1"/>
    <n v="0"/>
    <n v="0"/>
    <n v="0"/>
    <n v="0"/>
    <m/>
    <m/>
    <m/>
    <m/>
    <m/>
    <n v="1"/>
    <n v="518494"/>
    <n v="175035"/>
    <s v="South Richmond"/>
  </r>
  <r>
    <s v="17/0323/FUL"/>
    <x v="0"/>
    <x v="0"/>
    <d v="2018-03-22T00:00:00"/>
    <d v="2021-03-23T00:00:00"/>
    <d v="2020-03-31T00:00:00"/>
    <m/>
    <x v="1"/>
    <s v="Open Market"/>
    <x v="0"/>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m/>
    <n v="0"/>
    <n v="2"/>
    <n v="2"/>
    <n v="0"/>
    <n v="0"/>
    <n v="0"/>
    <m/>
    <m/>
    <m/>
    <m/>
    <m/>
    <n v="4"/>
    <n v="514687"/>
    <n v="171290"/>
    <s v="Fulwell and Hampton Hill"/>
  </r>
  <r>
    <s v="17/0330/FUL"/>
    <x v="0"/>
    <x v="0"/>
    <d v="2017-08-07T00:00:00"/>
    <d v="2020-08-07T00:00:00"/>
    <d v="2018-03-20T00:00:00"/>
    <m/>
    <x v="1"/>
    <s v="Open Market"/>
    <x v="0"/>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m/>
    <n v="0"/>
    <n v="1"/>
    <n v="0"/>
    <n v="0"/>
    <n v="0"/>
    <n v="0"/>
    <m/>
    <m/>
    <m/>
    <m/>
    <m/>
    <n v="1"/>
    <n v="517123"/>
    <n v="170663"/>
    <s v="Hampton Wick"/>
  </r>
  <r>
    <s v="17/1285/GPD15"/>
    <x v="1"/>
    <x v="1"/>
    <d v="2017-05-26T00:00:00"/>
    <d v="2021-12-08T00:00:00"/>
    <d v="2020-01-13T00:00:00"/>
    <m/>
    <x v="1"/>
    <s v="Open Market"/>
    <x v="0"/>
    <s v="Change of use from B1 office to C3 residential."/>
    <s v="First Floor_x000d_300 - 302 Sandycombe Road_x000d_Richmond_x000d__x000d_"/>
    <s v="TW9 3NG"/>
    <m/>
    <m/>
    <m/>
    <m/>
    <m/>
    <m/>
    <m/>
    <m/>
    <n v="0"/>
    <m/>
    <m/>
    <n v="2"/>
    <m/>
    <m/>
    <m/>
    <m/>
    <m/>
    <m/>
    <n v="2"/>
    <n v="0"/>
    <n v="2"/>
    <n v="0"/>
    <n v="0"/>
    <n v="0"/>
    <n v="0"/>
    <n v="0"/>
    <n v="0"/>
    <n v="2"/>
    <m/>
    <n v="0"/>
    <n v="2"/>
    <n v="0"/>
    <n v="0"/>
    <n v="0"/>
    <n v="0"/>
    <m/>
    <m/>
    <m/>
    <m/>
    <m/>
    <n v="2"/>
    <n v="519061"/>
    <n v="176662"/>
    <s v="Kew"/>
  </r>
  <r>
    <s v="17/1286/VRC"/>
    <x v="0"/>
    <x v="0"/>
    <d v="2017-10-05T00:00:00"/>
    <d v="2017-12-09T00:00:00"/>
    <d v="2017-10-05T00:00:00"/>
    <d v="2020-05-15T00:00:00"/>
    <x v="1"/>
    <s v="Open Market"/>
    <x v="0"/>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m/>
    <n v="0"/>
    <n v="6"/>
    <n v="0"/>
    <n v="0"/>
    <n v="0"/>
    <n v="0"/>
    <m/>
    <m/>
    <m/>
    <m/>
    <m/>
    <n v="6"/>
    <n v="516802"/>
    <n v="171333"/>
    <s v="Teddington"/>
  </r>
  <r>
    <s v="17/1453/FUL"/>
    <x v="1"/>
    <x v="0"/>
    <d v="2018-04-24T00:00:00"/>
    <d v="2021-04-24T00:00:00"/>
    <d v="2019-10-03T00:00:00"/>
    <m/>
    <x v="1"/>
    <s v="Open Market"/>
    <x v="0"/>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m/>
    <n v="0"/>
    <n v="1"/>
    <n v="0"/>
    <n v="0"/>
    <n v="0"/>
    <n v="0"/>
    <m/>
    <m/>
    <m/>
    <m/>
    <m/>
    <n v="1"/>
    <n v="515313"/>
    <n v="173179"/>
    <s v="South Twickenham"/>
  </r>
  <r>
    <s v="17/1937/FUL"/>
    <x v="1"/>
    <x v="0"/>
    <d v="2018-09-13T00:00:00"/>
    <d v="2021-09-13T00:00:00"/>
    <d v="2019-10-01T00:00:00"/>
    <m/>
    <x v="1"/>
    <s v="Open Market"/>
    <x v="0"/>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m/>
    <n v="0"/>
    <n v="2"/>
    <n v="0"/>
    <n v="0"/>
    <n v="0"/>
    <n v="0"/>
    <m/>
    <m/>
    <m/>
    <m/>
    <m/>
    <n v="2"/>
    <n v="515790"/>
    <n v="173166"/>
    <s v="South Twickenham"/>
  </r>
  <r>
    <s v="17/1996/FUL"/>
    <x v="0"/>
    <x v="0"/>
    <d v="2017-11-28T00:00:00"/>
    <d v="2020-11-28T00:00:00"/>
    <d v="2019-02-01T00:00:00"/>
    <m/>
    <x v="1"/>
    <s v="Open Market"/>
    <x v="0"/>
    <s v="Demolition of existing outbuildings and construction of 2 No. detached dwellinghouses."/>
    <s v="49 Clifford Avenue_x000d_East Sheen_x000d_London_x000d_SW14 7BW"/>
    <s v="SW14 7BW"/>
    <m/>
    <m/>
    <m/>
    <m/>
    <m/>
    <m/>
    <m/>
    <m/>
    <n v="0"/>
    <m/>
    <m/>
    <m/>
    <m/>
    <n v="2"/>
    <m/>
    <m/>
    <m/>
    <m/>
    <n v="2"/>
    <n v="0"/>
    <n v="0"/>
    <n v="0"/>
    <n v="2"/>
    <n v="0"/>
    <n v="0"/>
    <n v="0"/>
    <n v="0"/>
    <n v="2"/>
    <m/>
    <n v="0"/>
    <n v="2"/>
    <n v="0"/>
    <n v="0"/>
    <n v="0"/>
    <n v="0"/>
    <m/>
    <m/>
    <m/>
    <m/>
    <m/>
    <n v="2"/>
    <n v="519840"/>
    <n v="175428"/>
    <s v="North Richmond"/>
  </r>
  <r>
    <s v="17/2488/FUL"/>
    <x v="0"/>
    <x v="0"/>
    <d v="2017-08-25T00:00:00"/>
    <d v="2021-04-06T00:00:00"/>
    <d v="2018-12-01T00:00:00"/>
    <m/>
    <x v="1"/>
    <s v="Open Market"/>
    <x v="0"/>
    <s v="Replacement dwellinghouse with associated landscaping, boundary treatment and summer house."/>
    <s v="32 Fife Road_x000d_East Sheen_x000d_London_x000d_SW14 7EL"/>
    <s v="SW14 7EL"/>
    <m/>
    <m/>
    <m/>
    <m/>
    <n v="1"/>
    <m/>
    <m/>
    <m/>
    <n v="1"/>
    <m/>
    <m/>
    <m/>
    <m/>
    <m/>
    <m/>
    <n v="1"/>
    <m/>
    <m/>
    <n v="1"/>
    <n v="0"/>
    <n v="0"/>
    <n v="0"/>
    <n v="0"/>
    <n v="-1"/>
    <n v="1"/>
    <n v="0"/>
    <n v="0"/>
    <n v="0"/>
    <m/>
    <n v="0"/>
    <n v="0"/>
    <n v="0"/>
    <n v="0"/>
    <n v="0"/>
    <n v="0"/>
    <m/>
    <m/>
    <m/>
    <m/>
    <m/>
    <n v="0"/>
    <n v="520119"/>
    <n v="174521"/>
    <s v="East Sheen"/>
  </r>
  <r>
    <s v="17/2769/FUL"/>
    <x v="0"/>
    <x v="0"/>
    <d v="2018-04-13T00:00:00"/>
    <d v="2021-04-13T00:00:00"/>
    <d v="2018-11-30T00:00:00"/>
    <m/>
    <x v="1"/>
    <s v="Open Market"/>
    <x v="0"/>
    <s v="Demolition of existing detached dwelling and construction of a new 2 storey, 5 bedroom dwelling."/>
    <s v="54 Sandy Lane_x000d_Petersham_x000d_Richmond_x000d_TW10 7EL_x000d_"/>
    <s v="TW10 7EL"/>
    <m/>
    <m/>
    <n v="1"/>
    <m/>
    <m/>
    <m/>
    <m/>
    <m/>
    <n v="1"/>
    <m/>
    <m/>
    <m/>
    <m/>
    <m/>
    <n v="1"/>
    <m/>
    <m/>
    <m/>
    <n v="1"/>
    <n v="0"/>
    <n v="0"/>
    <n v="-1"/>
    <n v="0"/>
    <n v="1"/>
    <n v="0"/>
    <n v="0"/>
    <n v="0"/>
    <n v="0"/>
    <m/>
    <n v="0"/>
    <n v="0"/>
    <n v="0"/>
    <n v="0"/>
    <n v="0"/>
    <n v="0"/>
    <m/>
    <m/>
    <m/>
    <m/>
    <m/>
    <n v="0"/>
    <n v="517655"/>
    <n v="172610"/>
    <s v="Ham, Petersham and Richmond Riverside"/>
  </r>
  <r>
    <s v="17/2939/FUL"/>
    <x v="1"/>
    <x v="0"/>
    <d v="2017-11-09T00:00:00"/>
    <d v="2020-11-09T00:00:00"/>
    <d v="2018-09-04T00:00:00"/>
    <m/>
    <x v="1"/>
    <s v="Open Market"/>
    <x v="0"/>
    <s v="Part conversion of rear shop unit and single storey side/rear extension to form a studio flat._x000d_"/>
    <s v="54 White Hart Lane_x000d_Barnes_x000d_London_x000d_SW13 0PZ_x000d_"/>
    <s v="SW13 0PZ"/>
    <m/>
    <m/>
    <m/>
    <m/>
    <m/>
    <m/>
    <m/>
    <m/>
    <n v="0"/>
    <m/>
    <n v="1"/>
    <m/>
    <m/>
    <m/>
    <m/>
    <m/>
    <m/>
    <m/>
    <n v="1"/>
    <n v="1"/>
    <n v="0"/>
    <n v="0"/>
    <n v="0"/>
    <n v="0"/>
    <n v="0"/>
    <n v="0"/>
    <n v="0"/>
    <n v="1"/>
    <m/>
    <n v="0"/>
    <n v="1"/>
    <n v="0"/>
    <n v="0"/>
    <n v="0"/>
    <n v="0"/>
    <m/>
    <m/>
    <m/>
    <m/>
    <m/>
    <n v="1"/>
    <n v="521310"/>
    <n v="175864"/>
    <s v="Mortlake and Barnes Common"/>
  </r>
  <r>
    <s v="17/3667/FUL"/>
    <x v="0"/>
    <x v="0"/>
    <d v="2018-04-25T00:00:00"/>
    <d v="2021-04-25T00:00:00"/>
    <d v="2020-03-02T00:00:00"/>
    <m/>
    <x v="1"/>
    <s v="Open Market"/>
    <x v="0"/>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m/>
    <n v="0"/>
    <n v="1"/>
    <n v="0"/>
    <n v="0"/>
    <n v="0"/>
    <n v="0"/>
    <m/>
    <m/>
    <m/>
    <m/>
    <m/>
    <n v="1"/>
    <n v="517808"/>
    <n v="173353"/>
    <s v="Ham, Petersham and Richmond Riverside"/>
  </r>
  <r>
    <s v="17/4268/FUL"/>
    <x v="0"/>
    <x v="0"/>
    <d v="2018-05-09T00:00:00"/>
    <d v="2021-05-09T00:00:00"/>
    <d v="2019-03-01T00:00:00"/>
    <m/>
    <x v="1"/>
    <s v="Open Market"/>
    <x v="0"/>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m/>
    <n v="0"/>
    <n v="1"/>
    <n v="0"/>
    <n v="0"/>
    <n v="0"/>
    <n v="0"/>
    <m/>
    <m/>
    <m/>
    <m/>
    <m/>
    <n v="1"/>
    <n v="522397"/>
    <n v="177790"/>
    <s v="Barnes"/>
  </r>
  <r>
    <s v="17/4303/FUL"/>
    <x v="4"/>
    <x v="0"/>
    <d v="2018-07-20T00:00:00"/>
    <d v="2021-07-20T00:00:00"/>
    <m/>
    <d v="2020-07-07T00:00:00"/>
    <x v="1"/>
    <s v="Open Market"/>
    <x v="0"/>
    <s v="Erection of a second floor roof extension to create a. two-bed flat with roof terraces"/>
    <s v="16 Elmtree Road Teddington_x000a__x000a_"/>
    <s v="TW11 8ST"/>
    <m/>
    <m/>
    <m/>
    <m/>
    <m/>
    <m/>
    <m/>
    <m/>
    <n v="0"/>
    <m/>
    <m/>
    <n v="1"/>
    <m/>
    <m/>
    <m/>
    <m/>
    <m/>
    <m/>
    <n v="1"/>
    <n v="0"/>
    <n v="1"/>
    <n v="0"/>
    <n v="0"/>
    <n v="0"/>
    <n v="0"/>
    <n v="0"/>
    <n v="0"/>
    <n v="1"/>
    <m/>
    <n v="0"/>
    <n v="1"/>
    <n v="0"/>
    <n v="0"/>
    <n v="0"/>
    <n v="0"/>
    <m/>
    <m/>
    <m/>
    <m/>
    <m/>
    <n v="1"/>
    <n v="515426"/>
    <n v="171451"/>
    <s v="Fulwell and Hampton Hill"/>
  </r>
  <r>
    <s v="17/4368/FUL"/>
    <x v="3"/>
    <x v="0"/>
    <d v="2019-03-06T00:00:00"/>
    <d v="2022-03-07T00:00:00"/>
    <d v="2019-09-02T00:00:00"/>
    <m/>
    <x v="1"/>
    <s v="Open Market"/>
    <x v="0"/>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m/>
    <n v="0"/>
    <n v="1"/>
    <n v="0"/>
    <n v="0"/>
    <n v="0"/>
    <n v="0"/>
    <m/>
    <m/>
    <m/>
    <m/>
    <m/>
    <n v="1"/>
    <n v="512731"/>
    <n v="171617"/>
    <s v="Hampton North"/>
  </r>
  <r>
    <s v="17/4517/VRC"/>
    <x v="0"/>
    <x v="0"/>
    <d v="2018-02-26T00:00:00"/>
    <d v="2021-02-26T00:00:00"/>
    <d v="2019-03-01T00:00:00"/>
    <d v="2020-08-13T00:00:00"/>
    <x v="1"/>
    <s v="Open Market"/>
    <x v="0"/>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m/>
    <n v="0"/>
    <n v="1"/>
    <n v="0"/>
    <n v="0"/>
    <n v="0"/>
    <n v="0"/>
    <m/>
    <m/>
    <m/>
    <m/>
    <m/>
    <n v="1"/>
    <n v="519786"/>
    <n v="175060"/>
    <s v="East Sheen"/>
  </r>
  <r>
    <s v="18/0111/FUL"/>
    <x v="0"/>
    <x v="0"/>
    <d v="2018-06-27T00:00:00"/>
    <d v="2021-06-27T00:00:00"/>
    <d v="2019-06-15T00:00:00"/>
    <d v="2020-07-01T00:00:00"/>
    <x v="1"/>
    <s v="Open Market"/>
    <x v="0"/>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m/>
    <n v="0"/>
    <n v="1"/>
    <n v="0"/>
    <n v="0"/>
    <n v="0"/>
    <n v="0"/>
    <m/>
    <m/>
    <m/>
    <m/>
    <m/>
    <n v="1"/>
    <n v="513875"/>
    <n v="172459"/>
    <s v="West Twickenham"/>
  </r>
  <r>
    <s v="18/0216/FUL"/>
    <x v="2"/>
    <x v="0"/>
    <d v="2018-12-05T00:00:00"/>
    <d v="2021-12-05T00:00:00"/>
    <d v="2019-11-11T00:00:00"/>
    <m/>
    <x v="1"/>
    <s v="Open Market"/>
    <x v="0"/>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m/>
    <n v="0"/>
    <n v="1"/>
    <n v="0"/>
    <n v="0"/>
    <n v="0"/>
    <n v="0"/>
    <m/>
    <m/>
    <m/>
    <m/>
    <m/>
    <n v="1"/>
    <n v="520283"/>
    <n v="175305"/>
    <s v="East Sheen"/>
  </r>
  <r>
    <s v="18/0282/FUL"/>
    <x v="0"/>
    <x v="0"/>
    <d v="2018-04-03T00:00:00"/>
    <d v="2021-04-03T00:00:00"/>
    <d v="2019-03-01T00:00:00"/>
    <m/>
    <x v="1"/>
    <s v="Open Market"/>
    <x v="0"/>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m/>
    <n v="0"/>
    <n v="0"/>
    <n v="0"/>
    <n v="0"/>
    <n v="0"/>
    <n v="0"/>
    <m/>
    <m/>
    <m/>
    <m/>
    <m/>
    <n v="0"/>
    <n v="522357"/>
    <n v="175528"/>
    <s v="Mortlake and Barnes Common"/>
  </r>
  <r>
    <s v="18/0449/FUL"/>
    <x v="2"/>
    <x v="0"/>
    <d v="2018-09-07T00:00:00"/>
    <d v="2021-09-07T00:00:00"/>
    <d v="2018-11-01T00:00:00"/>
    <m/>
    <x v="1"/>
    <s v="Open Market"/>
    <x v="0"/>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m/>
    <n v="0"/>
    <n v="1"/>
    <n v="0"/>
    <n v="0"/>
    <n v="0"/>
    <n v="0"/>
    <m/>
    <m/>
    <m/>
    <m/>
    <m/>
    <n v="1"/>
    <n v="515991"/>
    <n v="168830"/>
    <s v="Hampton"/>
  </r>
  <r>
    <s v="18/0692/FUL"/>
    <x v="0"/>
    <x v="0"/>
    <d v="2018-08-17T00:00:00"/>
    <d v="2021-08-17T00:00:00"/>
    <d v="2019-08-12T00:00:00"/>
    <m/>
    <x v="1"/>
    <s v="Open Market"/>
    <x v="0"/>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m/>
    <n v="0"/>
    <n v="1"/>
    <n v="0"/>
    <n v="0"/>
    <n v="0"/>
    <n v="0"/>
    <m/>
    <m/>
    <m/>
    <m/>
    <m/>
    <n v="1"/>
    <n v="513446"/>
    <n v="170353"/>
    <s v="Hampton"/>
  </r>
  <r>
    <s v="18/0771/FUL"/>
    <x v="0"/>
    <x v="0"/>
    <d v="2018-06-21T00:00:00"/>
    <d v="2021-06-21T00:00:00"/>
    <d v="2018-12-01T00:00:00"/>
    <m/>
    <x v="1"/>
    <s v="Open Market"/>
    <x v="0"/>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m/>
    <n v="0"/>
    <n v="1"/>
    <n v="0"/>
    <n v="0"/>
    <n v="0"/>
    <n v="0"/>
    <m/>
    <m/>
    <m/>
    <m/>
    <m/>
    <n v="1"/>
    <n v="513452"/>
    <n v="171614"/>
    <s v="Hampton North"/>
  </r>
  <r>
    <s v="18/0929/FUL"/>
    <x v="3"/>
    <x v="0"/>
    <d v="2018-11-07T00:00:00"/>
    <d v="2021-11-07T00:00:00"/>
    <d v="2018-12-03T00:00:00"/>
    <d v="2020-06-12T00:00:00"/>
    <x v="1"/>
    <s v="Open Market"/>
    <x v="0"/>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m/>
    <n v="0"/>
    <n v="0"/>
    <n v="0"/>
    <n v="0"/>
    <n v="0"/>
    <n v="0"/>
    <m/>
    <m/>
    <m/>
    <m/>
    <m/>
    <n v="0"/>
    <n v="514485"/>
    <n v="171271"/>
    <s v="Fulwell and Hampton Hill"/>
  </r>
  <r>
    <s v="18/0946/FUL"/>
    <x v="1"/>
    <x v="0"/>
    <d v="2018-06-04T00:00:00"/>
    <d v="2021-06-04T00:00:00"/>
    <d v="2020-01-13T00:00:00"/>
    <m/>
    <x v="1"/>
    <s v="Open Market"/>
    <x v="0"/>
    <s v="Conversion of Second Floor Flat into 2 no. x 1-bedroom Flats"/>
    <s v="Second Floor Flat _x000d_302 Sandycombe Road_x000d_Richmond_x000d_TW9 3NG"/>
    <s v="TW9 3NG"/>
    <m/>
    <n v="1"/>
    <m/>
    <m/>
    <m/>
    <m/>
    <m/>
    <m/>
    <n v="1"/>
    <m/>
    <n v="2"/>
    <m/>
    <m/>
    <m/>
    <m/>
    <m/>
    <m/>
    <m/>
    <n v="2"/>
    <n v="2"/>
    <n v="-1"/>
    <n v="0"/>
    <n v="0"/>
    <n v="0"/>
    <n v="0"/>
    <n v="0"/>
    <n v="0"/>
    <n v="1"/>
    <m/>
    <n v="0"/>
    <n v="1"/>
    <n v="0"/>
    <n v="0"/>
    <n v="0"/>
    <n v="0"/>
    <m/>
    <m/>
    <m/>
    <m/>
    <m/>
    <n v="1"/>
    <n v="519061"/>
    <n v="176659"/>
    <s v="Kew"/>
  </r>
  <r>
    <s v="18/1619/FUL"/>
    <x v="4"/>
    <x v="0"/>
    <d v="2019-05-28T00:00:00"/>
    <d v="2022-05-28T00:00:00"/>
    <d v="2019-08-07T00:00:00"/>
    <d v="2020-05-12T00:00:00"/>
    <x v="1"/>
    <s v="Open Market"/>
    <x v="0"/>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m/>
    <n v="0"/>
    <n v="1"/>
    <n v="0"/>
    <n v="0"/>
    <n v="0"/>
    <n v="0"/>
    <m/>
    <m/>
    <m/>
    <m/>
    <m/>
    <n v="1"/>
    <n v="520508"/>
    <n v="175448"/>
    <s v="East Sheen"/>
  </r>
  <r>
    <s v="18/1767/FUL"/>
    <x v="1"/>
    <x v="0"/>
    <d v="2019-01-11T00:00:00"/>
    <d v="2022-01-11T00:00:00"/>
    <d v="2019-03-01T00:00:00"/>
    <d v="2020-05-11T00:00:00"/>
    <x v="1"/>
    <s v="Open Market"/>
    <x v="0"/>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m/>
    <n v="0"/>
    <n v="2"/>
    <n v="0"/>
    <n v="0"/>
    <n v="0"/>
    <n v="0"/>
    <m/>
    <m/>
    <m/>
    <m/>
    <m/>
    <n v="2"/>
    <n v="514273"/>
    <n v="170844"/>
    <s v="Fulwell and Hampton Hill"/>
  </r>
  <r>
    <s v="18/1808/FUL"/>
    <x v="0"/>
    <x v="0"/>
    <d v="2018-11-19T00:00:00"/>
    <d v="2021-11-19T00:00:00"/>
    <d v="2019-10-16T00:00:00"/>
    <m/>
    <x v="1"/>
    <s v="Open Market"/>
    <x v="0"/>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m/>
    <n v="0"/>
    <n v="1"/>
    <n v="0"/>
    <n v="0"/>
    <n v="0"/>
    <n v="0"/>
    <m/>
    <m/>
    <m/>
    <m/>
    <m/>
    <n v="1"/>
    <n v="515803"/>
    <n v="171071"/>
    <s v="Teddington"/>
  </r>
  <r>
    <s v="18/2114/FUL"/>
    <x v="1"/>
    <x v="0"/>
    <d v="2018-12-20T00:00:00"/>
    <d v="2021-12-20T00:00:00"/>
    <d v="2019-02-01T00:00:00"/>
    <d v="2020-05-04T00:00:00"/>
    <x v="1"/>
    <s v="Open Market"/>
    <x v="0"/>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m/>
    <n v="0"/>
    <n v="1"/>
    <n v="0"/>
    <n v="0"/>
    <n v="0"/>
    <n v="0"/>
    <m/>
    <m/>
    <m/>
    <m/>
    <m/>
    <n v="1"/>
    <n v="521729"/>
    <n v="176389"/>
    <s v="Mortlake and Barnes Common"/>
  </r>
  <r>
    <s v="18/2235/VRC"/>
    <x v="1"/>
    <x v="0"/>
    <d v="2018-09-25T00:00:00"/>
    <d v="2021-09-25T00:00:00"/>
    <d v="2019-10-01T00:00:00"/>
    <m/>
    <x v="1"/>
    <s v="Open Market"/>
    <x v="0"/>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m/>
    <n v="0"/>
    <n v="0"/>
    <n v="0"/>
    <n v="0"/>
    <n v="0"/>
    <n v="0"/>
    <m/>
    <m/>
    <m/>
    <m/>
    <m/>
    <n v="0"/>
    <n v="514005"/>
    <n v="169556"/>
    <s v="Hampton"/>
  </r>
  <r>
    <s v="18/2322/FUL"/>
    <x v="1"/>
    <x v="0"/>
    <d v="2018-11-13T00:00:00"/>
    <d v="2022-05-30T00:00:00"/>
    <d v="2020-01-13T00:00:00"/>
    <m/>
    <x v="1"/>
    <s v="Open Market"/>
    <x v="0"/>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m/>
    <n v="0"/>
    <n v="1"/>
    <n v="0"/>
    <n v="0"/>
    <n v="0"/>
    <n v="0"/>
    <m/>
    <m/>
    <m/>
    <m/>
    <m/>
    <n v="1"/>
    <n v="519061"/>
    <n v="176662"/>
    <s v="Kew"/>
  </r>
  <r>
    <s v="18/2494/FUL"/>
    <x v="0"/>
    <x v="0"/>
    <d v="2019-03-22T00:00:00"/>
    <d v="2022-03-22T00:00:00"/>
    <d v="2020-01-29T00:00:00"/>
    <m/>
    <x v="1"/>
    <s v="Open Market"/>
    <x v="0"/>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m/>
    <n v="0"/>
    <n v="1"/>
    <n v="0"/>
    <n v="0"/>
    <n v="0"/>
    <n v="0"/>
    <m/>
    <m/>
    <m/>
    <m/>
    <m/>
    <n v="1"/>
    <n v="519884"/>
    <n v="175023"/>
    <s v="East Sheen"/>
  </r>
  <r>
    <s v="18/2928/FUL"/>
    <x v="1"/>
    <x v="0"/>
    <d v="2019-03-08T00:00:00"/>
    <d v="2022-03-08T00:00:00"/>
    <d v="2019-03-29T00:00:00"/>
    <m/>
    <x v="1"/>
    <s v="Open Market"/>
    <x v="0"/>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m/>
    <n v="0"/>
    <n v="1"/>
    <n v="0"/>
    <n v="0"/>
    <n v="0"/>
    <n v="0"/>
    <m/>
    <m/>
    <m/>
    <m/>
    <m/>
    <n v="1"/>
    <n v="516022"/>
    <n v="171099"/>
    <s v="Teddington"/>
  </r>
  <r>
    <s v="18/3515/FUL"/>
    <x v="2"/>
    <x v="0"/>
    <d v="2019-02-18T00:00:00"/>
    <d v="2022-02-18T00:00:00"/>
    <d v="2019-10-01T00:00:00"/>
    <d v="2020-08-13T00:00:00"/>
    <x v="1"/>
    <s v="Open Market"/>
    <x v="0"/>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m/>
    <n v="0"/>
    <n v="2"/>
    <n v="0"/>
    <n v="0"/>
    <n v="0"/>
    <n v="0"/>
    <m/>
    <m/>
    <m/>
    <m/>
    <m/>
    <n v="2"/>
    <n v="520700"/>
    <n v="175411"/>
    <s v="East Sheen"/>
  </r>
  <r>
    <s v="18/3768/FUL"/>
    <x v="1"/>
    <x v="0"/>
    <d v="2019-03-26T00:00:00"/>
    <d v="2022-03-26T00:00:00"/>
    <d v="2020-01-13T00:00:00"/>
    <m/>
    <x v="1"/>
    <s v="Open Market"/>
    <x v="0"/>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m/>
    <n v="0"/>
    <n v="2"/>
    <n v="0"/>
    <n v="0"/>
    <n v="0"/>
    <n v="0"/>
    <m/>
    <m/>
    <m/>
    <m/>
    <m/>
    <n v="2"/>
    <n v="513264"/>
    <n v="169738"/>
    <s v="Hampton"/>
  </r>
  <r>
    <s v="18/3804/FUL"/>
    <x v="0"/>
    <x v="0"/>
    <d v="2019-05-14T00:00:00"/>
    <d v="2022-05-14T00:00:00"/>
    <d v="2019-10-17T00:00:00"/>
    <m/>
    <x v="1"/>
    <s v="Open Market"/>
    <x v="0"/>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m/>
    <n v="0"/>
    <n v="9"/>
    <n v="0"/>
    <n v="0"/>
    <n v="0"/>
    <n v="0"/>
    <m/>
    <m/>
    <m/>
    <m/>
    <m/>
    <n v="9"/>
    <n v="513285"/>
    <n v="169757"/>
    <s v="Hampton"/>
  </r>
  <r>
    <s v="18/3815/GPD15"/>
    <x v="1"/>
    <x v="1"/>
    <d v="2019-01-18T00:00:00"/>
    <d v="2022-01-18T00:00:00"/>
    <d v="2019-11-15T00:00:00"/>
    <m/>
    <x v="1"/>
    <s v="Open Market"/>
    <x v="0"/>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m/>
    <n v="0"/>
    <n v="8"/>
    <n v="0"/>
    <n v="0"/>
    <n v="0"/>
    <n v="0"/>
    <m/>
    <m/>
    <m/>
    <m/>
    <m/>
    <n v="8"/>
    <n v="517565"/>
    <n v="169582"/>
    <s v="Hampton Wick"/>
  </r>
  <r>
    <s v="18/3941/GPD15"/>
    <x v="1"/>
    <x v="1"/>
    <d v="2019-01-30T00:00:00"/>
    <d v="2022-01-30T00:00:00"/>
    <d v="2019-09-14T00:00:00"/>
    <d v="2020-09-02T00:00:00"/>
    <x v="1"/>
    <s v="Open Market"/>
    <x v="0"/>
    <s v="Change of use from office (B1) to three residential units (C3), with associated car parking provision."/>
    <s v="Sherwood House_x000d_Forest Road_x000d_Kew_x000d_TW9 3BY_x000d_"/>
    <s v="TW9 3BY"/>
    <m/>
    <m/>
    <m/>
    <m/>
    <m/>
    <m/>
    <m/>
    <m/>
    <n v="0"/>
    <m/>
    <m/>
    <n v="1"/>
    <n v="2"/>
    <m/>
    <m/>
    <m/>
    <m/>
    <m/>
    <n v="3"/>
    <n v="0"/>
    <n v="1"/>
    <n v="2"/>
    <n v="0"/>
    <n v="0"/>
    <n v="0"/>
    <n v="0"/>
    <n v="0"/>
    <n v="3"/>
    <m/>
    <n v="0"/>
    <n v="3"/>
    <n v="0"/>
    <n v="0"/>
    <n v="0"/>
    <n v="0"/>
    <m/>
    <m/>
    <m/>
    <m/>
    <m/>
    <n v="3"/>
    <n v="519311"/>
    <n v="177214"/>
    <s v="Kew"/>
  </r>
  <r>
    <s v="19/0092/FUL"/>
    <x v="3"/>
    <x v="0"/>
    <d v="2019-07-03T00:00:00"/>
    <d v="2022-07-03T00:00:00"/>
    <d v="2019-08-14T00:00:00"/>
    <d v="2020-09-15T00:00:00"/>
    <x v="1"/>
    <s v="Open Market"/>
    <x v="0"/>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m/>
    <n v="0"/>
    <n v="1"/>
    <n v="0"/>
    <n v="0"/>
    <n v="0"/>
    <n v="0"/>
    <m/>
    <m/>
    <m/>
    <m/>
    <m/>
    <n v="1"/>
    <n v="513733"/>
    <n v="174333"/>
    <s v="Whitton"/>
  </r>
  <r>
    <s v="19/0111/FUL"/>
    <x v="3"/>
    <x v="0"/>
    <d v="2019-12-12T00:00:00"/>
    <d v="2022-12-12T00:00:00"/>
    <d v="2020-03-30T00:00:00"/>
    <m/>
    <x v="1"/>
    <s v="Open Market"/>
    <x v="0"/>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m/>
    <n v="0"/>
    <n v="0"/>
    <n v="20.5"/>
    <n v="20.5"/>
    <n v="0"/>
    <n v="0"/>
    <m/>
    <m/>
    <m/>
    <m/>
    <m/>
    <n v="41"/>
    <n v="517598"/>
    <n v="169722"/>
    <s v="Hampton Wick"/>
  </r>
  <r>
    <s v="19/0181/GPD15"/>
    <x v="1"/>
    <x v="1"/>
    <d v="2019-03-06T00:00:00"/>
    <d v="2022-03-06T00:00:00"/>
    <d v="2019-05-13T00:00:00"/>
    <d v="2020-07-02T00:00:00"/>
    <x v="1"/>
    <s v="Open Market"/>
    <x v="0"/>
    <s v="Change of use from B1 (Offices) to C3(a) (Dwellings) (1 x 1 bed)."/>
    <s v="95 South Worple Way_x000d_East Sheen_x000d_London_x000d_SW14 8ND_x000d_"/>
    <s v="SW14 8ND"/>
    <m/>
    <m/>
    <m/>
    <m/>
    <m/>
    <m/>
    <m/>
    <m/>
    <n v="0"/>
    <m/>
    <n v="1"/>
    <m/>
    <m/>
    <m/>
    <m/>
    <m/>
    <m/>
    <m/>
    <n v="1"/>
    <n v="1"/>
    <n v="0"/>
    <n v="0"/>
    <n v="0"/>
    <n v="0"/>
    <n v="0"/>
    <n v="0"/>
    <n v="0"/>
    <n v="1"/>
    <m/>
    <n v="0"/>
    <n v="1"/>
    <n v="0"/>
    <n v="0"/>
    <n v="0"/>
    <n v="0"/>
    <m/>
    <m/>
    <m/>
    <m/>
    <m/>
    <n v="1"/>
    <n v="520540"/>
    <n v="175748"/>
    <s v="East Sheen"/>
  </r>
  <r>
    <s v="19/0347/GPD15"/>
    <x v="1"/>
    <x v="1"/>
    <d v="2019-03-12T00:00:00"/>
    <d v="2022-03-13T00:00:00"/>
    <d v="2019-04-01T00:00:00"/>
    <m/>
    <x v="1"/>
    <s v="Open Market"/>
    <x v="0"/>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m/>
    <n v="0"/>
    <n v="4"/>
    <n v="0"/>
    <n v="0"/>
    <n v="0"/>
    <n v="0"/>
    <m/>
    <m/>
    <m/>
    <m/>
    <m/>
    <n v="4"/>
    <n v="515383"/>
    <n v="173139"/>
    <s v="South Twickenham"/>
  </r>
  <r>
    <s v="19/0386/FUL"/>
    <x v="0"/>
    <x v="0"/>
    <d v="2019-07-05T00:00:00"/>
    <d v="2022-07-05T00:00:00"/>
    <d v="2020-01-06T00:00:00"/>
    <m/>
    <x v="1"/>
    <s v="Open Market"/>
    <x v="0"/>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m/>
    <n v="0"/>
    <n v="0"/>
    <n v="0"/>
    <n v="0"/>
    <n v="0"/>
    <n v="0"/>
    <m/>
    <m/>
    <m/>
    <m/>
    <m/>
    <n v="0"/>
    <n v="514120"/>
    <n v="173638"/>
    <s v="Whitton"/>
  </r>
  <r>
    <s v="19/0551/FUL"/>
    <x v="2"/>
    <x v="0"/>
    <d v="2019-08-21T00:00:00"/>
    <d v="2022-08-21T00:00:00"/>
    <d v="2019-11-04T00:00:00"/>
    <m/>
    <x v="1"/>
    <s v="Open Market"/>
    <x v="0"/>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m/>
    <n v="0"/>
    <n v="-1"/>
    <n v="0"/>
    <n v="0"/>
    <n v="0"/>
    <n v="0"/>
    <m/>
    <m/>
    <m/>
    <m/>
    <m/>
    <n v="-1"/>
    <n v="518458"/>
    <n v="175501"/>
    <s v="North Richmond"/>
  </r>
  <r>
    <s v="19/0772/GPD15"/>
    <x v="1"/>
    <x v="1"/>
    <d v="2019-05-09T00:00:00"/>
    <d v="2022-05-09T00:00:00"/>
    <d v="2020-03-02T00:00:00"/>
    <m/>
    <x v="1"/>
    <s v="Open Market"/>
    <x v="0"/>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m/>
    <n v="0"/>
    <n v="3"/>
    <n v="0"/>
    <n v="0"/>
    <n v="0"/>
    <n v="0"/>
    <m/>
    <m/>
    <m/>
    <m/>
    <m/>
    <n v="3"/>
    <n v="515069"/>
    <n v="172813"/>
    <s v="West Twickenham"/>
  </r>
  <r>
    <s v="19/0867/FUL"/>
    <x v="3"/>
    <x v="0"/>
    <d v="2019-06-03T00:00:00"/>
    <d v="2022-06-04T00:00:00"/>
    <d v="2019-09-23T00:00:00"/>
    <d v="2020-06-04T00:00:00"/>
    <x v="1"/>
    <s v="Open Market"/>
    <x v="0"/>
    <s v="Conversion of ground and first floor store rooms and single-storey extension to form a new maisonette."/>
    <s v="383 St Margarets Road_x000d_Twickenham_x000d_TW1 1PP"/>
    <s v="TW1 1PP"/>
    <m/>
    <m/>
    <m/>
    <m/>
    <m/>
    <m/>
    <m/>
    <m/>
    <n v="0"/>
    <m/>
    <n v="1"/>
    <m/>
    <m/>
    <m/>
    <m/>
    <m/>
    <m/>
    <m/>
    <n v="1"/>
    <n v="1"/>
    <n v="0"/>
    <n v="0"/>
    <n v="0"/>
    <n v="0"/>
    <n v="0"/>
    <n v="0"/>
    <n v="0"/>
    <n v="1"/>
    <m/>
    <n v="0"/>
    <n v="1"/>
    <n v="0"/>
    <n v="0"/>
    <n v="0"/>
    <n v="0"/>
    <m/>
    <m/>
    <m/>
    <m/>
    <m/>
    <n v="1"/>
    <n v="516556"/>
    <n v="175236"/>
    <s v="St. Margarets and North Twickenham"/>
  </r>
  <r>
    <s v="19/0893/FUL"/>
    <x v="1"/>
    <x v="0"/>
    <d v="2019-08-12T00:00:00"/>
    <d v="2022-08-12T00:00:00"/>
    <d v="2020-02-03T00:00:00"/>
    <m/>
    <x v="1"/>
    <s v="Open Market"/>
    <x v="0"/>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m/>
    <n v="0"/>
    <n v="1"/>
    <n v="0"/>
    <n v="0"/>
    <n v="0"/>
    <n v="0"/>
    <m/>
    <m/>
    <m/>
    <m/>
    <m/>
    <n v="1"/>
    <n v="518999"/>
    <n v="177227"/>
    <s v="Kew"/>
  </r>
  <r>
    <s v="19/0950/FUL"/>
    <x v="1"/>
    <x v="0"/>
    <d v="2019-08-13T00:00:00"/>
    <d v="2022-08-13T00:00:00"/>
    <d v="2020-01-28T00:00:00"/>
    <m/>
    <x v="1"/>
    <s v="Open Market"/>
    <x v="0"/>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m/>
    <n v="0"/>
    <n v="1"/>
    <n v="0"/>
    <n v="0"/>
    <n v="0"/>
    <n v="0"/>
    <m/>
    <m/>
    <m/>
    <m/>
    <m/>
    <n v="1"/>
    <n v="517726"/>
    <n v="174837"/>
    <s v="South Richmond"/>
  </r>
  <r>
    <s v="19/0954/VRC"/>
    <x v="0"/>
    <x v="0"/>
    <d v="2019-10-16T00:00:00"/>
    <d v="2020-10-06T00:00:00"/>
    <d v="2019-07-24T00:00:00"/>
    <m/>
    <x v="1"/>
    <s v="Open Market"/>
    <x v="0"/>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m/>
    <n v="0"/>
    <n v="0"/>
    <n v="0"/>
    <n v="0"/>
    <n v="0"/>
    <n v="0"/>
    <m/>
    <m/>
    <m/>
    <m/>
    <m/>
    <n v="0"/>
    <n v="518209"/>
    <n v="174625"/>
    <s v="South Richmond"/>
  </r>
  <r>
    <s v="19/0974/FUL"/>
    <x v="2"/>
    <x v="0"/>
    <d v="2019-08-02T00:00:00"/>
    <d v="2022-08-02T00:00:00"/>
    <d v="2020-02-11T00:00:00"/>
    <m/>
    <x v="1"/>
    <s v="Open Market"/>
    <x v="0"/>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m/>
    <n v="0"/>
    <n v="6"/>
    <n v="0"/>
    <n v="0"/>
    <n v="0"/>
    <n v="0"/>
    <m/>
    <m/>
    <m/>
    <m/>
    <m/>
    <n v="6"/>
    <n v="517453"/>
    <n v="169423"/>
    <s v="Hampton Wick"/>
  </r>
  <r>
    <s v="19/1332/GPD13"/>
    <x v="1"/>
    <x v="1"/>
    <d v="2019-07-11T00:00:00"/>
    <d v="2022-07-11T00:00:00"/>
    <d v="2019-08-01T00:00:00"/>
    <d v="2020-06-05T00:00:00"/>
    <x v="1"/>
    <s v="Open Market"/>
    <x v="0"/>
    <s v="Change of use of the ground floor unit from A1 (hairdresser) to C3 (residential) to provide a 1 bed flat."/>
    <s v="70 Hounslow Road_x000d_Twickenham_x000d_TW2 7EX_x000d_"/>
    <s v="TW2 7EX"/>
    <m/>
    <m/>
    <m/>
    <m/>
    <m/>
    <m/>
    <m/>
    <m/>
    <n v="0"/>
    <m/>
    <n v="1"/>
    <m/>
    <m/>
    <m/>
    <m/>
    <m/>
    <m/>
    <m/>
    <n v="1"/>
    <n v="1"/>
    <n v="0"/>
    <n v="0"/>
    <n v="0"/>
    <n v="0"/>
    <n v="0"/>
    <n v="0"/>
    <n v="0"/>
    <n v="1"/>
    <m/>
    <n v="0"/>
    <n v="1"/>
    <n v="0"/>
    <n v="0"/>
    <n v="0"/>
    <n v="0"/>
    <m/>
    <m/>
    <m/>
    <m/>
    <m/>
    <n v="1"/>
    <n v="514126"/>
    <n v="174159"/>
    <s v="Whitton"/>
  </r>
  <r>
    <s v="19/1455/FUL"/>
    <x v="2"/>
    <x v="0"/>
    <d v="2019-08-06T00:00:00"/>
    <d v="2022-08-06T00:00:00"/>
    <d v="2020-01-16T00:00:00"/>
    <m/>
    <x v="1"/>
    <s v="Open Market"/>
    <x v="0"/>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m/>
    <n v="0"/>
    <n v="1"/>
    <n v="0"/>
    <n v="0"/>
    <n v="0"/>
    <n v="0"/>
    <m/>
    <m/>
    <m/>
    <m/>
    <m/>
    <n v="1"/>
    <n v="520308"/>
    <n v="175588"/>
    <s v="East Sheen"/>
  </r>
  <r>
    <s v="19/1502/FUL"/>
    <x v="1"/>
    <x v="0"/>
    <d v="2019-07-22T00:00:00"/>
    <d v="2022-07-22T00:00:00"/>
    <d v="2019-09-19T00:00:00"/>
    <d v="2020-07-30T00:00:00"/>
    <x v="1"/>
    <s v="Open Market"/>
    <x v="0"/>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m/>
    <n v="0"/>
    <n v="0"/>
    <n v="0"/>
    <n v="0"/>
    <n v="0"/>
    <n v="0"/>
    <m/>
    <m/>
    <m/>
    <m/>
    <m/>
    <n v="0"/>
    <n v="521312"/>
    <n v="175859"/>
    <s v="Mortlake and Barnes Common"/>
  </r>
  <r>
    <s v="19/1620/GPD15"/>
    <x v="1"/>
    <x v="1"/>
    <d v="2019-07-26T00:00:00"/>
    <d v="2021-04-03T00:00:00"/>
    <m/>
    <d v="2020-04-20T00:00:00"/>
    <x v="1"/>
    <s v="Open Market"/>
    <x v="0"/>
    <s v="Conversion of basement from B1(a) office to C3 residential to provide 2 x 1 bed self-contained residential flats."/>
    <s v="Argyle House_x000d_1 Dee Road_x000d_Richmond_x000d__x000d_"/>
    <s v="TW9 2JW"/>
    <m/>
    <m/>
    <m/>
    <m/>
    <m/>
    <m/>
    <m/>
    <m/>
    <n v="0"/>
    <m/>
    <n v="2"/>
    <m/>
    <m/>
    <m/>
    <m/>
    <m/>
    <m/>
    <m/>
    <n v="2"/>
    <n v="2"/>
    <n v="0"/>
    <n v="0"/>
    <n v="0"/>
    <n v="0"/>
    <n v="0"/>
    <n v="0"/>
    <n v="0"/>
    <n v="2"/>
    <m/>
    <n v="0"/>
    <n v="2"/>
    <n v="0"/>
    <n v="0"/>
    <n v="0"/>
    <n v="0"/>
    <m/>
    <m/>
    <m/>
    <m/>
    <m/>
    <n v="2"/>
    <n v="518741"/>
    <n v="175360"/>
    <s v="North Richmond"/>
  </r>
  <r>
    <s v="19/1622/FUL"/>
    <x v="1"/>
    <x v="0"/>
    <d v="2019-10-18T00:00:00"/>
    <d v="2022-10-18T00:00:00"/>
    <d v="2020-03-31T00:00:00"/>
    <m/>
    <x v="1"/>
    <s v="Open Market"/>
    <x v="0"/>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m/>
    <n v="0"/>
    <n v="1"/>
    <n v="0"/>
    <n v="0"/>
    <n v="0"/>
    <n v="0"/>
    <m/>
    <m/>
    <m/>
    <m/>
    <m/>
    <n v="1"/>
    <n v="515069"/>
    <n v="172813"/>
    <s v="West Twickenham"/>
  </r>
  <r>
    <s v="19/1978/FUL"/>
    <x v="2"/>
    <x v="0"/>
    <d v="2019-11-11T00:00:00"/>
    <d v="2022-11-11T00:00:00"/>
    <d v="2019-11-18T00:00:00"/>
    <m/>
    <x v="1"/>
    <s v="Open Market"/>
    <x v="0"/>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m/>
    <n v="0"/>
    <n v="-1"/>
    <n v="0"/>
    <n v="0"/>
    <n v="0"/>
    <n v="0"/>
    <m/>
    <m/>
    <m/>
    <m/>
    <m/>
    <n v="-1"/>
    <n v="518508"/>
    <n v="174268"/>
    <s v="South Richmond"/>
  </r>
  <r>
    <s v="19/2377/GPD15"/>
    <x v="1"/>
    <x v="1"/>
    <d v="2019-09-30T00:00:00"/>
    <d v="2022-09-30T00:00:00"/>
    <d v="2020-02-17T00:00:00"/>
    <m/>
    <x v="1"/>
    <s v="Open Market"/>
    <x v="0"/>
    <s v="Partial change of use from office to residential (4 No flats)."/>
    <s v="122 - 124 St Margarets Road_x000d_Twickenham_x000d__x000d_"/>
    <s v="TW1 2LH"/>
    <m/>
    <m/>
    <m/>
    <m/>
    <m/>
    <m/>
    <m/>
    <m/>
    <n v="0"/>
    <m/>
    <m/>
    <n v="4"/>
    <m/>
    <m/>
    <m/>
    <m/>
    <m/>
    <m/>
    <n v="4"/>
    <n v="0"/>
    <n v="4"/>
    <n v="0"/>
    <n v="0"/>
    <n v="0"/>
    <n v="0"/>
    <n v="0"/>
    <n v="0"/>
    <n v="4"/>
    <m/>
    <n v="0"/>
    <n v="4"/>
    <n v="0"/>
    <n v="0"/>
    <n v="0"/>
    <n v="0"/>
    <m/>
    <m/>
    <m/>
    <m/>
    <m/>
    <n v="4"/>
    <n v="516843"/>
    <n v="174266"/>
    <s v="St. Margarets and North Twickenham"/>
  </r>
  <r>
    <s v="19/3852/GPD15"/>
    <x v="1"/>
    <x v="1"/>
    <d v="2020-02-06T00:00:00"/>
    <d v="2023-02-06T00:00:00"/>
    <d v="2020-02-10T00:00:00"/>
    <m/>
    <x v="1"/>
    <s v="Open Market"/>
    <x v="0"/>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m/>
    <n v="0"/>
    <n v="2"/>
    <n v="0"/>
    <n v="0"/>
    <n v="0"/>
    <n v="0"/>
    <m/>
    <m/>
    <m/>
    <m/>
    <m/>
    <n v="2"/>
    <n v="520890"/>
    <n v="175755"/>
    <s v="Mortlake and Barnes Common"/>
  </r>
  <r>
    <s v="19/3913/GPD15"/>
    <x v="1"/>
    <x v="1"/>
    <d v="2020-02-14T00:00:00"/>
    <d v="2020-06-30T00:00:00"/>
    <d v="2020-03-02T00:00:00"/>
    <m/>
    <x v="1"/>
    <s v="Open Market"/>
    <x v="0"/>
    <s v="Change of use from office (B1A )to residential  (C3) to create 2x 1 bedroom flats"/>
    <s v="2A Talbot Road_x000d_Isleworth_x000d_TW7 7HH_x000d_"/>
    <s v="TW7 7HH"/>
    <m/>
    <m/>
    <m/>
    <m/>
    <m/>
    <m/>
    <m/>
    <m/>
    <n v="0"/>
    <m/>
    <n v="2"/>
    <m/>
    <m/>
    <m/>
    <m/>
    <m/>
    <m/>
    <m/>
    <n v="2"/>
    <n v="2"/>
    <n v="0"/>
    <n v="0"/>
    <n v="0"/>
    <n v="0"/>
    <n v="0"/>
    <n v="0"/>
    <n v="0"/>
    <n v="2"/>
    <m/>
    <n v="0"/>
    <n v="2"/>
    <n v="0"/>
    <n v="0"/>
    <n v="0"/>
    <n v="0"/>
    <m/>
    <m/>
    <m/>
    <m/>
    <m/>
    <n v="2"/>
    <n v="516541"/>
    <n v="175254"/>
    <s v="St. Margarets and North Twickenham"/>
  </r>
  <r>
    <s v="19/1669/FUL"/>
    <x v="1"/>
    <x v="0"/>
    <d v="2019-08-23T00:00:00"/>
    <d v="2022-08-23T00:00:00"/>
    <d v="2019-11-11T00:00:00"/>
    <m/>
    <x v="1"/>
    <s v="Open Market"/>
    <x v="0"/>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m/>
    <n v="0"/>
    <n v="0"/>
    <n v="0"/>
    <n v="0"/>
    <n v="0"/>
    <n v="0"/>
    <m/>
    <m/>
    <m/>
    <m/>
    <m/>
    <n v="0"/>
    <n v="517949"/>
    <n v="174356"/>
    <s v="Ham, Petersham and Richmond Riverside"/>
  </r>
  <r>
    <s v="15/2204/FUL"/>
    <x v="0"/>
    <x v="0"/>
    <d v="2018-07-03T00:00:00"/>
    <d v="2021-07-03T00:00:00"/>
    <m/>
    <m/>
    <x v="2"/>
    <s v="Open Market"/>
    <x v="0"/>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m/>
    <n v="0"/>
    <n v="0"/>
    <n v="0.25"/>
    <n v="0.25"/>
    <n v="0.25"/>
    <n v="0.25"/>
    <m/>
    <m/>
    <m/>
    <m/>
    <m/>
    <n v="1"/>
    <n v="514174"/>
    <n v="174381"/>
    <s v="Whitton"/>
  </r>
  <r>
    <s v="15/3296/FUL"/>
    <x v="0"/>
    <x v="0"/>
    <d v="2019-08-13T00:00:00"/>
    <d v="2022-08-13T00:00:00"/>
    <m/>
    <m/>
    <x v="2"/>
    <s v="Affordable Rent"/>
    <x v="0"/>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m/>
    <n v="0"/>
    <n v="0"/>
    <n v="1.25"/>
    <n v="1.25"/>
    <n v="1.25"/>
    <n v="1.25"/>
    <m/>
    <m/>
    <m/>
    <m/>
    <m/>
    <n v="5"/>
    <n v="517328"/>
    <n v="170954"/>
    <s v="Hampton Wick"/>
  </r>
  <r>
    <s v="15/3297/FUL"/>
    <x v="0"/>
    <x v="0"/>
    <d v="2019-08-13T00:00:00"/>
    <d v="2022-08-13T00:00:00"/>
    <m/>
    <m/>
    <x v="2"/>
    <s v="Affordable Rent"/>
    <x v="0"/>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m/>
    <n v="0"/>
    <n v="0"/>
    <n v="0.5"/>
    <n v="0.5"/>
    <n v="0.5"/>
    <n v="0.5"/>
    <m/>
    <m/>
    <m/>
    <m/>
    <m/>
    <n v="2"/>
    <n v="517351"/>
    <n v="170884"/>
    <s v="Hampton Wick"/>
  </r>
  <r>
    <s v="15/4581/FUL"/>
    <x v="0"/>
    <x v="0"/>
    <d v="2018-04-23T00:00:00"/>
    <d v="2021-04-23T00:00:00"/>
    <m/>
    <m/>
    <x v="2"/>
    <s v="Open Market"/>
    <x v="0"/>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m/>
    <n v="0"/>
    <n v="0"/>
    <n v="1.5"/>
    <n v="1.5"/>
    <n v="1.5"/>
    <n v="1.5"/>
    <m/>
    <m/>
    <m/>
    <m/>
    <m/>
    <n v="6"/>
    <n v="513825"/>
    <n v="169567"/>
    <s v="Hampton"/>
  </r>
  <r>
    <s v="15/4586/FUL"/>
    <x v="0"/>
    <x v="0"/>
    <d v="2017-07-11T00:00:00"/>
    <d v="2020-07-11T00:00:00"/>
    <m/>
    <m/>
    <x v="2"/>
    <s v="Open Market"/>
    <x v="0"/>
    <s v="Erection of a two-storey replacement dwellinghouse with attic space."/>
    <s v="257 Waldegrave Road_x000d_Twickenham_x000d_TW1 4SY_x000d_"/>
    <s v="TW1 4SY"/>
    <m/>
    <m/>
    <m/>
    <n v="1"/>
    <m/>
    <m/>
    <m/>
    <m/>
    <n v="1"/>
    <m/>
    <m/>
    <m/>
    <m/>
    <m/>
    <n v="1"/>
    <m/>
    <m/>
    <m/>
    <n v="1"/>
    <n v="0"/>
    <n v="0"/>
    <n v="0"/>
    <n v="-1"/>
    <n v="1"/>
    <n v="0"/>
    <n v="0"/>
    <n v="0"/>
    <n v="0"/>
    <m/>
    <n v="0"/>
    <n v="0"/>
    <n v="0"/>
    <n v="0"/>
    <n v="0"/>
    <n v="0"/>
    <m/>
    <m/>
    <m/>
    <m/>
    <m/>
    <n v="0"/>
    <n v="515611"/>
    <n v="172008"/>
    <s v="South Twickenham"/>
  </r>
  <r>
    <s v="16/0510/FUL"/>
    <x v="1"/>
    <x v="0"/>
    <d v="2018-07-19T00:00:00"/>
    <d v="2021-07-19T00:00:00"/>
    <m/>
    <m/>
    <x v="2"/>
    <s v="Open Market"/>
    <x v="0"/>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m/>
    <n v="0"/>
    <n v="0"/>
    <n v="0.5"/>
    <n v="0.5"/>
    <n v="0.5"/>
    <n v="0.5"/>
    <m/>
    <m/>
    <m/>
    <m/>
    <m/>
    <n v="2"/>
    <n v="518392"/>
    <n v="175032"/>
    <s v="South Richmond"/>
  </r>
  <r>
    <s v="16/0606/FUL"/>
    <x v="3"/>
    <x v="0"/>
    <d v="2017-09-05T00:00:00"/>
    <d v="2020-09-05T00:00:00"/>
    <m/>
    <m/>
    <x v="2"/>
    <s v="Open Market"/>
    <x v="0"/>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m/>
    <n v="0"/>
    <n v="0"/>
    <n v="28"/>
    <n v="0"/>
    <n v="0"/>
    <n v="0"/>
    <m/>
    <m/>
    <m/>
    <m/>
    <m/>
    <n v="28"/>
    <n v="513766"/>
    <n v="169736"/>
    <s v="Hampton"/>
  </r>
  <r>
    <s v="16/0647/FUL"/>
    <x v="0"/>
    <x v="0"/>
    <d v="2017-05-30T00:00:00"/>
    <d v="2021-04-16T00:00:00"/>
    <m/>
    <m/>
    <x v="2"/>
    <s v="Open Market"/>
    <x v="0"/>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m/>
    <n v="0"/>
    <n v="0"/>
    <n v="0.5"/>
    <n v="0.5"/>
    <n v="0.5"/>
    <n v="0.5"/>
    <m/>
    <m/>
    <m/>
    <m/>
    <m/>
    <n v="2"/>
    <n v="516905"/>
    <n v="170733"/>
    <s v="Hampton Wick"/>
  </r>
  <r>
    <s v="16/2288/FUL"/>
    <x v="4"/>
    <x v="0"/>
    <d v="2018-08-22T00:00:00"/>
    <d v="2021-08-22T00:00:00"/>
    <d v="2020-09-15T00:00:00"/>
    <m/>
    <x v="2"/>
    <s v="Open Market"/>
    <x v="0"/>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m/>
    <n v="0"/>
    <n v="3.5"/>
    <n v="3.5"/>
    <n v="0"/>
    <n v="0"/>
    <n v="0"/>
    <m/>
    <m/>
    <m/>
    <m/>
    <m/>
    <n v="7"/>
    <n v="514440"/>
    <n v="171238"/>
    <s v="Fulwell and Hampton Hill"/>
  </r>
  <r>
    <s v="16/2704/FUL"/>
    <x v="0"/>
    <x v="0"/>
    <d v="2018-01-25T00:00:00"/>
    <d v="2021-01-25T00:00:00"/>
    <m/>
    <m/>
    <x v="2"/>
    <s v="Open Market"/>
    <x v="0"/>
    <s v="Demolition of existing dwelling and erection of a replacement dwelling."/>
    <s v="3 Berwyn Road_x000d_Richmond_x000d_TW10 5BP_x000d_"/>
    <s v="TW10 5BP"/>
    <m/>
    <m/>
    <m/>
    <n v="1"/>
    <m/>
    <m/>
    <m/>
    <m/>
    <n v="1"/>
    <m/>
    <m/>
    <m/>
    <m/>
    <m/>
    <n v="1"/>
    <m/>
    <m/>
    <m/>
    <n v="1"/>
    <n v="0"/>
    <n v="0"/>
    <n v="0"/>
    <n v="-1"/>
    <n v="1"/>
    <n v="0"/>
    <n v="0"/>
    <n v="0"/>
    <n v="0"/>
    <m/>
    <n v="0"/>
    <n v="0"/>
    <n v="0"/>
    <n v="0"/>
    <n v="0"/>
    <n v="0"/>
    <m/>
    <m/>
    <m/>
    <m/>
    <m/>
    <n v="0"/>
    <n v="519633"/>
    <n v="174966"/>
    <s v="South Richmond"/>
  </r>
  <r>
    <s v="16/2736/FUL"/>
    <x v="0"/>
    <x v="0"/>
    <d v="2017-05-26T00:00:00"/>
    <d v="2020-05-26T00:00:00"/>
    <m/>
    <m/>
    <x v="2"/>
    <s v="Open Market"/>
    <x v="0"/>
    <s v="Demolition of existing detached dwelling and construction of new 4 bed house."/>
    <s v="Downlands_x000d_Petersham Close_x000d_Petersham_x000d_Richmond_x000d_TW10 7DZ_x000d_"/>
    <s v="TW10 7DZ"/>
    <m/>
    <m/>
    <m/>
    <n v="1"/>
    <m/>
    <m/>
    <m/>
    <m/>
    <n v="1"/>
    <m/>
    <m/>
    <m/>
    <m/>
    <m/>
    <n v="1"/>
    <m/>
    <m/>
    <m/>
    <n v="1"/>
    <n v="0"/>
    <n v="0"/>
    <n v="0"/>
    <n v="-1"/>
    <n v="1"/>
    <n v="0"/>
    <n v="0"/>
    <n v="0"/>
    <n v="0"/>
    <m/>
    <n v="0"/>
    <n v="0"/>
    <n v="0"/>
    <n v="0"/>
    <n v="0"/>
    <n v="0"/>
    <m/>
    <m/>
    <m/>
    <m/>
    <m/>
    <n v="0"/>
    <n v="517972"/>
    <n v="172874"/>
    <s v="Ham, Petersham and Richmond Riverside"/>
  </r>
  <r>
    <s v="16/2822/FUL"/>
    <x v="4"/>
    <x v="0"/>
    <d v="2017-05-11T00:00:00"/>
    <d v="2020-05-11T00:00:00"/>
    <m/>
    <m/>
    <x v="2"/>
    <s v="Open Market"/>
    <x v="0"/>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m/>
    <n v="0"/>
    <n v="0"/>
    <n v="0.5"/>
    <n v="0.5"/>
    <n v="0.5"/>
    <n v="0.5"/>
    <m/>
    <m/>
    <m/>
    <m/>
    <m/>
    <n v="2"/>
    <n v="514331"/>
    <n v="172184"/>
    <s v="West Twickenham"/>
  </r>
  <r>
    <s v="16/4384/FUL"/>
    <x v="0"/>
    <x v="0"/>
    <d v="2017-10-27T00:00:00"/>
    <d v="2020-10-27T00:00:00"/>
    <m/>
    <m/>
    <x v="2"/>
    <s v="Open Market"/>
    <x v="0"/>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m/>
    <n v="0"/>
    <n v="0"/>
    <n v="0.25"/>
    <n v="0.25"/>
    <n v="0.25"/>
    <n v="0.25"/>
    <m/>
    <m/>
    <m/>
    <m/>
    <m/>
    <n v="1"/>
    <n v="520624"/>
    <n v="175780"/>
    <s v="Mortlake and Barnes Common"/>
  </r>
  <r>
    <s v="16/4553/FUL"/>
    <x v="0"/>
    <x v="0"/>
    <d v="2018-05-31T00:00:00"/>
    <d v="2021-05-31T00:00:00"/>
    <m/>
    <m/>
    <x v="2"/>
    <s v="Open Market"/>
    <x v="1"/>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n v="38"/>
    <m/>
    <n v="0"/>
    <n v="0"/>
    <n v="0"/>
    <n v="0"/>
    <n v="0"/>
    <n v="0"/>
    <n v="7.6"/>
    <n v="7.6"/>
    <n v="7.6"/>
    <n v="7.6"/>
    <n v="7.6"/>
    <n v="38"/>
    <n v="514240"/>
    <n v="170830"/>
    <s v="Fulwell and Hampton Hill"/>
  </r>
  <r>
    <s v="16/4587/FUL"/>
    <x v="1"/>
    <x v="0"/>
    <d v="2017-06-27T00:00:00"/>
    <d v="2020-06-27T00:00:00"/>
    <d v="2020-06-02T00:00:00"/>
    <m/>
    <x v="2"/>
    <s v="Open Market"/>
    <x v="0"/>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m/>
    <n v="0"/>
    <n v="1"/>
    <n v="0"/>
    <n v="0"/>
    <n v="0"/>
    <n v="0"/>
    <m/>
    <m/>
    <m/>
    <m/>
    <m/>
    <n v="1"/>
    <n v="520283"/>
    <n v="175017"/>
    <s v="East Sheen"/>
  </r>
  <r>
    <s v="17/0315/FUL"/>
    <x v="3"/>
    <x v="0"/>
    <d v="2018-06-12T00:00:00"/>
    <d v="2021-06-12T00:00:00"/>
    <m/>
    <m/>
    <x v="2"/>
    <s v="Open Market"/>
    <x v="0"/>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m/>
    <n v="0"/>
    <n v="0"/>
    <n v="1"/>
    <n v="1"/>
    <n v="1"/>
    <n v="1"/>
    <m/>
    <m/>
    <m/>
    <m/>
    <m/>
    <n v="4"/>
    <n v="517591"/>
    <n v="174434"/>
    <s v="Twickenham Riverside"/>
  </r>
  <r>
    <s v="17/0341/GPD13"/>
    <x v="1"/>
    <x v="1"/>
    <d v="2017-04-24T00:00:00"/>
    <d v="2020-04-24T00:00:00"/>
    <m/>
    <m/>
    <x v="2"/>
    <s v="Open Market"/>
    <x v="0"/>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m/>
    <n v="0"/>
    <n v="0"/>
    <n v="0.25"/>
    <n v="0.25"/>
    <n v="0.25"/>
    <n v="0.25"/>
    <m/>
    <m/>
    <m/>
    <m/>
    <m/>
    <n v="1"/>
    <n v="516015"/>
    <n v="170858"/>
    <s v="Teddington"/>
  </r>
  <r>
    <s v="17/0346/FUL"/>
    <x v="2"/>
    <x v="0"/>
    <d v="2017-08-31T00:00:00"/>
    <d v="2020-08-31T00:00:00"/>
    <m/>
    <m/>
    <x v="2"/>
    <s v="Open Market"/>
    <x v="0"/>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m/>
    <n v="0"/>
    <n v="0"/>
    <n v="0.25"/>
    <n v="0.25"/>
    <n v="0.25"/>
    <n v="0.25"/>
    <m/>
    <m/>
    <m/>
    <m/>
    <m/>
    <n v="1"/>
    <n v="519014"/>
    <n v="175279"/>
    <s v="North Richmond"/>
  </r>
  <r>
    <s v="17/0600/FUL"/>
    <x v="1"/>
    <x v="0"/>
    <d v="2018-01-19T00:00:00"/>
    <d v="2021-01-19T00:00:00"/>
    <m/>
    <m/>
    <x v="2"/>
    <s v="Open Market"/>
    <x v="0"/>
    <s v="Change of use from existing open hall (D1) into 2 x residential apartments (C3). _x000d_"/>
    <s v="2-4 _x000d_Heath Road_x000d_Twickenham_x000d_TW1 4BZ"/>
    <s v="TW1 4BZ"/>
    <m/>
    <m/>
    <m/>
    <m/>
    <m/>
    <m/>
    <m/>
    <m/>
    <n v="0"/>
    <m/>
    <n v="2"/>
    <m/>
    <m/>
    <m/>
    <m/>
    <m/>
    <m/>
    <m/>
    <n v="2"/>
    <n v="2"/>
    <n v="0"/>
    <n v="0"/>
    <n v="0"/>
    <n v="0"/>
    <n v="0"/>
    <n v="0"/>
    <n v="0"/>
    <n v="2"/>
    <m/>
    <n v="0"/>
    <n v="0"/>
    <n v="0.5"/>
    <n v="0.5"/>
    <n v="0.5"/>
    <n v="0.5"/>
    <m/>
    <m/>
    <m/>
    <m/>
    <m/>
    <n v="2"/>
    <n v="516126"/>
    <n v="173185"/>
    <s v="Twickenham Riverside"/>
  </r>
  <r>
    <s v="17/0788/FUL"/>
    <x v="0"/>
    <x v="0"/>
    <d v="2017-11-17T00:00:00"/>
    <d v="2021-01-08T00:00:00"/>
    <m/>
    <m/>
    <x v="2"/>
    <s v="Open Market"/>
    <x v="0"/>
    <s v="Demolition of lock up garages to provide 1 no. detached 4 bedroom dwellinghouse with associated parking, cycle and refuse stores, new boundary fence and hard and soft landscaping."/>
    <s v="High Wigsell_x000a_35 Twickenham Road_x000a_Teddington_x000a__x000a_"/>
    <s v="TW11"/>
    <m/>
    <m/>
    <m/>
    <m/>
    <m/>
    <m/>
    <m/>
    <m/>
    <n v="0"/>
    <m/>
    <m/>
    <m/>
    <m/>
    <n v="1"/>
    <m/>
    <m/>
    <m/>
    <m/>
    <n v="1"/>
    <n v="0"/>
    <n v="0"/>
    <n v="0"/>
    <n v="1"/>
    <n v="0"/>
    <n v="0"/>
    <n v="0"/>
    <n v="0"/>
    <n v="1"/>
    <m/>
    <n v="0"/>
    <n v="0"/>
    <n v="0.25"/>
    <n v="0.25"/>
    <n v="0.25"/>
    <n v="0.25"/>
    <m/>
    <m/>
    <m/>
    <m/>
    <m/>
    <n v="1"/>
    <n v="516399"/>
    <n v="171470"/>
    <s v="Teddington"/>
  </r>
  <r>
    <s v="17/0798/FUL"/>
    <x v="0"/>
    <x v="0"/>
    <d v="2017-12-01T00:00:00"/>
    <d v="2020-12-01T00:00:00"/>
    <m/>
    <m/>
    <x v="2"/>
    <s v="Open Market"/>
    <x v="0"/>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m/>
    <n v="0"/>
    <n v="0"/>
    <n v="0.25"/>
    <n v="0.25"/>
    <n v="0.25"/>
    <n v="0.25"/>
    <m/>
    <m/>
    <m/>
    <m/>
    <m/>
    <n v="1"/>
    <n v="514058"/>
    <n v="174409"/>
    <s v="Whitton"/>
  </r>
  <r>
    <s v="17/1033/FUL"/>
    <x v="0"/>
    <x v="0"/>
    <d v="2017-09-19T00:00:00"/>
    <d v="2021-05-23T00:00:00"/>
    <m/>
    <m/>
    <x v="2"/>
    <s v="Open Market"/>
    <x v="0"/>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m/>
    <n v="0"/>
    <n v="0"/>
    <n v="2.25"/>
    <n v="2.25"/>
    <n v="2.25"/>
    <n v="2.25"/>
    <m/>
    <m/>
    <m/>
    <m/>
    <m/>
    <n v="9"/>
    <n v="515337"/>
    <n v="173383"/>
    <s v="South Twickenham"/>
  </r>
  <r>
    <s v="17/1139/GPD15"/>
    <x v="1"/>
    <x v="1"/>
    <d v="2017-05-31T00:00:00"/>
    <d v="2020-05-31T00:00:00"/>
    <m/>
    <m/>
    <x v="2"/>
    <s v="Open Market"/>
    <x v="0"/>
    <s v="Change of use of property from B1a (office use) to C3 (residential) to provide 1 no. 4 bedroom dwellinghouse"/>
    <s v="108 Sherland Road Twickenham "/>
    <s v="TW1 4HD"/>
    <m/>
    <m/>
    <m/>
    <m/>
    <m/>
    <m/>
    <m/>
    <m/>
    <n v="0"/>
    <m/>
    <m/>
    <m/>
    <m/>
    <n v="1"/>
    <m/>
    <m/>
    <m/>
    <m/>
    <n v="1"/>
    <n v="0"/>
    <n v="0"/>
    <n v="0"/>
    <n v="1"/>
    <n v="0"/>
    <n v="0"/>
    <n v="0"/>
    <n v="0"/>
    <n v="1"/>
    <m/>
    <n v="0"/>
    <n v="0.33333333333333331"/>
    <n v="0.33333333333333331"/>
    <n v="0.33333333333333331"/>
    <n v="0"/>
    <n v="0"/>
    <m/>
    <m/>
    <m/>
    <m/>
    <m/>
    <n v="1"/>
    <n v="516024"/>
    <n v="173277"/>
    <s v="Twickenham Riverside"/>
  </r>
  <r>
    <s v="17/1390/FUL"/>
    <x v="0"/>
    <x v="0"/>
    <d v="2018-11-15T00:00:00"/>
    <d v="2022-05-14T00:00:00"/>
    <m/>
    <m/>
    <x v="2"/>
    <s v="Open Market"/>
    <x v="0"/>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m/>
    <n v="0"/>
    <n v="0"/>
    <n v="0.25"/>
    <n v="0.25"/>
    <n v="0.25"/>
    <n v="0.25"/>
    <m/>
    <m/>
    <m/>
    <m/>
    <m/>
    <n v="1"/>
    <n v="516598"/>
    <n v="174330"/>
    <s v="St. Margarets and North Twickenham"/>
  </r>
  <r>
    <s v="17/1550/FUL"/>
    <x v="0"/>
    <x v="0"/>
    <d v="2018-07-09T00:00:00"/>
    <d v="2021-07-09T00:00:00"/>
    <m/>
    <m/>
    <x v="2"/>
    <s v="Open Market"/>
    <x v="0"/>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m/>
    <n v="0"/>
    <n v="0"/>
    <n v="2"/>
    <n v="2"/>
    <n v="2"/>
    <n v="2"/>
    <m/>
    <m/>
    <m/>
    <m/>
    <m/>
    <n v="8"/>
    <n v="517393"/>
    <n v="169491"/>
    <s v="Hampton Wick"/>
  </r>
  <r>
    <s v="17/1782/FUL"/>
    <x v="0"/>
    <x v="0"/>
    <d v="2019-01-14T00:00:00"/>
    <d v="2022-01-14T00:00:00"/>
    <m/>
    <m/>
    <x v="2"/>
    <s v="Open Market"/>
    <x v="0"/>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m/>
    <n v="0"/>
    <n v="0"/>
    <n v="0"/>
    <n v="0"/>
    <n v="0"/>
    <n v="0"/>
    <m/>
    <m/>
    <m/>
    <m/>
    <m/>
    <n v="0"/>
    <n v="516874"/>
    <n v="170756"/>
    <s v="Hampton Wick"/>
  </r>
  <r>
    <s v="17/2314/FUL"/>
    <x v="0"/>
    <x v="0"/>
    <d v="2018-04-26T00:00:00"/>
    <d v="2021-04-26T00:00:00"/>
    <m/>
    <m/>
    <x v="2"/>
    <s v="Open Market"/>
    <x v="0"/>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m/>
    <n v="0"/>
    <n v="0"/>
    <n v="0"/>
    <n v="0"/>
    <n v="0"/>
    <n v="0"/>
    <m/>
    <m/>
    <m/>
    <m/>
    <m/>
    <n v="0"/>
    <n v="512725"/>
    <n v="170606"/>
    <s v="Hampton North"/>
  </r>
  <r>
    <s v="17/2532/GPD15"/>
    <x v="1"/>
    <x v="1"/>
    <d v="2017-08-09T00:00:00"/>
    <d v="2020-08-09T00:00:00"/>
    <d v="2020-06-01T00:00:00"/>
    <m/>
    <x v="2"/>
    <s v="Open Market"/>
    <x v="0"/>
    <s v="Prior approval for the change of use from office B1(a) to residential (C3) in the form of 5 no. units."/>
    <s v="The Coach House 273A Sandycombe Road Richmond TW9 3LU"/>
    <s v="TW9 3LU"/>
    <m/>
    <m/>
    <m/>
    <m/>
    <m/>
    <m/>
    <m/>
    <m/>
    <n v="0"/>
    <m/>
    <n v="5"/>
    <m/>
    <m/>
    <m/>
    <m/>
    <m/>
    <m/>
    <m/>
    <n v="5"/>
    <n v="5"/>
    <n v="0"/>
    <n v="0"/>
    <n v="0"/>
    <n v="0"/>
    <n v="0"/>
    <n v="0"/>
    <n v="0"/>
    <n v="5"/>
    <m/>
    <n v="0"/>
    <n v="5"/>
    <n v="0"/>
    <n v="0"/>
    <n v="0"/>
    <n v="0"/>
    <m/>
    <m/>
    <m/>
    <m/>
    <m/>
    <n v="5"/>
    <n v="519113"/>
    <n v="176411"/>
    <s v="Kew"/>
  </r>
  <r>
    <s v="17/2586/FUL"/>
    <x v="2"/>
    <x v="0"/>
    <d v="2017-09-27T00:00:00"/>
    <d v="2020-09-27T00:00:00"/>
    <m/>
    <m/>
    <x v="2"/>
    <s v="Open Market"/>
    <x v="0"/>
    <s v="Change of use from 2 no. flats back to a single family dwelling house."/>
    <s v="First Floor Flat_x000d_18 Percival Road_x000d_East Sheen_x000d_London_x000d_SW14 7QE_x000d_"/>
    <s v="SW14 7QE"/>
    <n v="2"/>
    <m/>
    <m/>
    <m/>
    <m/>
    <m/>
    <m/>
    <m/>
    <n v="2"/>
    <m/>
    <m/>
    <m/>
    <n v="1"/>
    <m/>
    <m/>
    <m/>
    <m/>
    <m/>
    <n v="1"/>
    <n v="-2"/>
    <n v="0"/>
    <n v="1"/>
    <n v="0"/>
    <n v="0"/>
    <n v="0"/>
    <n v="0"/>
    <n v="0"/>
    <n v="-1"/>
    <m/>
    <n v="0"/>
    <n v="0"/>
    <n v="-0.25"/>
    <n v="-0.25"/>
    <n v="-0.25"/>
    <n v="-0.25"/>
    <m/>
    <m/>
    <m/>
    <m/>
    <m/>
    <n v="-1"/>
    <n v="520088"/>
    <n v="175029"/>
    <s v="East Sheen"/>
  </r>
  <r>
    <s v="17/2597/GPD15"/>
    <x v="1"/>
    <x v="1"/>
    <d v="2017-08-30T00:00:00"/>
    <d v="2020-08-30T00:00:00"/>
    <m/>
    <m/>
    <x v="2"/>
    <s v="Open Market"/>
    <x v="0"/>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m/>
    <n v="0"/>
    <n v="0"/>
    <n v="0.75"/>
    <n v="0.75"/>
    <n v="0.75"/>
    <n v="0.75"/>
    <m/>
    <m/>
    <m/>
    <m/>
    <m/>
    <n v="3"/>
    <n v="520541"/>
    <n v="175760"/>
    <s v="East Sheen"/>
  </r>
  <r>
    <s v="17/2680/FUL"/>
    <x v="0"/>
    <x v="0"/>
    <d v="2017-12-11T00:00:00"/>
    <d v="2021-03-14T00:00:00"/>
    <d v="2020-06-01T00:00:00"/>
    <m/>
    <x v="2"/>
    <s v="Open Market"/>
    <x v="0"/>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m/>
    <n v="0"/>
    <n v="1"/>
    <n v="1"/>
    <n v="0"/>
    <n v="0"/>
    <n v="0"/>
    <m/>
    <m/>
    <m/>
    <m/>
    <m/>
    <n v="2"/>
    <n v="514169"/>
    <n v="170167"/>
    <s v="Hampton"/>
  </r>
  <r>
    <s v="17/2693/GPD15"/>
    <x v="1"/>
    <x v="1"/>
    <d v="2017-09-08T00:00:00"/>
    <d v="2020-09-08T00:00:00"/>
    <m/>
    <m/>
    <x v="2"/>
    <s v="Open Market"/>
    <x v="0"/>
    <s v="Change of use from Class B1(a) office to Class C3 residential."/>
    <s v="246 Upper Richmond Road West_x000d_East Sheen_x000d_London_x000d_SW14 8AG_x000d_"/>
    <s v="SW14 8AG"/>
    <m/>
    <m/>
    <m/>
    <m/>
    <m/>
    <m/>
    <m/>
    <m/>
    <n v="0"/>
    <m/>
    <n v="1"/>
    <m/>
    <m/>
    <m/>
    <m/>
    <m/>
    <m/>
    <m/>
    <n v="1"/>
    <n v="1"/>
    <n v="0"/>
    <n v="0"/>
    <n v="0"/>
    <n v="0"/>
    <n v="0"/>
    <n v="0"/>
    <n v="0"/>
    <n v="1"/>
    <m/>
    <n v="0"/>
    <n v="0"/>
    <n v="0.25"/>
    <n v="0.25"/>
    <n v="0.25"/>
    <n v="0.25"/>
    <m/>
    <m/>
    <m/>
    <m/>
    <m/>
    <n v="1"/>
    <n v="520531"/>
    <n v="175416"/>
    <s v="East Sheen"/>
  </r>
  <r>
    <s v="17/2872/FUL"/>
    <x v="0"/>
    <x v="0"/>
    <d v="2019-05-30T00:00:00"/>
    <d v="2022-05-20T00:00:00"/>
    <m/>
    <m/>
    <x v="2"/>
    <s v="Open Market"/>
    <x v="0"/>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m/>
    <n v="0"/>
    <n v="0"/>
    <n v="0.25"/>
    <n v="0.25"/>
    <n v="0.25"/>
    <n v="0.25"/>
    <m/>
    <m/>
    <m/>
    <m/>
    <m/>
    <n v="1"/>
    <n v="513537"/>
    <n v="170046"/>
    <s v="Hampton"/>
  </r>
  <r>
    <s v="17/2957/FUL"/>
    <x v="2"/>
    <x v="0"/>
    <d v="2017-12-20T00:00:00"/>
    <d v="2020-12-20T00:00:00"/>
    <m/>
    <m/>
    <x v="2"/>
    <s v="Open Market"/>
    <x v="0"/>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m/>
    <n v="0"/>
    <n v="0"/>
    <n v="0.75"/>
    <n v="0.75"/>
    <n v="0.75"/>
    <n v="0.75"/>
    <m/>
    <m/>
    <m/>
    <m/>
    <m/>
    <n v="3"/>
    <n v="514558"/>
    <n v="171264"/>
    <s v="Fulwell and Hampton Hill"/>
  </r>
  <r>
    <s v="17/3001/GPD16"/>
    <x v="1"/>
    <x v="1"/>
    <d v="2017-09-27T00:00:00"/>
    <d v="2021-06-07T00:00:00"/>
    <m/>
    <m/>
    <x v="2"/>
    <s v="Open Market"/>
    <x v="0"/>
    <s v="Change of use from B8 (storage) to C3 (residential use) to create a 1 bedroom unit."/>
    <s v="Unit 3 Plough Lane Teddington_x000a__x000a_"/>
    <s v="TW11 9BN"/>
    <m/>
    <m/>
    <m/>
    <m/>
    <m/>
    <m/>
    <m/>
    <m/>
    <n v="0"/>
    <m/>
    <n v="1"/>
    <m/>
    <m/>
    <m/>
    <m/>
    <m/>
    <m/>
    <n v="0"/>
    <n v="1"/>
    <n v="1"/>
    <n v="0"/>
    <n v="0"/>
    <n v="0"/>
    <n v="0"/>
    <n v="0"/>
    <n v="0"/>
    <n v="0"/>
    <n v="1"/>
    <m/>
    <n v="0"/>
    <n v="0.5"/>
    <n v="0.5"/>
    <n v="0"/>
    <n v="0"/>
    <n v="0"/>
    <m/>
    <m/>
    <m/>
    <m/>
    <m/>
    <n v="1"/>
    <n v="516215"/>
    <n v="171077"/>
    <s v="Teddington"/>
  </r>
  <r>
    <s v="17/3003/GPD16"/>
    <x v="1"/>
    <x v="1"/>
    <d v="2017-09-27T00:00:00"/>
    <d v="2021-06-07T00:00:00"/>
    <m/>
    <m/>
    <x v="2"/>
    <s v="Open Market"/>
    <x v="0"/>
    <s v="Change of use from B8 (storage) to C3 (residential) to create 2 Studio units."/>
    <s v="Unit 4 To 5A_x000d_Plough Lane_x000d_Teddington_x000d__x000d_"/>
    <s v="TW11 9BN"/>
    <m/>
    <m/>
    <m/>
    <m/>
    <m/>
    <m/>
    <m/>
    <m/>
    <n v="0"/>
    <m/>
    <n v="2"/>
    <m/>
    <m/>
    <m/>
    <m/>
    <m/>
    <m/>
    <n v="0"/>
    <n v="2"/>
    <n v="2"/>
    <n v="0"/>
    <n v="0"/>
    <n v="0"/>
    <n v="0"/>
    <n v="0"/>
    <n v="0"/>
    <n v="0"/>
    <n v="2"/>
    <m/>
    <n v="0"/>
    <n v="0.5"/>
    <n v="0.5"/>
    <n v="0"/>
    <n v="0"/>
    <n v="0"/>
    <m/>
    <m/>
    <m/>
    <m/>
    <m/>
    <n v="1"/>
    <n v="516224"/>
    <n v="171078"/>
    <s v="Teddington"/>
  </r>
  <r>
    <s v="17/3054/FUL"/>
    <x v="0"/>
    <x v="0"/>
    <d v="2018-10-30T00:00:00"/>
    <d v="2021-10-30T00:00:00"/>
    <m/>
    <m/>
    <x v="2"/>
    <s v="Open Market"/>
    <x v="0"/>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m/>
    <n v="0"/>
    <n v="0"/>
    <n v="0.5"/>
    <n v="0.5"/>
    <n v="0.5"/>
    <n v="0.5"/>
    <m/>
    <m/>
    <m/>
    <m/>
    <m/>
    <n v="2"/>
    <n v="516182"/>
    <n v="173653"/>
    <s v="Twickenham Riverside"/>
  </r>
  <r>
    <s v="17/3077/FUL"/>
    <x v="0"/>
    <x v="0"/>
    <d v="2018-03-15T00:00:00"/>
    <d v="2021-03-15T00:00:00"/>
    <d v="2020-05-04T00:00:00"/>
    <m/>
    <x v="2"/>
    <s v="Open Market"/>
    <x v="0"/>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m/>
    <n v="0"/>
    <n v="1"/>
    <n v="0"/>
    <n v="0"/>
    <n v="0"/>
    <n v="0"/>
    <m/>
    <m/>
    <m/>
    <m/>
    <m/>
    <n v="1"/>
    <n v="516426"/>
    <n v="173349"/>
    <s v="Twickenham Riverside"/>
  </r>
  <r>
    <s v="17/3265/FUL"/>
    <x v="0"/>
    <x v="0"/>
    <d v="2018-01-15T00:00:00"/>
    <d v="2021-01-15T00:00:00"/>
    <m/>
    <m/>
    <x v="2"/>
    <s v="Open Market"/>
    <x v="0"/>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m/>
    <n v="0"/>
    <n v="0"/>
    <n v="0"/>
    <n v="0"/>
    <n v="0"/>
    <n v="0"/>
    <m/>
    <m/>
    <m/>
    <m/>
    <m/>
    <n v="0"/>
    <n v="522475"/>
    <n v="177141"/>
    <s v="Barnes"/>
  </r>
  <r>
    <s v="17/3402/GPD16"/>
    <x v="1"/>
    <x v="1"/>
    <d v="2017-11-03T00:00:00"/>
    <d v="2020-11-03T00:00:00"/>
    <m/>
    <m/>
    <x v="2"/>
    <s v="Open Market"/>
    <x v="0"/>
    <s v="Change of use from B8 (Storage) to C3 (Residential) to create 1 no. studio flat."/>
    <s v="Unit 1_x000d_Plough Lane_x000d_Teddington_x000d__x000d_"/>
    <s v="TW11"/>
    <m/>
    <m/>
    <m/>
    <m/>
    <m/>
    <m/>
    <m/>
    <m/>
    <n v="0"/>
    <m/>
    <n v="1"/>
    <m/>
    <m/>
    <m/>
    <m/>
    <m/>
    <m/>
    <m/>
    <n v="1"/>
    <n v="1"/>
    <n v="0"/>
    <n v="0"/>
    <n v="0"/>
    <n v="0"/>
    <n v="0"/>
    <n v="0"/>
    <n v="0"/>
    <n v="1"/>
    <m/>
    <n v="0"/>
    <n v="0"/>
    <n v="0.25"/>
    <n v="0.25"/>
    <n v="0.25"/>
    <n v="0.25"/>
    <m/>
    <m/>
    <m/>
    <m/>
    <m/>
    <n v="1"/>
    <n v="516208"/>
    <n v="171077"/>
    <s v="Teddington"/>
  </r>
  <r>
    <s v="17/3404/FUL"/>
    <x v="1"/>
    <x v="0"/>
    <d v="2018-02-01T00:00:00"/>
    <d v="2021-02-02T00:00:00"/>
    <m/>
    <m/>
    <x v="2"/>
    <s v="Open Market"/>
    <x v="0"/>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m/>
    <n v="0"/>
    <n v="0"/>
    <n v="-0.25"/>
    <n v="-0.25"/>
    <n v="-0.25"/>
    <n v="-0.25"/>
    <m/>
    <m/>
    <m/>
    <m/>
    <m/>
    <n v="-1"/>
    <n v="515091"/>
    <n v="171518"/>
    <s v="Fulwell and Hampton Hill"/>
  </r>
  <r>
    <s v="17/3590/FUL"/>
    <x v="0"/>
    <x v="0"/>
    <d v="2018-07-26T00:00:00"/>
    <d v="2021-07-26T00:00:00"/>
    <m/>
    <m/>
    <x v="2"/>
    <s v="Open Market"/>
    <x v="0"/>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m/>
    <n v="0"/>
    <n v="0"/>
    <n v="0.5"/>
    <n v="0.5"/>
    <n v="0.5"/>
    <n v="0.5"/>
    <m/>
    <m/>
    <m/>
    <m/>
    <m/>
    <n v="2"/>
    <n v="514975"/>
    <n v="171285"/>
    <s v="Fulwell and Hampton Hill"/>
  </r>
  <r>
    <s v="17/3610/FUL"/>
    <x v="3"/>
    <x v="0"/>
    <d v="2018-03-23T00:00:00"/>
    <d v="2021-03-23T00:00:00"/>
    <m/>
    <m/>
    <x v="2"/>
    <s v="Open Market"/>
    <x v="0"/>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m/>
    <n v="0"/>
    <n v="1.3333333333333333"/>
    <n v="1.3333333333333333"/>
    <n v="1.3333333333333333"/>
    <n v="0"/>
    <n v="0"/>
    <m/>
    <m/>
    <m/>
    <m/>
    <m/>
    <n v="4"/>
    <n v="521762"/>
    <n v="176415"/>
    <s v="Barnes"/>
  </r>
  <r>
    <s v="17/3696/GPD16"/>
    <x v="1"/>
    <x v="1"/>
    <d v="2017-12-22T00:00:00"/>
    <d v="2020-12-22T00:00:00"/>
    <m/>
    <m/>
    <x v="2"/>
    <s v="Open Market"/>
    <x v="0"/>
    <s v="Change of use of premises from B8 (warehouse/distrubtion) to C3 (residential - 6 x 1 bed flats)"/>
    <s v="1A St Leonards Road_x000d_East Sheen_x000d_London_x000d_SW14 7LY_x000d_"/>
    <s v="SW14 7LY"/>
    <m/>
    <m/>
    <m/>
    <m/>
    <m/>
    <m/>
    <m/>
    <m/>
    <n v="0"/>
    <m/>
    <n v="6"/>
    <m/>
    <m/>
    <m/>
    <m/>
    <m/>
    <m/>
    <m/>
    <n v="6"/>
    <n v="6"/>
    <n v="0"/>
    <n v="0"/>
    <n v="0"/>
    <n v="0"/>
    <n v="0"/>
    <n v="0"/>
    <n v="0"/>
    <n v="6"/>
    <m/>
    <n v="0"/>
    <n v="0"/>
    <n v="1.5"/>
    <n v="1.5"/>
    <n v="1.5"/>
    <n v="1.5"/>
    <m/>
    <m/>
    <m/>
    <m/>
    <m/>
    <n v="6"/>
    <n v="520442"/>
    <n v="175588"/>
    <s v="East Sheen"/>
  </r>
  <r>
    <s v="17/3795/GPD15"/>
    <x v="1"/>
    <x v="1"/>
    <d v="2017-12-11T00:00:00"/>
    <d v="2020-12-11T00:00:00"/>
    <m/>
    <m/>
    <x v="2"/>
    <s v="Open Market"/>
    <x v="0"/>
    <s v="Change of use from Offices (B1) to Residential (C3)."/>
    <s v="25 Church Road_x000d_Teddington_x000d_TW11 8PF_x000d_"/>
    <s v="TW11 8PF"/>
    <m/>
    <m/>
    <m/>
    <m/>
    <m/>
    <m/>
    <m/>
    <m/>
    <n v="0"/>
    <m/>
    <m/>
    <n v="1"/>
    <n v="1"/>
    <m/>
    <m/>
    <m/>
    <m/>
    <m/>
    <n v="2"/>
    <n v="0"/>
    <n v="1"/>
    <n v="1"/>
    <n v="0"/>
    <n v="0"/>
    <n v="0"/>
    <n v="0"/>
    <n v="0"/>
    <n v="2"/>
    <m/>
    <n v="0"/>
    <n v="0"/>
    <n v="0.5"/>
    <n v="0.5"/>
    <n v="0.5"/>
    <n v="0.5"/>
    <m/>
    <m/>
    <m/>
    <m/>
    <m/>
    <n v="2"/>
    <n v="515664"/>
    <n v="171121"/>
    <s v="Teddington"/>
  </r>
  <r>
    <s v="17/4005/FUL"/>
    <x v="3"/>
    <x v="0"/>
    <d v="2020-03-05T00:00:00"/>
    <d v="2023-03-05T00:00:00"/>
    <m/>
    <m/>
    <x v="2"/>
    <s v="Open Market"/>
    <x v="0"/>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m/>
    <n v="0"/>
    <n v="0"/>
    <n v="0.25"/>
    <n v="0.25"/>
    <n v="0.25"/>
    <n v="0.25"/>
    <m/>
    <m/>
    <m/>
    <m/>
    <m/>
    <n v="1"/>
    <n v="518109"/>
    <n v="175300"/>
    <s v="South Richmond"/>
  </r>
  <r>
    <s v="17/4014/FUL"/>
    <x v="1"/>
    <x v="0"/>
    <d v="2018-11-30T00:00:00"/>
    <d v="2022-03-19T00:00:00"/>
    <m/>
    <m/>
    <x v="2"/>
    <s v="Open Market"/>
    <x v="0"/>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m/>
    <n v="0"/>
    <n v="0"/>
    <n v="0.5"/>
    <n v="0.5"/>
    <n v="0.5"/>
    <n v="0.5"/>
    <m/>
    <m/>
    <m/>
    <m/>
    <m/>
    <n v="2"/>
    <n v="515746"/>
    <n v="173156"/>
    <s v="South Twickenham"/>
  </r>
  <r>
    <s v="17/4015/FUL"/>
    <x v="0"/>
    <x v="0"/>
    <d v="2018-10-03T00:00:00"/>
    <d v="2021-10-03T00:00:00"/>
    <m/>
    <m/>
    <x v="2"/>
    <s v="Open Market"/>
    <x v="0"/>
    <s v="Erection of 2no. dwellings with associated cycle parking and refuse storage."/>
    <s v="Land To Rear Of 34 - 40 The Quadrant Richmond_x000a__x000a_"/>
    <s v="TW9 1DN"/>
    <m/>
    <m/>
    <m/>
    <m/>
    <m/>
    <m/>
    <m/>
    <m/>
    <n v="0"/>
    <m/>
    <m/>
    <n v="2"/>
    <m/>
    <m/>
    <m/>
    <m/>
    <m/>
    <m/>
    <n v="2"/>
    <n v="0"/>
    <n v="2"/>
    <n v="0"/>
    <n v="0"/>
    <n v="0"/>
    <n v="0"/>
    <n v="0"/>
    <n v="0"/>
    <n v="2"/>
    <m/>
    <n v="0"/>
    <n v="0"/>
    <n v="0.5"/>
    <n v="0.5"/>
    <n v="0.5"/>
    <n v="0.5"/>
    <m/>
    <m/>
    <m/>
    <m/>
    <m/>
    <n v="2"/>
    <n v="518028"/>
    <n v="175050"/>
    <s v="South Richmond"/>
  </r>
  <r>
    <s v="17/4114/PS192"/>
    <x v="1"/>
    <x v="1"/>
    <d v="2017-12-28T00:00:00"/>
    <d v="2020-12-28T00:00:00"/>
    <m/>
    <m/>
    <x v="2"/>
    <s v="Open Market"/>
    <x v="0"/>
    <s v="Change of use from Class C4 (House in Multiple Occupation) to C3 (residential) to provide 1 x 3 bed flat"/>
    <s v="35A Broad Street_x000d_Teddington_x000d_TW11 8QZ_x000d_"/>
    <s v="TW11 8QZ"/>
    <m/>
    <m/>
    <n v="1"/>
    <m/>
    <m/>
    <m/>
    <m/>
    <m/>
    <n v="1"/>
    <m/>
    <m/>
    <m/>
    <n v="1"/>
    <m/>
    <m/>
    <m/>
    <m/>
    <m/>
    <n v="1"/>
    <n v="0"/>
    <n v="0"/>
    <n v="0"/>
    <n v="0"/>
    <n v="0"/>
    <n v="0"/>
    <n v="0"/>
    <n v="0"/>
    <n v="0"/>
    <m/>
    <n v="0"/>
    <n v="0"/>
    <n v="0"/>
    <n v="0"/>
    <n v="0"/>
    <n v="0"/>
    <m/>
    <m/>
    <m/>
    <m/>
    <m/>
    <n v="0"/>
    <n v="515625"/>
    <n v="170998"/>
    <s v="Teddington"/>
  </r>
  <r>
    <s v="17/4122/FUL"/>
    <x v="0"/>
    <x v="0"/>
    <d v="2018-12-21T00:00:00"/>
    <d v="2021-12-21T00:00:00"/>
    <m/>
    <m/>
    <x v="2"/>
    <s v="Open Market"/>
    <x v="0"/>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m/>
    <n v="0"/>
    <n v="0"/>
    <n v="0.25"/>
    <n v="0.25"/>
    <n v="0.25"/>
    <n v="0.25"/>
    <m/>
    <m/>
    <m/>
    <m/>
    <m/>
    <n v="1"/>
    <n v="521350"/>
    <n v="176123"/>
    <s v="Mortlake and Barnes Common"/>
  </r>
  <r>
    <s v="17/4292/FUL"/>
    <x v="4"/>
    <x v="0"/>
    <d v="2018-01-25T00:00:00"/>
    <d v="2021-01-25T00:00:00"/>
    <m/>
    <m/>
    <x v="2"/>
    <s v="Open Market"/>
    <x v="0"/>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m/>
    <n v="0"/>
    <n v="0"/>
    <n v="0.75"/>
    <n v="0.75"/>
    <n v="0.75"/>
    <n v="0.75"/>
    <m/>
    <m/>
    <m/>
    <m/>
    <m/>
    <n v="3"/>
    <n v="518831"/>
    <n v="175436"/>
    <s v="North Richmond"/>
  </r>
  <r>
    <s v="17/4344/FUL"/>
    <x v="1"/>
    <x v="0"/>
    <d v="2018-03-09T00:00:00"/>
    <d v="2021-03-09T00:00:00"/>
    <m/>
    <m/>
    <x v="2"/>
    <s v="Open Market"/>
    <x v="0"/>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m/>
    <n v="0"/>
    <n v="0"/>
    <n v="0.25"/>
    <n v="0.25"/>
    <n v="0.25"/>
    <n v="0.25"/>
    <m/>
    <m/>
    <m/>
    <m/>
    <m/>
    <n v="1"/>
    <n v="517967"/>
    <n v="174947"/>
    <s v="South Richmond"/>
  </r>
  <r>
    <s v="17/4422/GPD15"/>
    <x v="1"/>
    <x v="1"/>
    <d v="2018-02-05T00:00:00"/>
    <d v="2021-02-05T00:00:00"/>
    <m/>
    <m/>
    <x v="2"/>
    <s v="Open Market"/>
    <x v="0"/>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m/>
    <n v="0"/>
    <n v="0"/>
    <n v="0.25"/>
    <n v="0.25"/>
    <n v="0.25"/>
    <n v="0.25"/>
    <m/>
    <m/>
    <m/>
    <m/>
    <m/>
    <n v="1"/>
    <n v="515664"/>
    <n v="171121"/>
    <s v="Teddington"/>
  </r>
  <r>
    <s v="17/4453/FUL"/>
    <x v="3"/>
    <x v="0"/>
    <d v="2018-05-10T00:00:00"/>
    <d v="2021-05-10T00:00:00"/>
    <m/>
    <m/>
    <x v="2"/>
    <s v="Open Market"/>
    <x v="0"/>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m/>
    <n v="0"/>
    <n v="0"/>
    <n v="0.25"/>
    <n v="0.25"/>
    <n v="0.25"/>
    <n v="0.25"/>
    <m/>
    <m/>
    <m/>
    <m/>
    <m/>
    <n v="1"/>
    <n v="518955"/>
    <n v="177124"/>
    <s v="Kew"/>
  </r>
  <r>
    <s v="17/4477/FUL"/>
    <x v="2"/>
    <x v="0"/>
    <d v="2019-05-23T00:00:00"/>
    <d v="2022-05-23T00:00:00"/>
    <m/>
    <m/>
    <x v="2"/>
    <s v="Open Market"/>
    <x v="0"/>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m/>
    <n v="0"/>
    <n v="0"/>
    <n v="-0.25"/>
    <n v="-0.25"/>
    <n v="-0.25"/>
    <n v="-0.25"/>
    <m/>
    <m/>
    <m/>
    <m/>
    <m/>
    <n v="-1"/>
    <n v="518418"/>
    <n v="174325"/>
    <s v="South Richmond"/>
  </r>
  <r>
    <s v="18/0268/FUL"/>
    <x v="0"/>
    <x v="0"/>
    <d v="2018-05-31T00:00:00"/>
    <d v="2021-05-31T00:00:00"/>
    <m/>
    <m/>
    <x v="2"/>
    <s v="Open Market"/>
    <x v="0"/>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m/>
    <n v="0"/>
    <n v="0"/>
    <n v="0"/>
    <n v="0"/>
    <n v="0"/>
    <n v="0"/>
    <m/>
    <m/>
    <m/>
    <m/>
    <m/>
    <n v="0"/>
    <n v="514952"/>
    <n v="171606"/>
    <s v="Fulwell and Hampton Hill"/>
  </r>
  <r>
    <s v="18/0301/FUL"/>
    <x v="0"/>
    <x v="0"/>
    <d v="2018-12-18T00:00:00"/>
    <d v="2021-12-18T00:00:00"/>
    <m/>
    <m/>
    <x v="2"/>
    <s v="Open Market"/>
    <x v="0"/>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m/>
    <n v="0"/>
    <n v="0"/>
    <n v="0"/>
    <n v="0"/>
    <n v="0"/>
    <n v="0"/>
    <m/>
    <m/>
    <m/>
    <m/>
    <m/>
    <n v="0"/>
    <n v="518177"/>
    <n v="173103"/>
    <s v="Ham, Petersham and Richmond Riverside"/>
  </r>
  <r>
    <s v="18/0315/FUL"/>
    <x v="0"/>
    <x v="0"/>
    <d v="2019-06-20T00:00:00"/>
    <d v="2022-06-20T00:00:00"/>
    <m/>
    <m/>
    <x v="2"/>
    <s v="Open Market"/>
    <x v="0"/>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m/>
    <n v="0"/>
    <n v="0"/>
    <n v="1"/>
    <n v="1"/>
    <n v="1"/>
    <n v="1"/>
    <m/>
    <m/>
    <m/>
    <m/>
    <m/>
    <n v="4"/>
    <n v="512966"/>
    <n v="170724"/>
    <s v="Hampton North"/>
  </r>
  <r>
    <s v="18/0584/GPD15"/>
    <x v="1"/>
    <x v="1"/>
    <d v="2018-04-17T00:00:00"/>
    <d v="2021-05-17T00:00:00"/>
    <m/>
    <m/>
    <x v="2"/>
    <s v="Open Market"/>
    <x v="0"/>
    <s v="Change of use from B1c to C3 (Residential) to provide 2 x 2B4P flats."/>
    <s v="1 High Street_x000d_Hampton Hill_x000d__x000d_"/>
    <s v="TW12 1NA"/>
    <m/>
    <m/>
    <m/>
    <m/>
    <m/>
    <m/>
    <m/>
    <m/>
    <n v="0"/>
    <m/>
    <m/>
    <n v="2"/>
    <m/>
    <m/>
    <m/>
    <m/>
    <m/>
    <m/>
    <n v="2"/>
    <n v="0"/>
    <n v="2"/>
    <n v="0"/>
    <n v="0"/>
    <n v="0"/>
    <n v="0"/>
    <n v="0"/>
    <n v="0"/>
    <n v="2"/>
    <m/>
    <n v="0"/>
    <n v="0"/>
    <n v="0.5"/>
    <n v="0.5"/>
    <n v="0.5"/>
    <n v="0.5"/>
    <m/>
    <m/>
    <m/>
    <m/>
    <m/>
    <n v="2"/>
    <n v="514188"/>
    <n v="170550"/>
    <s v="Fulwell and Hampton Hill"/>
  </r>
  <r>
    <s v="18/0723/FUL"/>
    <x v="0"/>
    <x v="0"/>
    <d v="2018-10-04T00:00:00"/>
    <d v="2021-10-04T00:00:00"/>
    <d v="2020-06-23T00:00:00"/>
    <m/>
    <x v="2"/>
    <s v="Open Market"/>
    <x v="0"/>
    <s v="Demolition of existing dwelling and the erection of a replacement two storey, 4 bedroom dwelling"/>
    <s v="3 Queens Rise_x000d_Richmond_x000d_TW10 6HL"/>
    <s v="TW10 6HL"/>
    <m/>
    <m/>
    <m/>
    <n v="1"/>
    <m/>
    <m/>
    <m/>
    <m/>
    <n v="1"/>
    <m/>
    <m/>
    <m/>
    <m/>
    <n v="1"/>
    <m/>
    <m/>
    <m/>
    <m/>
    <n v="1"/>
    <n v="0"/>
    <n v="0"/>
    <n v="0"/>
    <n v="0"/>
    <n v="0"/>
    <n v="0"/>
    <n v="0"/>
    <n v="0"/>
    <n v="0"/>
    <m/>
    <n v="0"/>
    <n v="0"/>
    <n v="0"/>
    <n v="0"/>
    <n v="0"/>
    <n v="0"/>
    <m/>
    <m/>
    <m/>
    <m/>
    <m/>
    <n v="0"/>
    <n v="518695"/>
    <n v="174476"/>
    <s v="South Richmond"/>
  </r>
  <r>
    <s v="18/0866/FUL"/>
    <x v="4"/>
    <x v="0"/>
    <d v="2018-11-05T00:00:00"/>
    <d v="2021-11-06T00:00:00"/>
    <m/>
    <m/>
    <x v="2"/>
    <s v="Open Market"/>
    <x v="0"/>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m/>
    <n v="0"/>
    <n v="0"/>
    <n v="1"/>
    <n v="1"/>
    <n v="1"/>
    <n v="1"/>
    <m/>
    <m/>
    <m/>
    <m/>
    <m/>
    <n v="4"/>
    <n v="519849"/>
    <n v="175357"/>
    <s v="North Richmond"/>
  </r>
  <r>
    <s v="18/1022/FUL"/>
    <x v="2"/>
    <x v="0"/>
    <d v="2018-11-27T00:00:00"/>
    <d v="2021-11-27T00:00:00"/>
    <m/>
    <m/>
    <x v="2"/>
    <s v="Open Market"/>
    <x v="0"/>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m/>
    <n v="0"/>
    <n v="0"/>
    <n v="-0.25"/>
    <n v="-0.25"/>
    <n v="-0.25"/>
    <n v="-0.25"/>
    <m/>
    <m/>
    <m/>
    <m/>
    <m/>
    <n v="-1"/>
    <n v="515922"/>
    <n v="171125"/>
    <s v="Teddington"/>
  </r>
  <r>
    <s v="18/1038/FUL"/>
    <x v="0"/>
    <x v="0"/>
    <d v="2019-02-04T00:00:00"/>
    <d v="2022-02-04T00:00:00"/>
    <m/>
    <m/>
    <x v="2"/>
    <s v="Open Market"/>
    <x v="0"/>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m/>
    <n v="0"/>
    <n v="0"/>
    <n v="0.75"/>
    <n v="0.75"/>
    <n v="0.75"/>
    <n v="0.75"/>
    <m/>
    <m/>
    <m/>
    <m/>
    <m/>
    <n v="3"/>
    <n v="520397"/>
    <n v="175552"/>
    <s v="East Sheen"/>
  </r>
  <r>
    <s v="18/1064/GPD15"/>
    <x v="1"/>
    <x v="1"/>
    <d v="2018-05-22T00:00:00"/>
    <d v="2021-05-22T00:00:00"/>
    <m/>
    <m/>
    <x v="2"/>
    <s v="Open Market"/>
    <x v="0"/>
    <s v="Change of use from offices (B1) to residential (C3)"/>
    <s v="21A St Leonards Road_x000d_East Sheen_x000d_London_x000d_SW14 7LY_x000d_"/>
    <s v="SW14 7LY"/>
    <m/>
    <m/>
    <m/>
    <m/>
    <m/>
    <m/>
    <m/>
    <m/>
    <n v="0"/>
    <m/>
    <m/>
    <m/>
    <n v="5"/>
    <m/>
    <m/>
    <m/>
    <m/>
    <m/>
    <n v="5"/>
    <n v="0"/>
    <n v="0"/>
    <n v="5"/>
    <n v="0"/>
    <n v="0"/>
    <n v="0"/>
    <n v="0"/>
    <n v="0"/>
    <n v="5"/>
    <m/>
    <n v="0"/>
    <n v="0"/>
    <n v="1.25"/>
    <n v="1.25"/>
    <n v="1.25"/>
    <n v="1.25"/>
    <m/>
    <m/>
    <m/>
    <m/>
    <m/>
    <n v="5"/>
    <n v="520397"/>
    <n v="175552"/>
    <s v="East Sheen"/>
  </r>
  <r>
    <s v="18/1114/FUL"/>
    <x v="3"/>
    <x v="0"/>
    <d v="2019-07-25T00:00:00"/>
    <d v="2022-07-25T00:00:00"/>
    <m/>
    <m/>
    <x v="2"/>
    <s v="Open Market"/>
    <x v="0"/>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m/>
    <n v="0"/>
    <n v="0"/>
    <n v="0.25"/>
    <n v="0.25"/>
    <n v="0.25"/>
    <n v="0.25"/>
    <m/>
    <m/>
    <m/>
    <m/>
    <m/>
    <n v="1"/>
    <n v="514448"/>
    <n v="171212"/>
    <s v="Fulwell and Hampton Hill"/>
  </r>
  <r>
    <s v="18/1248/FUL"/>
    <x v="1"/>
    <x v="0"/>
    <d v="2018-12-21T00:00:00"/>
    <d v="2021-12-21T00:00:00"/>
    <m/>
    <m/>
    <x v="2"/>
    <s v="Open Market"/>
    <x v="0"/>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m/>
    <n v="0"/>
    <n v="0"/>
    <n v="0.25"/>
    <n v="0.25"/>
    <n v="0.25"/>
    <n v="0.25"/>
    <m/>
    <m/>
    <m/>
    <m/>
    <m/>
    <n v="1"/>
    <n v="518862"/>
    <n v="175562"/>
    <s v="North Richmond"/>
  </r>
  <r>
    <s v="18/1442/FUL"/>
    <x v="0"/>
    <x v="0"/>
    <d v="2019-01-07T00:00:00"/>
    <d v="2022-01-07T00:00:00"/>
    <m/>
    <m/>
    <x v="2"/>
    <s v="Open Market"/>
    <x v="0"/>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m/>
    <n v="0"/>
    <n v="0"/>
    <n v="0.25"/>
    <n v="0.25"/>
    <n v="0.25"/>
    <n v="0.25"/>
    <m/>
    <m/>
    <m/>
    <m/>
    <m/>
    <n v="1"/>
    <n v="514703"/>
    <n v="172701"/>
    <s v="West Twickenham"/>
  </r>
  <r>
    <s v="18/1446/FUL"/>
    <x v="0"/>
    <x v="0"/>
    <d v="2018-08-10T00:00:00"/>
    <d v="2021-08-10T00:00:00"/>
    <m/>
    <m/>
    <x v="2"/>
    <s v="Open Market"/>
    <x v="0"/>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m/>
    <n v="0"/>
    <n v="0"/>
    <n v="0"/>
    <n v="0"/>
    <n v="0"/>
    <n v="0"/>
    <m/>
    <m/>
    <m/>
    <m/>
    <m/>
    <n v="0"/>
    <n v="515299"/>
    <n v="173105"/>
    <s v="South Twickenham"/>
  </r>
  <r>
    <s v="18/1743/FUL"/>
    <x v="0"/>
    <x v="0"/>
    <d v="2018-10-12T00:00:00"/>
    <d v="2021-12-20T00:00:00"/>
    <m/>
    <m/>
    <x v="2"/>
    <s v="Open Market"/>
    <x v="0"/>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m/>
    <n v="0"/>
    <n v="0"/>
    <n v="1"/>
    <n v="0"/>
    <n v="0"/>
    <n v="0"/>
    <m/>
    <m/>
    <m/>
    <m/>
    <m/>
    <n v="1"/>
    <n v="517388"/>
    <n v="170706"/>
    <s v="Hampton Wick"/>
  </r>
  <r>
    <s v="18/1911/FUL"/>
    <x v="4"/>
    <x v="0"/>
    <d v="2018-12-11T00:00:00"/>
    <d v="2021-12-11T00:00:00"/>
    <m/>
    <m/>
    <x v="2"/>
    <s v="Open Market"/>
    <x v="0"/>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m/>
    <n v="0"/>
    <n v="0"/>
    <n v="0.25"/>
    <n v="0.25"/>
    <n v="0.25"/>
    <n v="0.25"/>
    <m/>
    <m/>
    <m/>
    <m/>
    <m/>
    <n v="1"/>
    <n v="515913"/>
    <n v="173384"/>
    <s v="Twickenham Riverside"/>
  </r>
  <r>
    <s v="18/2038/FUL"/>
    <x v="0"/>
    <x v="0"/>
    <d v="2019-02-12T00:00:00"/>
    <d v="2022-02-12T00:00:00"/>
    <m/>
    <m/>
    <x v="2"/>
    <s v="Open Market"/>
    <x v="0"/>
    <s v="Demolition of existing building and construction of new building with basement."/>
    <s v="33 Parke Road_x000d_Barnes_x000d_London_x000d_SW13 9NJ"/>
    <s v="SW13 9NJ"/>
    <m/>
    <m/>
    <m/>
    <m/>
    <m/>
    <n v="1"/>
    <m/>
    <m/>
    <n v="1"/>
    <m/>
    <m/>
    <m/>
    <m/>
    <m/>
    <n v="1"/>
    <m/>
    <m/>
    <m/>
    <n v="1"/>
    <n v="0"/>
    <n v="0"/>
    <n v="0"/>
    <n v="0"/>
    <n v="1"/>
    <n v="-1"/>
    <n v="0"/>
    <n v="0"/>
    <n v="0"/>
    <m/>
    <n v="0"/>
    <n v="0"/>
    <n v="0"/>
    <n v="0"/>
    <n v="0"/>
    <n v="0"/>
    <m/>
    <m/>
    <m/>
    <m/>
    <m/>
    <n v="0"/>
    <n v="522063"/>
    <n v="177165"/>
    <s v="Barnes"/>
  </r>
  <r>
    <s v="18/2328/GPD15"/>
    <x v="1"/>
    <x v="1"/>
    <d v="2018-09-14T00:00:00"/>
    <d v="2021-09-14T00:00:00"/>
    <m/>
    <m/>
    <x v="2"/>
    <s v="Open Market"/>
    <x v="0"/>
    <s v="Change of use from B1 to C3 (1No. studio flat and 2No. one bed apartments)."/>
    <s v="4 Udney Park Road_x000d_Teddington_x000d_TW11 9BG_x000d_"/>
    <s v="TW11 9BG"/>
    <m/>
    <m/>
    <m/>
    <m/>
    <m/>
    <m/>
    <m/>
    <m/>
    <n v="0"/>
    <m/>
    <n v="3"/>
    <m/>
    <m/>
    <m/>
    <m/>
    <m/>
    <m/>
    <m/>
    <n v="3"/>
    <n v="3"/>
    <n v="0"/>
    <n v="0"/>
    <n v="0"/>
    <n v="0"/>
    <n v="0"/>
    <n v="0"/>
    <n v="0"/>
    <n v="3"/>
    <m/>
    <n v="0"/>
    <n v="0"/>
    <n v="0.75"/>
    <n v="0.75"/>
    <n v="0.75"/>
    <n v="0.75"/>
    <m/>
    <m/>
    <m/>
    <m/>
    <m/>
    <n v="3"/>
    <n v="516288"/>
    <n v="171091"/>
    <s v="Teddington"/>
  </r>
  <r>
    <s v="18/2716/GPD13"/>
    <x v="1"/>
    <x v="1"/>
    <d v="2018-10-08T00:00:00"/>
    <d v="2021-10-08T00:00:00"/>
    <m/>
    <m/>
    <x v="2"/>
    <s v="Open Market"/>
    <x v="0"/>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m/>
    <n v="0"/>
    <n v="0"/>
    <n v="0.75"/>
    <n v="0.75"/>
    <n v="0.75"/>
    <n v="0.75"/>
    <m/>
    <m/>
    <m/>
    <m/>
    <m/>
    <n v="3"/>
    <n v="519756"/>
    <n v="175319"/>
    <s v="East Sheen"/>
  </r>
  <r>
    <s v="18/2943/FUL"/>
    <x v="4"/>
    <x v="0"/>
    <d v="2019-11-07T00:00:00"/>
    <d v="2022-11-07T00:00:00"/>
    <m/>
    <m/>
    <x v="2"/>
    <s v="Open Market"/>
    <x v="0"/>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m/>
    <n v="0"/>
    <n v="0"/>
    <n v="1.5"/>
    <n v="1.5"/>
    <n v="1.5"/>
    <n v="1.5"/>
    <m/>
    <m/>
    <m/>
    <m/>
    <m/>
    <n v="6"/>
    <n v="512869"/>
    <n v="169793"/>
    <s v="Hampton"/>
  </r>
  <r>
    <s v="18/3003/FUL"/>
    <x v="0"/>
    <x v="0"/>
    <d v="2019-05-24T00:00:00"/>
    <d v="2022-05-24T00:00:00"/>
    <m/>
    <m/>
    <x v="2"/>
    <s v="Open Market"/>
    <x v="0"/>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m/>
    <n v="0"/>
    <n v="0"/>
    <n v="0.25"/>
    <n v="0.25"/>
    <n v="0.25"/>
    <n v="0.25"/>
    <m/>
    <m/>
    <m/>
    <m/>
    <m/>
    <n v="1"/>
    <n v="516557"/>
    <n v="175273"/>
    <s v="St. Margarets and North Twickenham"/>
  </r>
  <r>
    <s v="18/3195/GPD15"/>
    <x v="1"/>
    <x v="1"/>
    <d v="2018-11-12T00:00:00"/>
    <d v="2021-11-12T00:00:00"/>
    <m/>
    <m/>
    <x v="2"/>
    <s v="Open Market"/>
    <x v="0"/>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m/>
    <n v="0"/>
    <n v="0"/>
    <n v="0.25"/>
    <n v="0.25"/>
    <n v="0.25"/>
    <n v="0.25"/>
    <m/>
    <m/>
    <m/>
    <m/>
    <m/>
    <n v="1"/>
    <n v="520495"/>
    <n v="175597"/>
    <s v="East Sheen"/>
  </r>
  <r>
    <s v="18/3285/FUL"/>
    <x v="0"/>
    <x v="0"/>
    <d v="2019-03-18T00:00:00"/>
    <d v="2022-03-18T00:00:00"/>
    <m/>
    <m/>
    <x v="2"/>
    <s v="Open Market"/>
    <x v="0"/>
    <s v="Demolition of existing house and construction of a new 5 bed house with basement"/>
    <s v="74 Lowther Road_x000d_Barnes_x000d_London_x000d_SW13 9NU"/>
    <s v="SW13 9NU"/>
    <m/>
    <m/>
    <m/>
    <n v="1"/>
    <m/>
    <m/>
    <m/>
    <m/>
    <n v="1"/>
    <m/>
    <m/>
    <m/>
    <m/>
    <m/>
    <n v="1"/>
    <m/>
    <m/>
    <m/>
    <n v="1"/>
    <n v="0"/>
    <n v="0"/>
    <n v="0"/>
    <n v="-1"/>
    <n v="1"/>
    <n v="0"/>
    <n v="0"/>
    <n v="0"/>
    <n v="0"/>
    <m/>
    <n v="0"/>
    <n v="0"/>
    <n v="0"/>
    <n v="0"/>
    <n v="0"/>
    <n v="0"/>
    <m/>
    <m/>
    <m/>
    <m/>
    <m/>
    <n v="0"/>
    <n v="521978"/>
    <n v="177062"/>
    <s v="Barnes"/>
  </r>
  <r>
    <s v="18/3460/FUL"/>
    <x v="2"/>
    <x v="0"/>
    <d v="2019-02-26T00:00:00"/>
    <d v="2022-02-26T00:00:00"/>
    <m/>
    <m/>
    <x v="2"/>
    <s v="Open Market"/>
    <x v="0"/>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m/>
    <n v="0"/>
    <n v="0"/>
    <n v="0.25"/>
    <n v="0.25"/>
    <n v="0.25"/>
    <n v="0.25"/>
    <m/>
    <m/>
    <m/>
    <m/>
    <m/>
    <n v="1"/>
    <n v="517894"/>
    <n v="174757"/>
    <s v="South Richmond"/>
  </r>
  <r>
    <s v="18/3613/GPD15"/>
    <x v="1"/>
    <x v="1"/>
    <d v="2018-12-28T00:00:00"/>
    <d v="2021-12-28T00:00:00"/>
    <m/>
    <m/>
    <x v="2"/>
    <s v="Open Market"/>
    <x v="0"/>
    <s v="Change of use from office B1(a) to C3 (Resdiential) use to provide 1 x 1 bed dwellinghouse."/>
    <s v="108 Shacklegate Lane_x000d_Teddington_x000d_TW11 8SH_x000d_"/>
    <s v="TW11 8SH"/>
    <m/>
    <m/>
    <m/>
    <m/>
    <m/>
    <m/>
    <m/>
    <m/>
    <n v="0"/>
    <m/>
    <n v="1"/>
    <m/>
    <m/>
    <m/>
    <m/>
    <m/>
    <m/>
    <m/>
    <n v="1"/>
    <n v="1"/>
    <n v="0"/>
    <n v="0"/>
    <n v="0"/>
    <n v="0"/>
    <n v="0"/>
    <n v="0"/>
    <n v="0"/>
    <n v="1"/>
    <m/>
    <n v="0"/>
    <n v="0"/>
    <n v="0.25"/>
    <n v="0.25"/>
    <n v="0.25"/>
    <n v="0.25"/>
    <m/>
    <m/>
    <m/>
    <m/>
    <m/>
    <n v="1"/>
    <n v="515394"/>
    <n v="171656"/>
    <s v="Fulwell and Hampton Hill"/>
  </r>
  <r>
    <s v="18/3696/FUL"/>
    <x v="1"/>
    <x v="0"/>
    <d v="2019-02-08T00:00:00"/>
    <d v="2022-02-08T00:00:00"/>
    <m/>
    <m/>
    <x v="2"/>
    <s v="Open Market"/>
    <x v="0"/>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m/>
    <n v="0"/>
    <n v="0"/>
    <n v="0.25"/>
    <n v="0.25"/>
    <n v="0.25"/>
    <n v="0.25"/>
    <m/>
    <m/>
    <m/>
    <m/>
    <m/>
    <n v="1"/>
    <n v="515502"/>
    <n v="173093"/>
    <s v="South Twickenham"/>
  </r>
  <r>
    <s v="18/3930/FUL"/>
    <x v="0"/>
    <x v="0"/>
    <d v="2019-10-17T00:00:00"/>
    <d v="2022-10-17T00:00:00"/>
    <m/>
    <m/>
    <x v="2"/>
    <s v="Open Market"/>
    <x v="0"/>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m/>
    <n v="0"/>
    <n v="0"/>
    <n v="0.25"/>
    <n v="0.25"/>
    <n v="0.25"/>
    <n v="0.25"/>
    <m/>
    <m/>
    <m/>
    <m/>
    <m/>
    <n v="1"/>
    <n v="516550"/>
    <n v="171027"/>
    <s v="Hampton Wick"/>
  </r>
  <r>
    <s v="18/3950/FUL"/>
    <x v="1"/>
    <x v="0"/>
    <d v="2019-07-15T00:00:00"/>
    <d v="2022-07-15T00:00:00"/>
    <m/>
    <m/>
    <x v="2"/>
    <s v="Affordable Rent"/>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m/>
    <n v="0"/>
    <n v="0"/>
    <n v="0"/>
    <n v="5.5"/>
    <n v="5.5"/>
    <n v="0"/>
    <m/>
    <m/>
    <m/>
    <m/>
    <m/>
    <n v="11"/>
    <n v="518144"/>
    <n v="175553"/>
    <s v="North Richmond"/>
  </r>
  <r>
    <s v="18/3950/FUL"/>
    <x v="1"/>
    <x v="0"/>
    <d v="2019-07-15T00:00:00"/>
    <d v="2022-07-15T00:00:00"/>
    <m/>
    <m/>
    <x v="2"/>
    <s v="Intermediate"/>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m/>
    <n v="0"/>
    <n v="0"/>
    <n v="0"/>
    <n v="2"/>
    <n v="2"/>
    <n v="0"/>
    <m/>
    <m/>
    <m/>
    <m/>
    <m/>
    <n v="4"/>
    <n v="518144"/>
    <n v="175553"/>
    <s v="North Richmond"/>
  </r>
  <r>
    <s v="18/3950/FUL"/>
    <x v="1"/>
    <x v="0"/>
    <d v="2019-07-15T00:00:00"/>
    <d v="2022-07-15T00:00:00"/>
    <m/>
    <m/>
    <x v="2"/>
    <s v="Open Market"/>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m/>
    <n v="0"/>
    <n v="0"/>
    <n v="0"/>
    <n v="28"/>
    <n v="28"/>
    <n v="0"/>
    <m/>
    <m/>
    <m/>
    <m/>
    <m/>
    <n v="56"/>
    <n v="518144"/>
    <n v="175553"/>
    <s v="North Richmond"/>
  </r>
  <r>
    <s v="18/3952/FUL"/>
    <x v="0"/>
    <x v="0"/>
    <d v="2019-03-29T00:00:00"/>
    <d v="2022-04-01T00:00:00"/>
    <m/>
    <m/>
    <x v="2"/>
    <s v="Open Market"/>
    <x v="0"/>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m/>
    <n v="0"/>
    <n v="0"/>
    <n v="0"/>
    <n v="0"/>
    <n v="0"/>
    <n v="0"/>
    <m/>
    <m/>
    <m/>
    <m/>
    <m/>
    <n v="0"/>
    <n v="513943"/>
    <n v="170016"/>
    <s v="Hampton"/>
  </r>
  <r>
    <s v="18/3954/FUL"/>
    <x v="0"/>
    <x v="0"/>
    <d v="2019-07-08T00:00:00"/>
    <d v="2022-06-24T00:00:00"/>
    <m/>
    <m/>
    <x v="2"/>
    <s v="Open Market"/>
    <x v="0"/>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m/>
    <n v="0"/>
    <n v="0"/>
    <n v="0"/>
    <n v="0"/>
    <n v="0"/>
    <n v="0"/>
    <m/>
    <m/>
    <m/>
    <m/>
    <m/>
    <n v="0"/>
    <n v="519436"/>
    <n v="174990"/>
    <s v="South Richmond"/>
  </r>
  <r>
    <s v="18/4125/FUL"/>
    <x v="2"/>
    <x v="0"/>
    <d v="2019-02-06T00:00:00"/>
    <d v="2022-02-06T00:00:00"/>
    <m/>
    <m/>
    <x v="2"/>
    <s v="Open Market"/>
    <x v="0"/>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m/>
    <n v="0"/>
    <n v="0"/>
    <n v="0.5"/>
    <n v="0.5"/>
    <n v="0.5"/>
    <n v="0.5"/>
    <m/>
    <m/>
    <m/>
    <m/>
    <m/>
    <n v="2"/>
    <n v="514632"/>
    <n v="171370"/>
    <s v="Fulwell and Hampton Hill"/>
  </r>
  <r>
    <s v="18/4138/FUL"/>
    <x v="0"/>
    <x v="0"/>
    <d v="2019-11-11T00:00:00"/>
    <d v="2022-11-11T00:00:00"/>
    <d v="2020-04-14T00:00:00"/>
    <m/>
    <x v="2"/>
    <s v="Open Market"/>
    <x v="0"/>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m/>
    <n v="0"/>
    <n v="0"/>
    <n v="0"/>
    <n v="0"/>
    <n v="0"/>
    <n v="0"/>
    <m/>
    <m/>
    <m/>
    <m/>
    <m/>
    <n v="0"/>
    <n v="519487"/>
    <n v="176661"/>
    <s v="Kew"/>
  </r>
  <r>
    <s v="18/4183/FUL"/>
    <x v="0"/>
    <x v="0"/>
    <d v="2019-07-25T00:00:00"/>
    <d v="2022-07-25T00:00:00"/>
    <m/>
    <m/>
    <x v="2"/>
    <s v="Open Market"/>
    <x v="0"/>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m/>
    <n v="0"/>
    <n v="0"/>
    <n v="0.25"/>
    <n v="0.25"/>
    <n v="0.25"/>
    <n v="0.25"/>
    <m/>
    <m/>
    <m/>
    <m/>
    <m/>
    <n v="1"/>
    <n v="521611"/>
    <n v="175705"/>
    <s v="Mortlake and Barnes Common"/>
  </r>
  <r>
    <s v="18/4259/FUL"/>
    <x v="2"/>
    <x v="0"/>
    <d v="2019-09-23T00:00:00"/>
    <d v="2022-09-23T00:00:00"/>
    <m/>
    <m/>
    <x v="2"/>
    <s v="Open Market"/>
    <x v="0"/>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m/>
    <n v="0"/>
    <n v="0"/>
    <n v="-0.25"/>
    <n v="-0.25"/>
    <n v="-0.25"/>
    <n v="-0.25"/>
    <m/>
    <m/>
    <m/>
    <m/>
    <m/>
    <n v="-1"/>
    <n v="521753"/>
    <n v="176604"/>
    <s v="Barnes"/>
  </r>
  <r>
    <s v="19/0171/GPD15"/>
    <x v="1"/>
    <x v="1"/>
    <d v="2019-03-19T00:00:00"/>
    <d v="2022-03-19T00:00:00"/>
    <m/>
    <m/>
    <x v="2"/>
    <s v="Open Market"/>
    <x v="0"/>
    <s v="Change of use from B1 (Offices) to C3(a) (Dwellings) (2 x 2 bed)."/>
    <s v="62 Glentham Road_x000d_Barnes_x000d_London_x000d_SW13 9JJ_x000d_"/>
    <s v="SW13 9JJ"/>
    <m/>
    <m/>
    <m/>
    <m/>
    <m/>
    <m/>
    <m/>
    <m/>
    <n v="0"/>
    <m/>
    <m/>
    <n v="2"/>
    <m/>
    <m/>
    <m/>
    <m/>
    <m/>
    <m/>
    <n v="2"/>
    <n v="0"/>
    <n v="2"/>
    <n v="0"/>
    <n v="0"/>
    <n v="0"/>
    <n v="0"/>
    <n v="0"/>
    <n v="0"/>
    <n v="2"/>
    <m/>
    <n v="0"/>
    <n v="0"/>
    <n v="0.5"/>
    <n v="0.5"/>
    <n v="0.5"/>
    <n v="0.5"/>
    <m/>
    <m/>
    <m/>
    <m/>
    <m/>
    <n v="2"/>
    <n v="522531"/>
    <n v="177884"/>
    <s v="Barnes"/>
  </r>
  <r>
    <s v="19/0175/FUL"/>
    <x v="0"/>
    <x v="0"/>
    <d v="2019-05-09T00:00:00"/>
    <d v="2022-05-09T00:00:00"/>
    <m/>
    <m/>
    <x v="2"/>
    <s v="Open Market"/>
    <x v="0"/>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m/>
    <n v="0"/>
    <n v="0"/>
    <n v="0"/>
    <n v="0"/>
    <n v="0"/>
    <n v="0"/>
    <m/>
    <m/>
    <m/>
    <m/>
    <m/>
    <n v="0"/>
    <n v="516414"/>
    <n v="173065"/>
    <s v="Twickenham Riverside"/>
  </r>
  <r>
    <s v="19/0228/FUL"/>
    <x v="2"/>
    <x v="0"/>
    <d v="2019-06-28T00:00:00"/>
    <d v="2022-06-28T00:00:00"/>
    <m/>
    <m/>
    <x v="2"/>
    <s v="Open Market"/>
    <x v="0"/>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m/>
    <n v="0"/>
    <n v="0"/>
    <n v="0.25"/>
    <n v="0.25"/>
    <n v="0.25"/>
    <n v="0.25"/>
    <m/>
    <m/>
    <m/>
    <m/>
    <m/>
    <n v="1"/>
    <n v="518380"/>
    <n v="175623"/>
    <s v="North Richmond"/>
  </r>
  <r>
    <s v="19/0338/FUL"/>
    <x v="0"/>
    <x v="0"/>
    <d v="2019-05-24T00:00:00"/>
    <d v="2022-05-24T00:00:00"/>
    <m/>
    <m/>
    <x v="2"/>
    <s v="Open Market"/>
    <x v="0"/>
    <s v="Demolition of existing 3-bedroom bungalow and erection of a new 3-bedroom detached house with basement level."/>
    <s v="48 Fourth Cross Road_x000d_Twickenham_x000d_TW2 5EL"/>
    <s v="TW2 5EL"/>
    <m/>
    <m/>
    <n v="1"/>
    <m/>
    <m/>
    <m/>
    <m/>
    <m/>
    <n v="1"/>
    <m/>
    <m/>
    <m/>
    <n v="1"/>
    <m/>
    <m/>
    <m/>
    <m/>
    <m/>
    <n v="1"/>
    <n v="0"/>
    <n v="0"/>
    <n v="0"/>
    <n v="0"/>
    <n v="0"/>
    <n v="0"/>
    <n v="0"/>
    <n v="0"/>
    <n v="0"/>
    <m/>
    <n v="0"/>
    <n v="0"/>
    <n v="0"/>
    <n v="0"/>
    <n v="0"/>
    <n v="0"/>
    <m/>
    <m/>
    <m/>
    <m/>
    <m/>
    <n v="0"/>
    <n v="514720"/>
    <n v="172712"/>
    <s v="West Twickenham"/>
  </r>
  <r>
    <s v="19/0382/FUL"/>
    <x v="0"/>
    <x v="0"/>
    <d v="2019-12-05T00:00:00"/>
    <d v="2022-12-05T00:00:00"/>
    <m/>
    <m/>
    <x v="2"/>
    <s v="Open Market"/>
    <x v="0"/>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m/>
    <n v="0"/>
    <n v="0"/>
    <n v="0.25"/>
    <n v="0.25"/>
    <n v="0.25"/>
    <n v="0.25"/>
    <m/>
    <m/>
    <m/>
    <m/>
    <m/>
    <n v="1"/>
    <n v="515414"/>
    <n v="172536"/>
    <s v="South Twickenham"/>
  </r>
  <r>
    <s v="19/0391/FUL"/>
    <x v="0"/>
    <x v="0"/>
    <d v="2020-02-20T00:00:00"/>
    <d v="2023-02-20T00:00:00"/>
    <m/>
    <m/>
    <x v="2"/>
    <s v="Open Market"/>
    <x v="0"/>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m/>
    <n v="0"/>
    <n v="0"/>
    <n v="1.75"/>
    <n v="1.75"/>
    <n v="1.75"/>
    <n v="1.75"/>
    <m/>
    <m/>
    <m/>
    <m/>
    <m/>
    <n v="7"/>
    <n v="521492"/>
    <n v="175545"/>
    <s v="Mortlake and Barnes Common"/>
  </r>
  <r>
    <s v="19/0414/FUL"/>
    <x v="0"/>
    <x v="0"/>
    <d v="2020-01-22T00:00:00"/>
    <d v="2023-01-23T00:00:00"/>
    <m/>
    <m/>
    <x v="2"/>
    <s v="Open Market"/>
    <x v="0"/>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m/>
    <n v="0"/>
    <n v="0"/>
    <n v="0.5"/>
    <n v="0.5"/>
    <n v="0.5"/>
    <n v="0.5"/>
    <m/>
    <m/>
    <m/>
    <m/>
    <m/>
    <n v="2"/>
    <n v="513048"/>
    <n v="173758"/>
    <s v="Heathfield"/>
  </r>
  <r>
    <s v="19/0823/GPD13"/>
    <x v="1"/>
    <x v="1"/>
    <d v="2019-05-07T00:00:00"/>
    <d v="2022-05-07T00:00:00"/>
    <m/>
    <m/>
    <x v="2"/>
    <s v="Open Market"/>
    <x v="0"/>
    <s v="Conversion of commercial unit to self-contained 2no. bedroom unit"/>
    <s v="203 Sandycombe Road_x000d_Richmond_x000d_TW9 2EW_x000d_"/>
    <s v="TW9 2EW"/>
    <m/>
    <m/>
    <m/>
    <m/>
    <m/>
    <m/>
    <m/>
    <m/>
    <n v="0"/>
    <m/>
    <m/>
    <n v="1"/>
    <m/>
    <m/>
    <m/>
    <m/>
    <m/>
    <m/>
    <n v="1"/>
    <n v="0"/>
    <n v="1"/>
    <n v="0"/>
    <n v="0"/>
    <n v="0"/>
    <n v="0"/>
    <n v="0"/>
    <n v="0"/>
    <n v="1"/>
    <m/>
    <n v="0"/>
    <n v="0"/>
    <n v="0.25"/>
    <n v="0.25"/>
    <n v="0.25"/>
    <n v="0.25"/>
    <m/>
    <m/>
    <m/>
    <m/>
    <m/>
    <n v="1"/>
    <n v="519091"/>
    <n v="176195"/>
    <s v="Kew"/>
  </r>
  <r>
    <s v="19/0847/FUL"/>
    <x v="0"/>
    <x v="0"/>
    <d v="2019-12-23T00:00:00"/>
    <d v="2022-12-24T00:00:00"/>
    <m/>
    <m/>
    <x v="2"/>
    <s v="Open Market"/>
    <x v="0"/>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m/>
    <n v="0"/>
    <n v="0"/>
    <n v="0"/>
    <n v="0"/>
    <n v="0"/>
    <n v="0"/>
    <m/>
    <m/>
    <m/>
    <m/>
    <m/>
    <n v="0"/>
    <n v="516412"/>
    <n v="171302"/>
    <s v="Teddington"/>
  </r>
  <r>
    <s v="19/0911/FUL"/>
    <x v="4"/>
    <x v="0"/>
    <d v="2020-01-17T00:00:00"/>
    <d v="2023-02-05T00:00:00"/>
    <m/>
    <m/>
    <x v="2"/>
    <s v="Open Market"/>
    <x v="0"/>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m/>
    <n v="0"/>
    <n v="0"/>
    <n v="0.5"/>
    <n v="0.5"/>
    <n v="0.5"/>
    <n v="0.5"/>
    <m/>
    <m/>
    <m/>
    <m/>
    <m/>
    <n v="2"/>
    <n v="517543"/>
    <n v="169767"/>
    <s v="Hampton Wick"/>
  </r>
  <r>
    <s v="19/1029/FUL"/>
    <x v="4"/>
    <x v="0"/>
    <d v="2019-09-17T00:00:00"/>
    <d v="2022-09-17T00:00:00"/>
    <m/>
    <m/>
    <x v="2"/>
    <s v="Open Market"/>
    <x v="0"/>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m/>
    <n v="0"/>
    <n v="0"/>
    <n v="0.25"/>
    <n v="0.25"/>
    <n v="0.25"/>
    <n v="0.25"/>
    <m/>
    <m/>
    <m/>
    <m/>
    <m/>
    <n v="1"/>
    <n v="513857"/>
    <n v="171464"/>
    <s v="Fulwell and Hampton Hill"/>
  </r>
  <r>
    <s v="19/1033/GPD23"/>
    <x v="1"/>
    <x v="1"/>
    <d v="2019-06-05T00:00:00"/>
    <d v="2022-06-05T00:00:00"/>
    <m/>
    <m/>
    <x v="2"/>
    <s v="Open Market"/>
    <x v="0"/>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m/>
    <n v="0"/>
    <n v="0"/>
    <n v="0.25"/>
    <n v="0.25"/>
    <n v="0.25"/>
    <n v="0.25"/>
    <m/>
    <m/>
    <m/>
    <m/>
    <m/>
    <n v="1"/>
    <n v="520517"/>
    <n v="175507"/>
    <s v="East Sheen"/>
  </r>
  <r>
    <s v="19/1098/FUL"/>
    <x v="0"/>
    <x v="0"/>
    <d v="2019-08-23T00:00:00"/>
    <d v="2022-08-27T00:00:00"/>
    <m/>
    <m/>
    <x v="2"/>
    <s v="Open Market"/>
    <x v="0"/>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m/>
    <n v="0"/>
    <n v="0"/>
    <n v="-0.25"/>
    <n v="-0.25"/>
    <n v="-0.25"/>
    <n v="-0.25"/>
    <m/>
    <m/>
    <m/>
    <m/>
    <m/>
    <n v="-1"/>
    <n v="520394"/>
    <n v="175127"/>
    <s v="East Sheen"/>
  </r>
  <r>
    <s v="19/1162/FUL"/>
    <x v="3"/>
    <x v="0"/>
    <d v="2020-03-20T00:00:00"/>
    <d v="2023-03-20T00:00:00"/>
    <m/>
    <m/>
    <x v="2"/>
    <s v="Open Market"/>
    <x v="0"/>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m/>
    <n v="0"/>
    <n v="0"/>
    <n v="0.25"/>
    <n v="0.25"/>
    <n v="0.25"/>
    <n v="0.25"/>
    <m/>
    <m/>
    <m/>
    <m/>
    <m/>
    <n v="1"/>
    <n v="517949"/>
    <n v="174506"/>
    <s v="South Richmond"/>
  </r>
  <r>
    <s v="19/1219/FUL"/>
    <x v="0"/>
    <x v="0"/>
    <d v="2019-12-11T00:00:00"/>
    <d v="2022-12-11T00:00:00"/>
    <m/>
    <m/>
    <x v="2"/>
    <s v="Open Market"/>
    <x v="0"/>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m/>
    <n v="0"/>
    <n v="0"/>
    <n v="0"/>
    <n v="0"/>
    <n v="0"/>
    <n v="0"/>
    <m/>
    <m/>
    <m/>
    <m/>
    <m/>
    <n v="0"/>
    <n v="520990"/>
    <n v="175033"/>
    <s v="East Sheen"/>
  </r>
  <r>
    <s v="19/1361/FUL"/>
    <x v="4"/>
    <x v="0"/>
    <d v="2019-07-16T00:00:00"/>
    <d v="2022-07-16T00:00:00"/>
    <d v="2020-06-17T00:00:00"/>
    <d v="2020-09-30T00:00:00"/>
    <x v="2"/>
    <s v="Open Market"/>
    <x v="0"/>
    <s v="Extension of 4-bedroom single family dwelling house and conversion to divide into 2No. 2-bedroom houses."/>
    <s v="2F Fifth Cross Road_x000a_Twickenham_x000a_TW2 5LQ"/>
    <s v="TW2 5LQ"/>
    <m/>
    <m/>
    <m/>
    <n v="1"/>
    <m/>
    <m/>
    <m/>
    <m/>
    <n v="1"/>
    <m/>
    <m/>
    <n v="2"/>
    <m/>
    <m/>
    <m/>
    <m/>
    <m/>
    <m/>
    <n v="2"/>
    <n v="0"/>
    <n v="2"/>
    <n v="0"/>
    <n v="-1"/>
    <n v="0"/>
    <n v="0"/>
    <n v="0"/>
    <n v="0"/>
    <n v="1"/>
    <m/>
    <n v="0"/>
    <n v="1"/>
    <n v="0"/>
    <n v="0"/>
    <n v="0"/>
    <n v="0"/>
    <m/>
    <m/>
    <m/>
    <m/>
    <m/>
    <n v="1"/>
    <n v="514833"/>
    <n v="172367"/>
    <s v="West Twickenham"/>
  </r>
  <r>
    <s v="19/1602/GPD15"/>
    <x v="1"/>
    <x v="1"/>
    <d v="2019-07-15T00:00:00"/>
    <d v="2022-07-15T00:00:00"/>
    <m/>
    <m/>
    <x v="2"/>
    <s v="Open Market"/>
    <x v="0"/>
    <s v="Change of use from B1(a) (office) to C3 (residential) to provide 1 x 1 bed self-contained residential dwelling."/>
    <s v="106 Shacklegate Lane_x000d_Teddington_x000d_TW11 8SH_x000d_"/>
    <s v="TW11 8SH"/>
    <m/>
    <m/>
    <m/>
    <m/>
    <m/>
    <m/>
    <m/>
    <m/>
    <n v="0"/>
    <m/>
    <n v="1"/>
    <m/>
    <m/>
    <m/>
    <m/>
    <m/>
    <m/>
    <m/>
    <n v="1"/>
    <n v="1"/>
    <n v="0"/>
    <n v="0"/>
    <n v="0"/>
    <n v="0"/>
    <n v="0"/>
    <n v="0"/>
    <n v="0"/>
    <n v="1"/>
    <m/>
    <n v="0"/>
    <n v="0"/>
    <n v="0.25"/>
    <n v="0.25"/>
    <n v="0.25"/>
    <n v="0.25"/>
    <m/>
    <m/>
    <m/>
    <m/>
    <m/>
    <n v="1"/>
    <n v="515391"/>
    <n v="171652"/>
    <s v="Fulwell and Hampton Hill"/>
  </r>
  <r>
    <s v="19/1649/GPD15"/>
    <x v="1"/>
    <x v="1"/>
    <d v="2019-07-16T00:00:00"/>
    <d v="2022-07-16T00:00:00"/>
    <m/>
    <m/>
    <x v="2"/>
    <s v="Open Market"/>
    <x v="0"/>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m/>
    <n v="0"/>
    <n v="0"/>
    <n v="0.25"/>
    <n v="0.25"/>
    <n v="0.25"/>
    <n v="0.25"/>
    <m/>
    <m/>
    <m/>
    <m/>
    <m/>
    <n v="1"/>
    <n v="516442"/>
    <n v="173470"/>
    <s v="Twickenham Riverside"/>
  </r>
  <r>
    <s v="19/1703/FUL"/>
    <x v="1"/>
    <x v="0"/>
    <d v="2019-08-12T00:00:00"/>
    <d v="2022-12-27T00:00:00"/>
    <m/>
    <m/>
    <x v="2"/>
    <s v="Open Market"/>
    <x v="0"/>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m/>
    <n v="0"/>
    <n v="0"/>
    <n v="0.25"/>
    <n v="0.25"/>
    <n v="0.25"/>
    <n v="0.25"/>
    <m/>
    <m/>
    <m/>
    <m/>
    <m/>
    <n v="1"/>
    <n v="514733"/>
    <n v="172125"/>
    <s v="West Twickenham"/>
  </r>
  <r>
    <s v="19/1731/FUL"/>
    <x v="0"/>
    <x v="0"/>
    <d v="2019-08-21T00:00:00"/>
    <d v="2022-08-21T00:00:00"/>
    <m/>
    <m/>
    <x v="2"/>
    <s v="Open Market"/>
    <x v="0"/>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m/>
    <n v="0"/>
    <n v="0"/>
    <n v="0"/>
    <n v="0"/>
    <n v="0"/>
    <n v="0"/>
    <m/>
    <m/>
    <m/>
    <m/>
    <m/>
    <n v="0"/>
    <n v="515806"/>
    <n v="172455"/>
    <s v="South Twickenham"/>
  </r>
  <r>
    <s v="19/1759/FUL"/>
    <x v="2"/>
    <x v="0"/>
    <d v="2019-09-09T00:00:00"/>
    <d v="2022-09-16T00:00:00"/>
    <m/>
    <m/>
    <x v="2"/>
    <s v="Open Market"/>
    <x v="0"/>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m/>
    <n v="0"/>
    <n v="0"/>
    <n v="0.75"/>
    <n v="0.75"/>
    <n v="0.75"/>
    <n v="0.75"/>
    <m/>
    <m/>
    <m/>
    <m/>
    <m/>
    <n v="3"/>
    <n v="514632"/>
    <n v="171370"/>
    <s v="Fulwell and Hampton Hill"/>
  </r>
  <r>
    <s v="19/1763/FUL"/>
    <x v="0"/>
    <x v="0"/>
    <d v="2019-09-23T00:00:00"/>
    <d v="2022-09-23T00:00:00"/>
    <m/>
    <m/>
    <x v="2"/>
    <s v="Open Market"/>
    <x v="0"/>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m/>
    <n v="0"/>
    <n v="0"/>
    <n v="0.5"/>
    <n v="0.5"/>
    <n v="0.5"/>
    <n v="0.5"/>
    <m/>
    <m/>
    <m/>
    <m/>
    <m/>
    <n v="2"/>
    <n v="515377"/>
    <n v="173631"/>
    <s v="St. Margarets and North Twickenham"/>
  </r>
  <r>
    <s v="19/1895/FUL"/>
    <x v="4"/>
    <x v="0"/>
    <d v="2019-10-23T00:00:00"/>
    <d v="2022-10-23T00:00:00"/>
    <m/>
    <m/>
    <x v="2"/>
    <s v="Open Market"/>
    <x v="0"/>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m/>
    <n v="0"/>
    <n v="0"/>
    <n v="0"/>
    <n v="0"/>
    <n v="0"/>
    <n v="0"/>
    <m/>
    <m/>
    <m/>
    <m/>
    <m/>
    <n v="0"/>
    <n v="517763"/>
    <n v="171588"/>
    <s v="Ham, Petersham and Richmond Riverside"/>
  </r>
  <r>
    <s v="19/1997/GPD23"/>
    <x v="1"/>
    <x v="1"/>
    <d v="2019-08-29T00:00:00"/>
    <d v="2022-08-29T00:00:00"/>
    <m/>
    <m/>
    <x v="2"/>
    <s v="Open Market"/>
    <x v="0"/>
    <s v="Change of use of property from B1(c) light industrial use to C3 residential (1x2 bedroom house)"/>
    <s v="1A - 3A Holly Road_x000d_Hampton Hill_x000d_Hampton_x000d_TW12 1QF_x000d_"/>
    <s v="TW12 1QF"/>
    <m/>
    <m/>
    <m/>
    <m/>
    <m/>
    <m/>
    <m/>
    <m/>
    <n v="0"/>
    <m/>
    <m/>
    <n v="1"/>
    <m/>
    <m/>
    <m/>
    <m/>
    <m/>
    <m/>
    <n v="1"/>
    <n v="0"/>
    <n v="1"/>
    <n v="0"/>
    <n v="0"/>
    <n v="0"/>
    <n v="0"/>
    <n v="0"/>
    <n v="0"/>
    <n v="1"/>
    <m/>
    <n v="0"/>
    <n v="0"/>
    <n v="0.25"/>
    <n v="0.25"/>
    <n v="0.25"/>
    <n v="0.25"/>
    <m/>
    <m/>
    <m/>
    <m/>
    <m/>
    <n v="1"/>
    <n v="514191"/>
    <n v="170734"/>
    <s v="Fulwell and Hampton Hill"/>
  </r>
  <r>
    <s v="19/2102/FUL"/>
    <x v="4"/>
    <x v="0"/>
    <d v="2019-08-21T00:00:00"/>
    <d v="2022-08-27T00:00:00"/>
    <m/>
    <m/>
    <x v="2"/>
    <s v="Open Market"/>
    <x v="0"/>
    <s v="Rear extension at second floor level to form a new studio flat."/>
    <s v="Tabard House_x000d_22 Upper Teddington Road_x000d_Hampton Wick_x000d_KT1 4DT_x000d_"/>
    <s v="KT1 4DT"/>
    <m/>
    <m/>
    <m/>
    <m/>
    <m/>
    <m/>
    <m/>
    <m/>
    <n v="0"/>
    <m/>
    <n v="1"/>
    <m/>
    <m/>
    <m/>
    <m/>
    <m/>
    <m/>
    <m/>
    <n v="1"/>
    <n v="1"/>
    <n v="0"/>
    <n v="0"/>
    <n v="0"/>
    <n v="0"/>
    <n v="0"/>
    <n v="0"/>
    <n v="0"/>
    <n v="1"/>
    <m/>
    <n v="0"/>
    <n v="0"/>
    <n v="0.25"/>
    <n v="0.25"/>
    <n v="0.25"/>
    <n v="0.25"/>
    <m/>
    <m/>
    <m/>
    <m/>
    <m/>
    <n v="1"/>
    <n v="517355"/>
    <n v="169968"/>
    <s v="Hampton Wick"/>
  </r>
  <r>
    <s v="19/2273/FUL"/>
    <x v="1"/>
    <x v="0"/>
    <d v="2019-12-23T00:00:00"/>
    <d v="2022-12-23T00:00:00"/>
    <m/>
    <m/>
    <x v="2"/>
    <s v="Open Market"/>
    <x v="0"/>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m/>
    <n v="0"/>
    <n v="0"/>
    <n v="0.25"/>
    <n v="0.25"/>
    <n v="0.25"/>
    <n v="0.25"/>
    <m/>
    <m/>
    <m/>
    <m/>
    <m/>
    <n v="1"/>
    <n v="512318"/>
    <n v="171284"/>
    <s v="Hampton North"/>
  </r>
  <r>
    <s v="19/2300/FUL"/>
    <x v="0"/>
    <x v="0"/>
    <d v="2019-09-23T00:00:00"/>
    <d v="2022-09-23T00:00:00"/>
    <m/>
    <m/>
    <x v="2"/>
    <s v="Open Market"/>
    <x v="0"/>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0"/>
    <m/>
    <m/>
    <m/>
    <m/>
    <m/>
    <n v="0"/>
    <m/>
    <n v="7"/>
    <m/>
    <m/>
    <m/>
    <m/>
    <m/>
    <m/>
    <m/>
    <n v="7"/>
    <n v="7"/>
    <n v="0"/>
    <n v="0"/>
    <n v="0"/>
    <n v="0"/>
    <n v="0"/>
    <n v="0"/>
    <n v="0"/>
    <n v="7"/>
    <m/>
    <n v="0"/>
    <n v="0"/>
    <n v="1.75"/>
    <n v="1.75"/>
    <n v="1.75"/>
    <n v="1.75"/>
    <m/>
    <m/>
    <m/>
    <m/>
    <m/>
    <n v="7"/>
    <n v="518353"/>
    <n v="175510"/>
    <s v="North Richmond"/>
  </r>
  <r>
    <s v="19/2788/FUL"/>
    <x v="4"/>
    <x v="0"/>
    <d v="2020-01-31T00:00:00"/>
    <d v="2023-02-03T00:00:00"/>
    <m/>
    <m/>
    <x v="2"/>
    <s v="Open Market"/>
    <x v="0"/>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m/>
    <n v="0"/>
    <n v="0"/>
    <n v="0.25"/>
    <n v="0.25"/>
    <n v="0.25"/>
    <n v="0.25"/>
    <m/>
    <m/>
    <m/>
    <m/>
    <m/>
    <n v="1"/>
    <n v="519131"/>
    <n v="176452"/>
    <s v="Kew"/>
  </r>
  <r>
    <s v="19/2796/GPD15"/>
    <x v="1"/>
    <x v="1"/>
    <d v="2019-11-05T00:00:00"/>
    <d v="2022-07-05T00:00:00"/>
    <m/>
    <m/>
    <x v="2"/>
    <s v="Open Market"/>
    <x v="0"/>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m/>
    <n v="0"/>
    <n v="0"/>
    <n v="0.25"/>
    <n v="0.25"/>
    <n v="0.25"/>
    <n v="0.25"/>
    <m/>
    <m/>
    <m/>
    <m/>
    <m/>
    <n v="1"/>
    <n v="521408"/>
    <n v="175714"/>
    <s v="Mortlake and Barnes Common"/>
  </r>
  <r>
    <s v="19/3025/FUL"/>
    <x v="1"/>
    <x v="0"/>
    <d v="2020-01-29T00:00:00"/>
    <d v="2023-01-29T00:00:00"/>
    <m/>
    <m/>
    <x v="2"/>
    <s v="Open Market"/>
    <x v="0"/>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m/>
    <n v="0"/>
    <n v="0"/>
    <n v="0"/>
    <n v="0"/>
    <n v="0"/>
    <n v="0"/>
    <m/>
    <m/>
    <m/>
    <m/>
    <m/>
    <n v="0"/>
    <n v="516497"/>
    <n v="173537"/>
    <s v="Twickenham Riverside"/>
  </r>
  <r>
    <s v="19/3101/GPD23"/>
    <x v="1"/>
    <x v="1"/>
    <d v="2019-11-18T00:00:00"/>
    <d v="2022-11-18T00:00:00"/>
    <m/>
    <m/>
    <x v="2"/>
    <s v="Open Market"/>
    <x v="0"/>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m/>
    <n v="0"/>
    <n v="0"/>
    <n v="0.25"/>
    <n v="0.25"/>
    <n v="0.25"/>
    <n v="0.25"/>
    <m/>
    <m/>
    <m/>
    <m/>
    <m/>
    <n v="1"/>
    <n v="515035"/>
    <n v="171569"/>
    <s v="Fulwell and Hampton Hill"/>
  </r>
  <r>
    <s v="19/3419/FUL"/>
    <x v="0"/>
    <x v="0"/>
    <d v="2020-03-11T00:00:00"/>
    <d v="2023-03-11T00:00:00"/>
    <m/>
    <m/>
    <x v="2"/>
    <s v="Open Market"/>
    <x v="0"/>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m/>
    <n v="0"/>
    <n v="0"/>
    <n v="0"/>
    <n v="0"/>
    <n v="0"/>
    <n v="0"/>
    <m/>
    <m/>
    <m/>
    <m/>
    <m/>
    <n v="0"/>
    <n v="517948"/>
    <n v="172696"/>
    <s v="Ham, Petersham and Richmond Riverside"/>
  </r>
  <r>
    <s v="20/0136/FUL"/>
    <x v="0"/>
    <x v="0"/>
    <d v="2020-03-26T00:00:00"/>
    <d v="2021-12-21T00:00:00"/>
    <m/>
    <m/>
    <x v="2"/>
    <s v="Open Market"/>
    <x v="0"/>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m/>
    <n v="0"/>
    <n v="0"/>
    <n v="0"/>
    <n v="0"/>
    <n v="0"/>
    <n v="0"/>
    <m/>
    <m/>
    <m/>
    <m/>
    <m/>
    <n v="0"/>
    <n v="521893"/>
    <n v="177129"/>
    <s v="Barnes"/>
  </r>
  <r>
    <s v="20/0373/PS192"/>
    <x v="1"/>
    <x v="1"/>
    <d v="2020-02-17T00:00:00"/>
    <d v="2020-02-18T00:00:00"/>
    <m/>
    <m/>
    <x v="2"/>
    <s v="Open Market"/>
    <x v="0"/>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m/>
    <n v="0"/>
    <n v="0"/>
    <n v="0.5"/>
    <n v="0.5"/>
    <n v="0.5"/>
    <n v="0.5"/>
    <m/>
    <m/>
    <m/>
    <m/>
    <m/>
    <n v="2"/>
    <n v="520577"/>
    <n v="175397"/>
    <s v="East Sheen"/>
  </r>
  <r>
    <s v="Site Allocation"/>
    <x v="0"/>
    <x v="0"/>
    <m/>
    <m/>
    <m/>
    <m/>
    <x v="3"/>
    <s v="Open Market / Affordable"/>
    <x v="0"/>
    <m/>
    <s v="Sainsbury’s, Manor Road/Lower Richmond Road"/>
    <m/>
    <m/>
    <m/>
    <m/>
    <m/>
    <m/>
    <m/>
    <m/>
    <m/>
    <m/>
    <m/>
    <m/>
    <m/>
    <m/>
    <m/>
    <m/>
    <m/>
    <m/>
    <m/>
    <m/>
    <m/>
    <m/>
    <m/>
    <m/>
    <m/>
    <m/>
    <m/>
    <m/>
    <n v="0"/>
    <m/>
    <n v="0"/>
    <n v="0"/>
    <n v="0"/>
    <n v="0"/>
    <n v="0"/>
    <n v="0"/>
    <n v="50"/>
    <n v="50"/>
    <n v="50"/>
    <n v="50"/>
    <n v="50"/>
    <n v="250"/>
    <n v="519119"/>
    <n v="175570"/>
    <s v="Ham, Petersham and Richmond Riverside"/>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7">
  <r>
    <s v="10/0312/FUL"/>
    <x v="0"/>
    <x v="0"/>
    <d v="2010-06-15T00:00:00"/>
    <d v="2013-06-15T00:00:00"/>
    <d v="2013-06-15T00:00:00"/>
    <d v="2019-10-03T00:00:00"/>
    <x v="0"/>
    <x v="0"/>
    <m/>
    <s v="Construction of three bedroom house and associated landscaping"/>
    <s v="72 Stanley Road_x000d_Teddington_x000d__x000d_"/>
    <m/>
    <m/>
    <m/>
    <m/>
    <m/>
    <m/>
    <m/>
    <m/>
    <m/>
    <n v="0"/>
    <m/>
    <m/>
    <m/>
    <n v="1"/>
    <m/>
    <m/>
    <m/>
    <m/>
    <m/>
    <n v="1"/>
    <n v="0"/>
    <n v="0"/>
    <n v="1"/>
    <n v="0"/>
    <n v="0"/>
    <n v="0"/>
    <n v="0"/>
    <n v="0"/>
    <n v="1"/>
    <x v="0"/>
    <n v="1"/>
    <n v="0"/>
    <n v="0"/>
    <n v="0"/>
    <n v="0"/>
    <n v="0"/>
    <m/>
    <m/>
    <m/>
    <m/>
    <m/>
    <n v="0"/>
    <n v="515372"/>
    <n v="171266"/>
    <s v="Teddington"/>
  </r>
  <r>
    <s v="11/1443/FUL"/>
    <x v="0"/>
    <x v="0"/>
    <d v="2012-03-30T00:00:00"/>
    <d v="2015-03-30T00:00:00"/>
    <d v="2015-03-14T00:00:00"/>
    <d v="2020-01-31T00:00:00"/>
    <x v="0"/>
    <x v="0"/>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x v="1"/>
    <n v="14"/>
    <n v="0"/>
    <n v="0"/>
    <n v="0"/>
    <n v="0"/>
    <n v="0"/>
    <m/>
    <m/>
    <m/>
    <m/>
    <m/>
    <n v="0"/>
    <n v="516095"/>
    <n v="173690"/>
    <s v="St. Margarets and North Twickenham"/>
  </r>
  <r>
    <s v="11/2882/FUL"/>
    <x v="1"/>
    <x v="0"/>
    <d v="2012-09-10T00:00:00"/>
    <d v="2015-09-10T00:00:00"/>
    <d v="2015-09-09T00:00:00"/>
    <d v="2020-03-18T00:00:00"/>
    <x v="0"/>
    <x v="0"/>
    <m/>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x v="0"/>
    <n v="0"/>
    <n v="0"/>
    <n v="0"/>
    <n v="0"/>
    <n v="0"/>
    <n v="0"/>
    <m/>
    <m/>
    <m/>
    <m/>
    <m/>
    <n v="0"/>
    <n v="514998"/>
    <n v="172958"/>
    <s v="West Twickenham"/>
  </r>
  <r>
    <s v="13/2163/FUL"/>
    <x v="2"/>
    <x v="0"/>
    <d v="2013-10-25T00:00:00"/>
    <d v="2016-10-28T00:00:00"/>
    <d v="2016-09-01T00:00:00"/>
    <d v="2019-08-14T00:00:00"/>
    <x v="0"/>
    <x v="0"/>
    <m/>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x v="0"/>
    <n v="-1"/>
    <n v="0"/>
    <n v="0"/>
    <n v="0"/>
    <n v="0"/>
    <n v="0"/>
    <m/>
    <m/>
    <m/>
    <m/>
    <m/>
    <n v="0"/>
    <n v="517063"/>
    <n v="170403"/>
    <s v="Hampton Wick"/>
  </r>
  <r>
    <s v="14/3983/FUL"/>
    <x v="0"/>
    <x v="0"/>
    <d v="2015-05-15T00:00:00"/>
    <d v="2019-03-18T00:00:00"/>
    <d v="2017-04-14T00:00:00"/>
    <d v="2020-03-31T00:00:00"/>
    <x v="0"/>
    <x v="0"/>
    <m/>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x v="0"/>
    <n v="4"/>
    <n v="0"/>
    <n v="0"/>
    <n v="0"/>
    <n v="0"/>
    <n v="0"/>
    <m/>
    <m/>
    <m/>
    <m/>
    <m/>
    <n v="0"/>
    <n v="518627"/>
    <n v="175012"/>
    <s v="South Richmond"/>
  </r>
  <r>
    <s v="14/4464/P3JPA"/>
    <x v="1"/>
    <x v="1"/>
    <d v="2015-01-05T00:00:00"/>
    <d v="2020-07-21T00:00:00"/>
    <d v="2018-02-01T00:00:00"/>
    <d v="2019-10-11T00:00:00"/>
    <x v="0"/>
    <x v="0"/>
    <m/>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x v="0"/>
    <n v="6"/>
    <n v="0"/>
    <n v="0"/>
    <n v="0"/>
    <n v="0"/>
    <n v="0"/>
    <m/>
    <m/>
    <m/>
    <m/>
    <m/>
    <n v="0"/>
    <n v="515764"/>
    <n v="173105"/>
    <s v="South Twickenham"/>
  </r>
  <r>
    <s v="14/4721/FUL"/>
    <x v="0"/>
    <x v="0"/>
    <d v="2015-07-30T00:00:00"/>
    <d v="2018-07-30T00:00:00"/>
    <d v="2018-06-25T00:00:00"/>
    <d v="2020-02-19T00:00:00"/>
    <x v="0"/>
    <x v="0"/>
    <m/>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x v="0"/>
    <n v="8"/>
    <n v="0"/>
    <n v="0"/>
    <n v="0"/>
    <n v="0"/>
    <n v="0"/>
    <m/>
    <m/>
    <m/>
    <m/>
    <m/>
    <n v="0"/>
    <n v="521414"/>
    <n v="175749"/>
    <s v="Mortlake and Barnes Common"/>
  </r>
  <r>
    <s v="14/4793/FUL"/>
    <x v="3"/>
    <x v="0"/>
    <d v="2016-11-11T00:00:00"/>
    <d v="2019-11-11T00:00:00"/>
    <d v="2018-01-14T00:00:00"/>
    <d v="2019-11-20T00:00:00"/>
    <x v="0"/>
    <x v="0"/>
    <m/>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x v="0"/>
    <n v="2"/>
    <n v="0"/>
    <n v="0"/>
    <n v="0"/>
    <n v="0"/>
    <n v="0"/>
    <m/>
    <m/>
    <m/>
    <m/>
    <m/>
    <n v="0"/>
    <n v="520471"/>
    <n v="175586"/>
    <s v="East Sheen"/>
  </r>
  <r>
    <s v="14/5364/P3JPA"/>
    <x v="1"/>
    <x v="1"/>
    <d v="2015-03-03T00:00:00"/>
    <d v="2020-03-03T00:00:00"/>
    <d v="2016-03-01T00:00:00"/>
    <d v="2019-05-31T00:00:00"/>
    <x v="0"/>
    <x v="0"/>
    <m/>
    <s v="Change of use from B1 office use to C3 residential use"/>
    <s v="22 Linden Road_x000d_Hampton_x000d_TW12 2JB_x000d_"/>
    <s v="TW12 2JB"/>
    <m/>
    <m/>
    <m/>
    <m/>
    <m/>
    <m/>
    <m/>
    <m/>
    <n v="0"/>
    <m/>
    <m/>
    <m/>
    <n v="1"/>
    <m/>
    <m/>
    <m/>
    <m/>
    <m/>
    <n v="1"/>
    <n v="0"/>
    <n v="0"/>
    <n v="1"/>
    <n v="0"/>
    <n v="0"/>
    <n v="0"/>
    <n v="0"/>
    <n v="0"/>
    <n v="1"/>
    <x v="0"/>
    <n v="1"/>
    <n v="0"/>
    <n v="0"/>
    <n v="0"/>
    <n v="0"/>
    <n v="0"/>
    <m/>
    <m/>
    <m/>
    <m/>
    <m/>
    <n v="0"/>
    <n v="513125"/>
    <n v="169836"/>
    <s v="Hampton"/>
  </r>
  <r>
    <s v="15/0160/FUL"/>
    <x v="0"/>
    <x v="0"/>
    <d v="2016-02-05T00:00:00"/>
    <d v="2019-02-05T00:00:00"/>
    <d v="2017-10-02T00:00:00"/>
    <d v="2019-05-20T00:00:00"/>
    <x v="0"/>
    <x v="0"/>
    <m/>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x v="0"/>
    <n v="2"/>
    <n v="0"/>
    <n v="0"/>
    <n v="0"/>
    <n v="0"/>
    <n v="0"/>
    <m/>
    <m/>
    <m/>
    <m/>
    <m/>
    <n v="0"/>
    <n v="515646"/>
    <n v="171303"/>
    <s v="Teddington"/>
  </r>
  <r>
    <s v="15/0421/FUL"/>
    <x v="2"/>
    <x v="0"/>
    <d v="2016-08-04T00:00:00"/>
    <d v="2019-08-04T00:00:00"/>
    <d v="2018-03-01T00:00:00"/>
    <d v="2019-09-06T00:00:00"/>
    <x v="0"/>
    <x v="0"/>
    <m/>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x v="0"/>
    <n v="-3"/>
    <n v="0"/>
    <n v="0"/>
    <n v="0"/>
    <n v="0"/>
    <n v="0"/>
    <m/>
    <m/>
    <m/>
    <m/>
    <m/>
    <n v="0"/>
    <n v="518586"/>
    <n v="174575"/>
    <s v="South Richmond"/>
  </r>
  <r>
    <s v="15/1440/FUL"/>
    <x v="0"/>
    <x v="0"/>
    <d v="2018-09-28T00:00:00"/>
    <d v="2021-10-01T00:00:00"/>
    <d v="2019-02-01T00:00:00"/>
    <d v="2020-03-09T00:00:00"/>
    <x v="0"/>
    <x v="0"/>
    <m/>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x v="0"/>
    <n v="1"/>
    <n v="0"/>
    <n v="0"/>
    <n v="0"/>
    <n v="0"/>
    <n v="0"/>
    <m/>
    <m/>
    <m/>
    <m/>
    <m/>
    <n v="0"/>
    <n v="515114"/>
    <n v="172749"/>
    <s v="West Twickenham"/>
  </r>
  <r>
    <s v="15/1638/FUL"/>
    <x v="0"/>
    <x v="0"/>
    <d v="2016-08-23T00:00:00"/>
    <d v="2020-06-22T00:00:00"/>
    <d v="2018-02-01T00:00:00"/>
    <d v="2019-10-21T00:00:00"/>
    <x v="0"/>
    <x v="0"/>
    <m/>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x v="0"/>
    <n v="1"/>
    <n v="0"/>
    <n v="0"/>
    <n v="0"/>
    <n v="0"/>
    <n v="0"/>
    <m/>
    <m/>
    <m/>
    <m/>
    <m/>
    <n v="0"/>
    <n v="516222"/>
    <n v="174079"/>
    <s v="St. Margarets and North Twickenham"/>
  </r>
  <r>
    <s v="15/2440/VRC"/>
    <x v="0"/>
    <x v="0"/>
    <d v="2015-08-04T00:00:00"/>
    <d v="2018-08-04T00:00:00"/>
    <d v="2018-04-01T00:00:00"/>
    <d v="2019-10-18T00:00:00"/>
    <x v="0"/>
    <x v="0"/>
    <m/>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x v="0"/>
    <n v="4"/>
    <n v="0"/>
    <n v="0"/>
    <n v="0"/>
    <n v="0"/>
    <n v="0"/>
    <m/>
    <m/>
    <m/>
    <m/>
    <m/>
    <n v="0"/>
    <n v="519022"/>
    <n v="175824"/>
    <s v="Kew"/>
  </r>
  <r>
    <s v="15/2452/FUL"/>
    <x v="0"/>
    <x v="0"/>
    <d v="2015-07-27T00:00:00"/>
    <d v="2018-07-27T00:00:00"/>
    <d v="2016-05-12T00:00:00"/>
    <d v="2019-08-28T00:00:00"/>
    <x v="0"/>
    <x v="0"/>
    <m/>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x v="0"/>
    <n v="1"/>
    <n v="0"/>
    <n v="0"/>
    <n v="0"/>
    <n v="0"/>
    <n v="0"/>
    <m/>
    <m/>
    <m/>
    <m/>
    <m/>
    <n v="0"/>
    <n v="516657"/>
    <n v="173659"/>
    <s v="Twickenham Riverside"/>
  </r>
  <r>
    <s v="15/3183/FUL"/>
    <x v="2"/>
    <x v="0"/>
    <d v="2015-12-29T00:00:00"/>
    <d v="2018-12-30T00:00:00"/>
    <d v="2018-12-03T00:00:00"/>
    <d v="2019-07-01T00:00:00"/>
    <x v="0"/>
    <x v="0"/>
    <m/>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x v="0"/>
    <n v="-1"/>
    <n v="0"/>
    <n v="0"/>
    <n v="0"/>
    <n v="0"/>
    <n v="0"/>
    <m/>
    <m/>
    <m/>
    <m/>
    <m/>
    <n v="0"/>
    <n v="514482"/>
    <n v="170638"/>
    <s v="Fulwell and Hampton Hill"/>
  </r>
  <r>
    <s v="15/4230/FUL"/>
    <x v="4"/>
    <x v="0"/>
    <d v="2016-06-02T00:00:00"/>
    <d v="2019-06-02T00:00:00"/>
    <d v="2017-06-05T00:00:00"/>
    <d v="2019-08-29T00:00:00"/>
    <x v="0"/>
    <x v="0"/>
    <m/>
    <s v="Extension to existing Bungalow to convert into 1No. Studio Flat &amp; 1No. 1 Bedroom Flat."/>
    <s v="The Bungalow_x000d_Beresford Court_x000d_Park Road_x000d_Twickenham_x000d_TW1 2PU_x000d_"/>
    <m/>
    <m/>
    <n v="1"/>
    <m/>
    <m/>
    <m/>
    <m/>
    <m/>
    <m/>
    <n v="1"/>
    <m/>
    <n v="2"/>
    <m/>
    <m/>
    <m/>
    <m/>
    <m/>
    <m/>
    <m/>
    <n v="2"/>
    <n v="2"/>
    <n v="-1"/>
    <n v="0"/>
    <n v="0"/>
    <n v="0"/>
    <n v="0"/>
    <n v="0"/>
    <n v="0"/>
    <n v="1"/>
    <x v="0"/>
    <n v="1"/>
    <n v="0"/>
    <n v="0"/>
    <n v="0"/>
    <n v="0"/>
    <n v="0"/>
    <m/>
    <m/>
    <m/>
    <m/>
    <m/>
    <n v="0"/>
    <n v="517353"/>
    <n v="174325"/>
    <s v="Twickenham Riverside"/>
  </r>
  <r>
    <s v="15/4281/GPD15"/>
    <x v="1"/>
    <x v="1"/>
    <d v="2015-12-08T00:00:00"/>
    <d v="2020-12-09T00:00:00"/>
    <m/>
    <d v="2019-04-01T00:00:00"/>
    <x v="0"/>
    <x v="0"/>
    <m/>
    <s v="Change of use of office building (B1) to 4 bed family dwelling (C3)."/>
    <s v="31 Wick Road_x000d_Teddington_x000d_TW11 9DN_x000d_"/>
    <s v="TW11 9DN"/>
    <m/>
    <m/>
    <m/>
    <m/>
    <m/>
    <m/>
    <m/>
    <m/>
    <n v="0"/>
    <m/>
    <m/>
    <m/>
    <m/>
    <n v="1"/>
    <m/>
    <m/>
    <m/>
    <m/>
    <n v="1"/>
    <n v="0"/>
    <n v="0"/>
    <n v="0"/>
    <n v="1"/>
    <n v="0"/>
    <n v="0"/>
    <n v="0"/>
    <n v="0"/>
    <n v="1"/>
    <x v="0"/>
    <n v="1"/>
    <n v="0"/>
    <n v="0"/>
    <n v="0"/>
    <n v="0"/>
    <n v="0"/>
    <m/>
    <m/>
    <m/>
    <m/>
    <m/>
    <n v="0"/>
    <n v="517033"/>
    <n v="170116"/>
    <s v="Hampton Wick"/>
  </r>
  <r>
    <s v="15/4835/FUL"/>
    <x v="0"/>
    <x v="0"/>
    <d v="2016-09-06T00:00:00"/>
    <d v="2019-09-07T00:00:00"/>
    <m/>
    <d v="2019-07-31T00:00:00"/>
    <x v="0"/>
    <x v="0"/>
    <m/>
    <s v="Erection of a three bedroom chalet bungalow on land to the rear of 9 Gloucester Road."/>
    <s v="9 Gloucester Road_x000d_Teddington_x000d__x000d_"/>
    <m/>
    <m/>
    <m/>
    <m/>
    <m/>
    <m/>
    <m/>
    <m/>
    <m/>
    <n v="0"/>
    <m/>
    <m/>
    <m/>
    <n v="1"/>
    <m/>
    <m/>
    <m/>
    <m/>
    <m/>
    <n v="1"/>
    <n v="0"/>
    <n v="0"/>
    <n v="1"/>
    <n v="0"/>
    <n v="0"/>
    <n v="0"/>
    <n v="0"/>
    <n v="0"/>
    <n v="1"/>
    <x v="0"/>
    <n v="1"/>
    <n v="0"/>
    <n v="0"/>
    <n v="0"/>
    <n v="0"/>
    <n v="0"/>
    <m/>
    <m/>
    <m/>
    <m/>
    <m/>
    <n v="0"/>
    <n v="515214"/>
    <n v="171265"/>
    <s v="Fulwell and Hampton Hill"/>
  </r>
  <r>
    <s v="15/5216/FUL"/>
    <x v="0"/>
    <x v="0"/>
    <d v="2016-09-08T00:00:00"/>
    <d v="2019-10-21T00:00:00"/>
    <d v="2017-11-01T00:00:00"/>
    <d v="2019-06-30T00:00:00"/>
    <x v="0"/>
    <x v="1"/>
    <m/>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x v="1"/>
    <n v="15"/>
    <n v="0"/>
    <n v="0"/>
    <n v="0"/>
    <n v="0"/>
    <n v="0"/>
    <m/>
    <m/>
    <m/>
    <m/>
    <m/>
    <n v="0"/>
    <n v="517536"/>
    <n v="170257"/>
    <s v="Hampton Wick"/>
  </r>
  <r>
    <s v="15/5369/FUL"/>
    <x v="0"/>
    <x v="0"/>
    <d v="2016-06-15T00:00:00"/>
    <d v="2019-06-17T00:00:00"/>
    <m/>
    <d v="2019-07-30T00:00:00"/>
    <x v="0"/>
    <x v="0"/>
    <m/>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x v="0"/>
    <n v="0"/>
    <n v="0"/>
    <n v="0"/>
    <n v="0"/>
    <n v="0"/>
    <n v="0"/>
    <m/>
    <m/>
    <m/>
    <m/>
    <m/>
    <n v="0"/>
    <n v="513492"/>
    <n v="170250"/>
    <s v="Hampton"/>
  </r>
  <r>
    <s v="16/0234/FUL"/>
    <x v="0"/>
    <x v="0"/>
    <d v="2016-10-14T00:00:00"/>
    <d v="2019-10-14T00:00:00"/>
    <d v="2017-12-01T00:00:00"/>
    <d v="2019-07-19T00:00:00"/>
    <x v="0"/>
    <x v="0"/>
    <m/>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x v="0"/>
    <n v="1"/>
    <n v="0"/>
    <n v="0"/>
    <n v="0"/>
    <n v="0"/>
    <n v="0"/>
    <m/>
    <m/>
    <m/>
    <m/>
    <m/>
    <n v="0"/>
    <n v="515988"/>
    <n v="173004"/>
    <s v="South Twickenham"/>
  </r>
  <r>
    <s v="16/1293/FUL"/>
    <x v="4"/>
    <x v="0"/>
    <d v="2017-11-20T00:00:00"/>
    <d v="2020-11-21T00:00:00"/>
    <d v="2018-02-01T00:00:00"/>
    <d v="2019-10-11T00:00:00"/>
    <x v="0"/>
    <x v="0"/>
    <m/>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x v="0"/>
    <n v="4"/>
    <n v="0"/>
    <n v="0"/>
    <n v="0"/>
    <n v="0"/>
    <n v="0"/>
    <m/>
    <m/>
    <m/>
    <m/>
    <m/>
    <n v="0"/>
    <n v="515764"/>
    <n v="173105"/>
    <s v="South Twickenham"/>
  </r>
  <r>
    <s v="16/1344/FUL"/>
    <x v="1"/>
    <x v="0"/>
    <d v="2017-05-18T00:00:00"/>
    <d v="2020-05-18T00:00:00"/>
    <d v="2018-01-08T00:00:00"/>
    <d v="2019-09-03T00:00:00"/>
    <x v="0"/>
    <x v="0"/>
    <m/>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x v="0"/>
    <n v="3"/>
    <n v="0"/>
    <n v="0"/>
    <n v="0"/>
    <n v="0"/>
    <n v="0"/>
    <m/>
    <m/>
    <m/>
    <m/>
    <m/>
    <n v="0"/>
    <n v="516815"/>
    <n v="174220"/>
    <s v="St. Margarets and North Twickenham"/>
  </r>
  <r>
    <s v="16/1729/FUL"/>
    <x v="3"/>
    <x v="0"/>
    <d v="2017-01-16T00:00:00"/>
    <d v="2020-05-03T00:00:00"/>
    <d v="2018-02-01T00:00:00"/>
    <d v="2019-08-01T00:00:00"/>
    <x v="0"/>
    <x v="0"/>
    <m/>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x v="0"/>
    <n v="3"/>
    <n v="0"/>
    <n v="0"/>
    <n v="0"/>
    <n v="0"/>
    <n v="0"/>
    <m/>
    <m/>
    <m/>
    <m/>
    <m/>
    <n v="0"/>
    <n v="513783"/>
    <n v="169643"/>
    <s v="Hampton"/>
  </r>
  <r>
    <s v="16/1935/GPD15"/>
    <x v="1"/>
    <x v="1"/>
    <d v="2016-07-04T00:00:00"/>
    <d v="2019-07-19T00:00:00"/>
    <d v="2018-10-01T00:00:00"/>
    <d v="2019-09-30T00:00:00"/>
    <x v="0"/>
    <x v="0"/>
    <m/>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x v="1"/>
    <n v="21"/>
    <n v="0"/>
    <n v="0"/>
    <n v="0"/>
    <n v="0"/>
    <n v="0"/>
    <m/>
    <m/>
    <m/>
    <m/>
    <m/>
    <n v="0"/>
    <n v="514411"/>
    <n v="171129"/>
    <s v="Fulwell and Hampton Hill"/>
  </r>
  <r>
    <s v="16/2042/FUL"/>
    <x v="2"/>
    <x v="0"/>
    <d v="2018-10-19T00:00:00"/>
    <d v="2021-10-19T00:00:00"/>
    <d v="2019-03-01T00:00:00"/>
    <d v="2020-03-02T00:00:00"/>
    <x v="0"/>
    <x v="0"/>
    <m/>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x v="0"/>
    <n v="3"/>
    <n v="0"/>
    <n v="0"/>
    <n v="0"/>
    <n v="0"/>
    <n v="0"/>
    <m/>
    <m/>
    <m/>
    <m/>
    <m/>
    <n v="0"/>
    <n v="516100"/>
    <n v="174435"/>
    <s v="St. Margarets and North Twickenham"/>
  </r>
  <r>
    <s v="16/2158/FUL"/>
    <x v="2"/>
    <x v="0"/>
    <d v="2016-08-05T00:00:00"/>
    <d v="2019-08-05T00:00:00"/>
    <d v="2016-09-29T00:00:00"/>
    <d v="2020-03-31T00:00:00"/>
    <x v="0"/>
    <x v="0"/>
    <m/>
    <s v="Reversion of 2 No. dwellinghouses into a single family dwellinghouse."/>
    <s v="Ormonde Lodge_x000d_2A St Peters Road_x000d_Twickenham_x000d_TW1 1QX_x000d_"/>
    <m/>
    <m/>
    <m/>
    <m/>
    <n v="2"/>
    <m/>
    <m/>
    <m/>
    <m/>
    <n v="2"/>
    <m/>
    <m/>
    <m/>
    <m/>
    <n v="1"/>
    <m/>
    <m/>
    <m/>
    <m/>
    <n v="1"/>
    <n v="0"/>
    <n v="0"/>
    <n v="0"/>
    <n v="-1"/>
    <n v="0"/>
    <n v="0"/>
    <n v="0"/>
    <n v="0"/>
    <n v="-1"/>
    <x v="0"/>
    <n v="-1"/>
    <n v="0"/>
    <n v="0"/>
    <n v="0"/>
    <n v="0"/>
    <n v="0"/>
    <m/>
    <m/>
    <m/>
    <m/>
    <m/>
    <n v="0"/>
    <n v="516878"/>
    <n v="174968"/>
    <s v="St. Margarets and North Twickenham"/>
  </r>
  <r>
    <s v="16/2348/FUL"/>
    <x v="0"/>
    <x v="0"/>
    <d v="2016-11-30T00:00:00"/>
    <d v="2019-11-30T00:00:00"/>
    <d v="2018-04-25T00:00:00"/>
    <d v="2020-03-31T00:00:00"/>
    <x v="0"/>
    <x v="0"/>
    <m/>
    <s v="Demolition of existing sheds and construction of a single storey one bedroom dwelling."/>
    <s v="38A Pagoda Avenue_x000d_Richmond_x000d_TW9 2HF"/>
    <m/>
    <m/>
    <m/>
    <m/>
    <m/>
    <m/>
    <m/>
    <m/>
    <m/>
    <n v="0"/>
    <m/>
    <n v="1"/>
    <m/>
    <m/>
    <m/>
    <m/>
    <m/>
    <m/>
    <m/>
    <n v="1"/>
    <n v="1"/>
    <n v="0"/>
    <n v="0"/>
    <n v="0"/>
    <n v="0"/>
    <n v="0"/>
    <n v="0"/>
    <n v="0"/>
    <n v="1"/>
    <x v="0"/>
    <n v="1"/>
    <n v="0"/>
    <n v="0"/>
    <n v="0"/>
    <n v="0"/>
    <n v="0"/>
    <m/>
    <m/>
    <m/>
    <m/>
    <m/>
    <n v="0"/>
    <n v="518622"/>
    <n v="175641"/>
    <s v="North Richmond"/>
  </r>
  <r>
    <s v="16/2502/FUL"/>
    <x v="0"/>
    <x v="0"/>
    <d v="2017-03-16T00:00:00"/>
    <d v="2020-03-17T00:00:00"/>
    <d v="2018-02-01T00:00:00"/>
    <d v="2019-09-27T00:00:00"/>
    <x v="0"/>
    <x v="0"/>
    <m/>
    <s v="Demolition of existing dwelling and erection of a new six bedroom house with basement."/>
    <s v="43 Strawberry Vale_x000d_Twickenham_x000d_TW1 4RX"/>
    <m/>
    <m/>
    <m/>
    <m/>
    <n v="1"/>
    <m/>
    <m/>
    <m/>
    <m/>
    <n v="1"/>
    <m/>
    <m/>
    <m/>
    <m/>
    <m/>
    <m/>
    <n v="1"/>
    <m/>
    <m/>
    <n v="1"/>
    <n v="0"/>
    <n v="0"/>
    <n v="0"/>
    <n v="-1"/>
    <n v="0"/>
    <n v="1"/>
    <n v="0"/>
    <n v="0"/>
    <n v="0"/>
    <x v="0"/>
    <n v="0"/>
    <n v="0"/>
    <n v="0"/>
    <n v="0"/>
    <n v="0"/>
    <n v="0"/>
    <m/>
    <m/>
    <m/>
    <m/>
    <m/>
    <n v="0"/>
    <n v="516098"/>
    <n v="172295"/>
    <s v="South Twickenham"/>
  </r>
  <r>
    <s v="16/2975/GPD15"/>
    <x v="1"/>
    <x v="1"/>
    <d v="2016-09-14T00:00:00"/>
    <d v="2019-09-14T00:00:00"/>
    <d v="2019-01-09T00:00:00"/>
    <d v="2019-12-23T00:00:00"/>
    <x v="0"/>
    <x v="0"/>
    <m/>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x v="0"/>
    <n v="2"/>
    <n v="0"/>
    <n v="0"/>
    <n v="0"/>
    <n v="0"/>
    <n v="0"/>
    <m/>
    <m/>
    <m/>
    <m/>
    <m/>
    <n v="0"/>
    <n v="516167"/>
    <n v="173210"/>
    <s v="Twickenham Riverside"/>
  </r>
  <r>
    <s v="16/3210/GPD15"/>
    <x v="1"/>
    <x v="1"/>
    <d v="2016-09-30T00:00:00"/>
    <d v="2019-09-30T00:00:00"/>
    <d v="2019-04-02T00:00:00"/>
    <d v="2020-02-11T00:00:00"/>
    <x v="0"/>
    <x v="0"/>
    <m/>
    <s v="Change of use from B1 (Office) to C3 (Residential) comprising 4 x 1 bedroom flats."/>
    <s v="123 High Street_x000d_Whitton_x000d_Twickenham_x000d_TW2 7LQ_x000d_"/>
    <s v="-"/>
    <m/>
    <m/>
    <m/>
    <m/>
    <m/>
    <m/>
    <m/>
    <m/>
    <n v="0"/>
    <m/>
    <n v="4"/>
    <m/>
    <m/>
    <m/>
    <m/>
    <m/>
    <m/>
    <m/>
    <n v="4"/>
    <n v="4"/>
    <n v="0"/>
    <n v="0"/>
    <n v="0"/>
    <n v="0"/>
    <n v="0"/>
    <n v="0"/>
    <n v="0"/>
    <n v="4"/>
    <x v="0"/>
    <n v="4"/>
    <n v="0"/>
    <n v="0"/>
    <n v="0"/>
    <n v="0"/>
    <n v="0"/>
    <m/>
    <m/>
    <m/>
    <m/>
    <m/>
    <n v="0"/>
    <n v="514223"/>
    <n v="173584"/>
    <s v="Whitton"/>
  </r>
  <r>
    <s v="16/3247/FUL"/>
    <x v="0"/>
    <x v="0"/>
    <d v="2017-07-14T00:00:00"/>
    <d v="2020-10-31T00:00:00"/>
    <d v="2018-10-01T00:00:00"/>
    <d v="2020-01-21T00:00:00"/>
    <x v="0"/>
    <x v="0"/>
    <m/>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x v="0"/>
    <n v="1"/>
    <n v="0"/>
    <n v="0"/>
    <n v="0"/>
    <n v="0"/>
    <n v="0"/>
    <m/>
    <m/>
    <m/>
    <m/>
    <m/>
    <n v="0"/>
    <n v="512538"/>
    <n v="173280"/>
    <s v="Heathfield"/>
  </r>
  <r>
    <s v="16/3485/FUL"/>
    <x v="2"/>
    <x v="0"/>
    <d v="2017-10-30T00:00:00"/>
    <d v="2020-10-30T00:00:00"/>
    <d v="2020-01-10T00:00:00"/>
    <d v="2019-07-01T00:00:00"/>
    <x v="0"/>
    <x v="0"/>
    <m/>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x v="0"/>
    <n v="-1"/>
    <n v="0"/>
    <n v="0"/>
    <n v="0"/>
    <n v="0"/>
    <n v="0"/>
    <m/>
    <m/>
    <m/>
    <m/>
    <m/>
    <n v="0"/>
    <n v="514501"/>
    <n v="170687"/>
    <s v="Fulwell and Hampton Hill"/>
  </r>
  <r>
    <s v="16/3552/FUL"/>
    <x v="3"/>
    <x v="0"/>
    <d v="2018-04-24T00:00:00"/>
    <d v="2021-04-24T00:00:00"/>
    <d v="2018-04-25T00:00:00"/>
    <d v="2020-03-30T00:00:00"/>
    <x v="0"/>
    <x v="0"/>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x v="1"/>
    <n v="11"/>
    <n v="0"/>
    <n v="0"/>
    <n v="0"/>
    <n v="0"/>
    <n v="0"/>
    <m/>
    <m/>
    <m/>
    <m/>
    <m/>
    <n v="0"/>
    <n v="517752"/>
    <n v="172177"/>
    <s v="Ham, Petersham and Richmond Riverside"/>
  </r>
  <r>
    <s v="16/3685/FUL"/>
    <x v="3"/>
    <x v="0"/>
    <d v="2016-11-16T00:00:00"/>
    <d v="2021-02-15T00:00:00"/>
    <d v="2018-06-22T00:00:00"/>
    <d v="2019-08-31T00:00:00"/>
    <x v="0"/>
    <x v="0"/>
    <m/>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x v="0"/>
    <n v="1"/>
    <n v="0"/>
    <n v="0"/>
    <n v="0"/>
    <n v="0"/>
    <n v="0"/>
    <m/>
    <m/>
    <m/>
    <m/>
    <m/>
    <n v="0"/>
    <n v="515385"/>
    <n v="174051"/>
    <s v="St. Margarets and North Twickenham"/>
  </r>
  <r>
    <s v="16/4193/FUL"/>
    <x v="0"/>
    <x v="0"/>
    <d v="2017-07-19T00:00:00"/>
    <d v="2020-07-19T00:00:00"/>
    <m/>
    <d v="2019-11-13T00:00:00"/>
    <x v="0"/>
    <x v="0"/>
    <m/>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x v="0"/>
    <n v="0"/>
    <n v="0"/>
    <n v="0"/>
    <n v="0"/>
    <n v="0"/>
    <n v="0"/>
    <m/>
    <m/>
    <m/>
    <m/>
    <m/>
    <n v="0"/>
    <n v="513706"/>
    <n v="170624"/>
    <s v="Hampton North"/>
  </r>
  <r>
    <s v="17/0164/GPD15"/>
    <x v="1"/>
    <x v="1"/>
    <d v="2017-03-10T00:00:00"/>
    <d v="2020-03-10T00:00:00"/>
    <d v="2018-10-01T00:00:00"/>
    <d v="2019-04-24T00:00:00"/>
    <x v="0"/>
    <x v="0"/>
    <m/>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x v="0"/>
    <n v="1"/>
    <n v="0"/>
    <n v="0"/>
    <n v="0"/>
    <n v="0"/>
    <n v="0"/>
    <m/>
    <m/>
    <m/>
    <m/>
    <m/>
    <n v="0"/>
    <n v="516177"/>
    <n v="173221"/>
    <s v="Twickenham Riverside"/>
  </r>
  <r>
    <s v="17/0396/FUL"/>
    <x v="0"/>
    <x v="0"/>
    <d v="2017-06-05T00:00:00"/>
    <d v="2020-06-05T00:00:00"/>
    <d v="2019-02-01T00:00:00"/>
    <d v="2020-03-23T00:00:00"/>
    <x v="0"/>
    <x v="1"/>
    <m/>
    <s v="Demolition of existing garages and creation of 3 x 1bed 2person flats and 1 x 2bed 3-person bungalow with associated parking and landscaping."/>
    <s v="Garage Site Craig Road Ham"/>
    <s v="TW10"/>
    <m/>
    <m/>
    <m/>
    <m/>
    <m/>
    <m/>
    <m/>
    <m/>
    <n v="0"/>
    <s v="Y"/>
    <n v="3"/>
    <n v="1"/>
    <m/>
    <m/>
    <m/>
    <m/>
    <m/>
    <n v="4"/>
    <n v="4"/>
    <n v="3"/>
    <n v="1"/>
    <n v="0"/>
    <n v="0"/>
    <n v="0"/>
    <n v="0"/>
    <n v="0"/>
    <n v="0"/>
    <n v="4"/>
    <x v="0"/>
    <n v="0"/>
    <n v="0"/>
    <n v="0"/>
    <n v="0"/>
    <n v="0"/>
    <n v="0"/>
    <m/>
    <m/>
    <m/>
    <m/>
    <m/>
    <n v="0"/>
    <n v="517438"/>
    <n v="171815"/>
    <s v="Ham, Petersham and Richmond Riverside"/>
  </r>
  <r>
    <s v="17/0460/FUL"/>
    <x v="2"/>
    <x v="0"/>
    <d v="2017-07-14T00:00:00"/>
    <d v="2020-07-14T00:00:00"/>
    <m/>
    <d v="2020-03-31T00:00:00"/>
    <x v="0"/>
    <x v="0"/>
    <m/>
    <s v="Reversion of 4no. flats to a single family dwellinghouse."/>
    <s v="45 Castelnau_x000d_Barnes_x000d_London_x000d_SW13 9RT"/>
    <s v="SW13 9RT"/>
    <n v="3"/>
    <m/>
    <m/>
    <m/>
    <n v="1"/>
    <m/>
    <m/>
    <m/>
    <n v="4"/>
    <m/>
    <m/>
    <m/>
    <m/>
    <m/>
    <m/>
    <m/>
    <n v="1"/>
    <m/>
    <n v="1"/>
    <n v="-3"/>
    <n v="0"/>
    <n v="0"/>
    <n v="0"/>
    <n v="-1"/>
    <n v="0"/>
    <n v="1"/>
    <n v="0"/>
    <n v="-3"/>
    <x v="0"/>
    <n v="-3"/>
    <n v="0"/>
    <n v="0"/>
    <n v="0"/>
    <n v="0"/>
    <n v="0"/>
    <m/>
    <m/>
    <m/>
    <m/>
    <m/>
    <n v="0"/>
    <n v="522418"/>
    <n v="176934"/>
    <s v="Barnes"/>
  </r>
  <r>
    <s v="17/0733/FUL"/>
    <x v="2"/>
    <x v="0"/>
    <d v="2017-09-13T00:00:00"/>
    <d v="2020-09-13T00:00:00"/>
    <d v="2019-10-31T00:00:00"/>
    <d v="2020-03-18T00:00:00"/>
    <x v="0"/>
    <x v="0"/>
    <m/>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x v="0"/>
    <n v="1"/>
    <n v="0"/>
    <n v="0"/>
    <n v="0"/>
    <n v="0"/>
    <n v="0"/>
    <m/>
    <m/>
    <m/>
    <m/>
    <m/>
    <n v="0"/>
    <n v="520325"/>
    <n v="175316"/>
    <s v="East Sheen"/>
  </r>
  <r>
    <s v="17/0956/FUL"/>
    <x v="0"/>
    <x v="0"/>
    <d v="2017-09-14T00:00:00"/>
    <d v="2020-09-14T00:00:00"/>
    <d v="2019-01-14T00:00:00"/>
    <d v="2020-02-20T00:00:00"/>
    <x v="0"/>
    <x v="0"/>
    <m/>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x v="0"/>
    <n v="6"/>
    <n v="0"/>
    <n v="0"/>
    <n v="0"/>
    <n v="0"/>
    <n v="0"/>
    <m/>
    <m/>
    <m/>
    <m/>
    <m/>
    <n v="0"/>
    <n v="522302"/>
    <n v="176537"/>
    <s v="Barnes"/>
  </r>
  <r>
    <s v="17/1207/FUL"/>
    <x v="0"/>
    <x v="0"/>
    <d v="2017-10-24T00:00:00"/>
    <d v="2020-10-24T00:00:00"/>
    <d v="2018-10-01T00:00:00"/>
    <d v="2019-11-18T00:00:00"/>
    <x v="0"/>
    <x v="0"/>
    <m/>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x v="0"/>
    <n v="2"/>
    <n v="0"/>
    <n v="0"/>
    <n v="0"/>
    <n v="0"/>
    <n v="0"/>
    <m/>
    <m/>
    <m/>
    <m/>
    <m/>
    <n v="0"/>
    <n v="518953"/>
    <n v="176997"/>
    <s v="Kew"/>
  </r>
  <r>
    <s v="17/1286/VRC"/>
    <x v="0"/>
    <x v="0"/>
    <d v="2017-10-05T00:00:00"/>
    <d v="2017-12-09T00:00:00"/>
    <d v="2017-10-05T00:00:00"/>
    <d v="2019-08-19T00:00:00"/>
    <x v="0"/>
    <x v="1"/>
    <m/>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x v="1"/>
    <n v="15"/>
    <n v="0"/>
    <n v="0"/>
    <n v="0"/>
    <n v="0"/>
    <n v="0"/>
    <m/>
    <m/>
    <m/>
    <m/>
    <m/>
    <n v="0"/>
    <n v="516802"/>
    <n v="171333"/>
    <s v="Teddington"/>
  </r>
  <r>
    <s v="17/1286/VRC"/>
    <x v="0"/>
    <x v="0"/>
    <d v="2017-10-05T00:00:00"/>
    <d v="2017-12-09T00:00:00"/>
    <d v="2017-10-05T00:00:00"/>
    <d v="2019-12-06T00:00:00"/>
    <x v="0"/>
    <x v="0"/>
    <m/>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x v="1"/>
    <n v="93"/>
    <n v="0"/>
    <n v="0"/>
    <n v="0"/>
    <n v="0"/>
    <n v="0"/>
    <m/>
    <m/>
    <m/>
    <m/>
    <m/>
    <n v="0"/>
    <n v="516802"/>
    <n v="171333"/>
    <s v="Teddington"/>
  </r>
  <r>
    <s v="17/1286/VRC"/>
    <x v="0"/>
    <x v="0"/>
    <d v="2017-10-05T00:00:00"/>
    <d v="2017-12-09T00:00:00"/>
    <d v="2017-10-05T00:00:00"/>
    <d v="2019-04-26T00:00:00"/>
    <x v="0"/>
    <x v="0"/>
    <m/>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x v="1"/>
    <n v="47"/>
    <n v="0"/>
    <n v="0"/>
    <n v="0"/>
    <n v="0"/>
    <n v="0"/>
    <m/>
    <m/>
    <m/>
    <m/>
    <m/>
    <n v="0"/>
    <n v="516802"/>
    <n v="171333"/>
    <s v="Teddington"/>
  </r>
  <r>
    <s v="17/1621/FUL"/>
    <x v="1"/>
    <x v="0"/>
    <d v="2017-10-09T00:00:00"/>
    <d v="2021-04-03T00:00:00"/>
    <d v="2019-09-05T00:00:00"/>
    <d v="2019-10-29T00:00:00"/>
    <x v="0"/>
    <x v="0"/>
    <m/>
    <s v="Conversion of First Floor Offices (B1) to Residential (C3) and Remodelling of Second Floor Flat."/>
    <s v="3 Union Court_x000d_Sheen Road_x000d_Richmond_x000d__x000d_"/>
    <s v="TW9"/>
    <m/>
    <m/>
    <m/>
    <m/>
    <m/>
    <m/>
    <m/>
    <m/>
    <n v="0"/>
    <m/>
    <n v="1"/>
    <m/>
    <m/>
    <m/>
    <m/>
    <m/>
    <m/>
    <m/>
    <n v="1"/>
    <n v="1"/>
    <n v="0"/>
    <n v="0"/>
    <n v="0"/>
    <n v="0"/>
    <n v="0"/>
    <n v="0"/>
    <n v="0"/>
    <n v="1"/>
    <x v="0"/>
    <n v="1"/>
    <n v="0"/>
    <n v="0"/>
    <n v="0"/>
    <n v="0"/>
    <n v="0"/>
    <m/>
    <m/>
    <m/>
    <m/>
    <m/>
    <n v="0"/>
    <n v="518053"/>
    <n v="174903"/>
    <s v="South Richmond"/>
  </r>
  <r>
    <s v="17/2534/FUL"/>
    <x v="2"/>
    <x v="0"/>
    <d v="2018-02-22T00:00:00"/>
    <d v="2021-02-22T00:00:00"/>
    <d v="2019-03-01T00:00:00"/>
    <d v="2020-03-25T00:00:00"/>
    <x v="0"/>
    <x v="0"/>
    <m/>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x v="0"/>
    <n v="-2"/>
    <n v="0"/>
    <n v="0"/>
    <n v="0"/>
    <n v="0"/>
    <n v="0"/>
    <m/>
    <m/>
    <m/>
    <m/>
    <m/>
    <n v="0"/>
    <n v="518396"/>
    <n v="174632"/>
    <s v="South Richmond"/>
  </r>
  <r>
    <s v="17/2779/NMA"/>
    <x v="0"/>
    <x v="0"/>
    <d v="2018-03-09T00:00:00"/>
    <d v="2021-03-09T00:00:00"/>
    <d v="2016-05-02T00:00:00"/>
    <d v="2020-03-31T00:00:00"/>
    <x v="0"/>
    <x v="0"/>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x v="1"/>
    <n v="10"/>
    <n v="0"/>
    <n v="0"/>
    <n v="0"/>
    <n v="0"/>
    <n v="0"/>
    <m/>
    <m/>
    <m/>
    <m/>
    <m/>
    <n v="0"/>
    <n v="518534"/>
    <n v="171320"/>
    <s v="Ham, Petersham and Richmond Riverside"/>
  </r>
  <r>
    <s v="17/2779/NMA"/>
    <x v="0"/>
    <x v="0"/>
    <d v="2018-03-09T00:00:00"/>
    <d v="2021-03-09T00:00:00"/>
    <d v="2016-05-02T00:00:00"/>
    <d v="2020-03-31T00:00:00"/>
    <x v="0"/>
    <x v="0"/>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x v="1"/>
    <n v="7"/>
    <n v="0"/>
    <n v="0"/>
    <n v="0"/>
    <n v="0"/>
    <n v="0"/>
    <m/>
    <m/>
    <m/>
    <m/>
    <m/>
    <n v="0"/>
    <n v="518534"/>
    <n v="171320"/>
    <s v="Ham, Petersham and Richmond Riverside"/>
  </r>
  <r>
    <s v="17/2995/FUL"/>
    <x v="1"/>
    <x v="0"/>
    <d v="2018-04-24T00:00:00"/>
    <d v="2021-04-24T00:00:00"/>
    <d v="2019-01-31T00:00:00"/>
    <d v="2019-04-10T00:00:00"/>
    <x v="0"/>
    <x v="0"/>
    <m/>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0"/>
    <m/>
    <m/>
    <m/>
    <n v="1"/>
    <m/>
    <n v="1"/>
    <n v="2"/>
    <m/>
    <m/>
    <m/>
    <m/>
    <m/>
    <m/>
    <n v="3"/>
    <n v="0"/>
    <n v="2"/>
    <n v="0"/>
    <n v="0"/>
    <n v="0"/>
    <n v="0"/>
    <n v="0"/>
    <n v="0"/>
    <n v="2"/>
    <x v="0"/>
    <n v="2"/>
    <n v="0"/>
    <n v="0"/>
    <n v="0"/>
    <n v="0"/>
    <n v="0"/>
    <m/>
    <m/>
    <m/>
    <m/>
    <m/>
    <n v="0"/>
    <n v="518267"/>
    <n v="175282"/>
    <s v="North Richmond"/>
  </r>
  <r>
    <s v="17/3132/FUL"/>
    <x v="0"/>
    <x v="0"/>
    <d v="2018-10-16T00:00:00"/>
    <d v="2021-10-16T00:00:00"/>
    <d v="2019-02-05T00:00:00"/>
    <d v="2020-03-31T00:00:00"/>
    <x v="0"/>
    <x v="0"/>
    <m/>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x v="0"/>
    <n v="1"/>
    <n v="0"/>
    <n v="0"/>
    <n v="0"/>
    <n v="0"/>
    <n v="0"/>
    <m/>
    <m/>
    <m/>
    <m/>
    <m/>
    <n v="0"/>
    <n v="517531"/>
    <n v="174067"/>
    <s v="Twickenham Riverside"/>
  </r>
  <r>
    <s v="17/3347/FUL"/>
    <x v="0"/>
    <x v="0"/>
    <d v="2018-07-25T00:00:00"/>
    <d v="2021-07-25T00:00:00"/>
    <d v="2018-11-01T00:00:00"/>
    <d v="2019-12-02T00:00:00"/>
    <x v="0"/>
    <x v="0"/>
    <m/>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x v="0"/>
    <n v="2"/>
    <n v="0"/>
    <n v="0"/>
    <n v="0"/>
    <n v="0"/>
    <n v="0"/>
    <m/>
    <m/>
    <m/>
    <m/>
    <m/>
    <n v="0"/>
    <n v="521397"/>
    <n v="175828"/>
    <s v="Mortlake and Barnes Common"/>
  </r>
  <r>
    <s v="17/3591/FUL"/>
    <x v="2"/>
    <x v="0"/>
    <d v="2018-10-12T00:00:00"/>
    <d v="2021-10-12T00:00:00"/>
    <m/>
    <d v="2020-03-31T00:00:00"/>
    <x v="0"/>
    <x v="0"/>
    <m/>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x v="0"/>
    <n v="1"/>
    <n v="0"/>
    <n v="0"/>
    <n v="0"/>
    <n v="0"/>
    <n v="0"/>
    <m/>
    <m/>
    <m/>
    <m/>
    <m/>
    <n v="0"/>
    <n v="514174"/>
    <n v="173697"/>
    <s v="Whitton"/>
  </r>
  <r>
    <s v="17/4238/FUL"/>
    <x v="0"/>
    <x v="0"/>
    <d v="2018-02-23T00:00:00"/>
    <d v="2021-02-26T00:00:00"/>
    <d v="2019-02-13T00:00:00"/>
    <d v="2019-10-30T00:00:00"/>
    <x v="0"/>
    <x v="0"/>
    <m/>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0"/>
    <m/>
    <m/>
    <n v="0"/>
    <n v="0"/>
    <n v="0"/>
    <n v="-1"/>
    <n v="0"/>
    <n v="0"/>
    <n v="0"/>
    <n v="0"/>
    <n v="0"/>
    <n v="-1"/>
    <x v="0"/>
    <n v="-1"/>
    <n v="0"/>
    <n v="0"/>
    <n v="0"/>
    <n v="0"/>
    <n v="0"/>
    <m/>
    <m/>
    <m/>
    <m/>
    <m/>
    <n v="0"/>
    <n v="515649"/>
    <n v="170638"/>
    <s v="Teddington"/>
  </r>
  <r>
    <s v="17/4606/FUL"/>
    <x v="0"/>
    <x v="0"/>
    <d v="2018-05-04T00:00:00"/>
    <d v="2021-05-04T00:00:00"/>
    <d v="2018-06-01T00:00:00"/>
    <d v="2019-05-31T00:00:00"/>
    <x v="0"/>
    <x v="0"/>
    <m/>
    <s v="Construction of 2No. 3 bed dwellinghouses (including basement accommodation) with rear plot boundary alteration."/>
    <s v="1 Upper Ham Road_x000d_Ham_x000d_TW10 5LD_x000d__x000d_"/>
    <s v="TW10 5LD"/>
    <m/>
    <m/>
    <n v="1"/>
    <m/>
    <m/>
    <m/>
    <m/>
    <m/>
    <n v="1"/>
    <m/>
    <m/>
    <m/>
    <n v="2"/>
    <m/>
    <m/>
    <m/>
    <m/>
    <m/>
    <n v="2"/>
    <n v="0"/>
    <n v="0"/>
    <n v="1"/>
    <n v="0"/>
    <n v="0"/>
    <n v="0"/>
    <n v="0"/>
    <n v="0"/>
    <n v="1"/>
    <x v="0"/>
    <n v="1"/>
    <n v="0"/>
    <n v="0"/>
    <n v="0"/>
    <n v="0"/>
    <n v="0"/>
    <m/>
    <m/>
    <m/>
    <m/>
    <m/>
    <n v="0"/>
    <n v="517784"/>
    <n v="171703"/>
    <s v="Ham, Petersham and Richmond Riverside"/>
  </r>
  <r>
    <s v="18/0318/FUL"/>
    <x v="2"/>
    <x v="0"/>
    <d v="2018-10-09T00:00:00"/>
    <d v="2021-10-09T00:00:00"/>
    <d v="2018-11-01T00:00:00"/>
    <d v="2020-03-18T00:00:00"/>
    <x v="0"/>
    <x v="0"/>
    <m/>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x v="0"/>
    <n v="-1"/>
    <n v="0"/>
    <n v="0"/>
    <n v="0"/>
    <n v="0"/>
    <n v="0"/>
    <m/>
    <m/>
    <m/>
    <m/>
    <m/>
    <n v="0"/>
    <n v="514998"/>
    <n v="172958"/>
    <s v="West Twickenham"/>
  </r>
  <r>
    <s v="18/0433/FUL"/>
    <x v="1"/>
    <x v="0"/>
    <d v="2018-07-24T00:00:00"/>
    <d v="2021-07-24T00:00:00"/>
    <d v="2019-05-01T00:00:00"/>
    <d v="2019-09-14T00:00:00"/>
    <x v="0"/>
    <x v="0"/>
    <m/>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x v="0"/>
    <n v="4"/>
    <n v="0"/>
    <n v="0"/>
    <n v="0"/>
    <n v="0"/>
    <n v="0"/>
    <m/>
    <m/>
    <m/>
    <m/>
    <m/>
    <n v="0"/>
    <n v="515424"/>
    <n v="173951"/>
    <s v="St. Margarets and North Twickenham"/>
  </r>
  <r>
    <s v="18/0665/FUL"/>
    <x v="0"/>
    <x v="0"/>
    <d v="2018-09-20T00:00:00"/>
    <d v="2021-09-20T00:00:00"/>
    <d v="2018-04-09T00:00:00"/>
    <d v="2019-08-01T00:00:00"/>
    <x v="0"/>
    <x v="0"/>
    <m/>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x v="0"/>
    <n v="1"/>
    <n v="0"/>
    <n v="0"/>
    <n v="0"/>
    <n v="0"/>
    <n v="0"/>
    <m/>
    <m/>
    <m/>
    <m/>
    <m/>
    <n v="0"/>
    <n v="514859"/>
    <n v="172254"/>
    <s v="South Twickenham"/>
  </r>
  <r>
    <s v="18/0737/FUL"/>
    <x v="1"/>
    <x v="0"/>
    <d v="2018-12-12T00:00:00"/>
    <d v="2021-12-13T00:00:00"/>
    <d v="2019-01-08T00:00:00"/>
    <d v="2020-02-07T00:00:00"/>
    <x v="0"/>
    <x v="0"/>
    <m/>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x v="0"/>
    <n v="1"/>
    <n v="0"/>
    <n v="0"/>
    <n v="0"/>
    <n v="0"/>
    <n v="0"/>
    <m/>
    <m/>
    <m/>
    <m/>
    <m/>
    <n v="0"/>
    <n v="521322"/>
    <n v="175815"/>
    <s v="Mortlake and Barnes Common"/>
  </r>
  <r>
    <s v="18/0743/FUL"/>
    <x v="0"/>
    <x v="0"/>
    <d v="2018-08-23T00:00:00"/>
    <d v="2021-08-23T00:00:00"/>
    <m/>
    <d v="2019-05-28T00:00:00"/>
    <x v="0"/>
    <x v="0"/>
    <m/>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x v="0"/>
    <n v="1"/>
    <n v="0"/>
    <n v="0"/>
    <n v="0"/>
    <n v="0"/>
    <n v="0"/>
    <m/>
    <m/>
    <m/>
    <m/>
    <m/>
    <n v="0"/>
    <n v="514675"/>
    <n v="172117"/>
    <s v="West Twickenham"/>
  </r>
  <r>
    <s v="18/0745/FUL"/>
    <x v="2"/>
    <x v="0"/>
    <d v="2018-07-06T00:00:00"/>
    <d v="2021-07-06T00:00:00"/>
    <d v="2018-10-01T00:00:00"/>
    <d v="2019-10-15T00:00:00"/>
    <x v="0"/>
    <x v="0"/>
    <m/>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x v="0"/>
    <n v="1"/>
    <n v="0"/>
    <n v="0"/>
    <n v="0"/>
    <n v="0"/>
    <n v="0"/>
    <m/>
    <m/>
    <m/>
    <m/>
    <m/>
    <n v="0"/>
    <n v="516418"/>
    <n v="171190"/>
    <s v="Teddington"/>
  </r>
  <r>
    <s v="18/0860/GPD15"/>
    <x v="1"/>
    <x v="1"/>
    <d v="2018-05-08T00:00:00"/>
    <d v="2021-05-08T00:00:00"/>
    <m/>
    <d v="2019-06-14T00:00:00"/>
    <x v="0"/>
    <x v="0"/>
    <m/>
    <s v="Change of use from B1(c) to C3 to provide seven new self-contained studio residential dwellings."/>
    <s v="2 Elmfield Avenue_x000d_Teddington_x000d_TW11 8BS_x000d_"/>
    <s v="TW11 8BS"/>
    <m/>
    <m/>
    <m/>
    <m/>
    <m/>
    <m/>
    <m/>
    <m/>
    <n v="0"/>
    <m/>
    <n v="7"/>
    <m/>
    <m/>
    <m/>
    <m/>
    <m/>
    <m/>
    <m/>
    <n v="7"/>
    <n v="7"/>
    <n v="0"/>
    <n v="0"/>
    <n v="0"/>
    <n v="0"/>
    <n v="0"/>
    <n v="0"/>
    <n v="0"/>
    <n v="7"/>
    <x v="0"/>
    <n v="7"/>
    <n v="0"/>
    <n v="0"/>
    <n v="0"/>
    <n v="0"/>
    <n v="0"/>
    <m/>
    <m/>
    <m/>
    <m/>
    <m/>
    <n v="0"/>
    <n v="516011"/>
    <n v="171165"/>
    <s v="Teddington"/>
  </r>
  <r>
    <s v="18/1175/FUL"/>
    <x v="4"/>
    <x v="0"/>
    <d v="2018-10-05T00:00:00"/>
    <d v="2021-10-05T00:00:00"/>
    <d v="2019-05-17T00:00:00"/>
    <d v="2019-09-10T00:00:00"/>
    <x v="0"/>
    <x v="0"/>
    <m/>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x v="0"/>
    <n v="1"/>
    <n v="0"/>
    <n v="0"/>
    <n v="0"/>
    <n v="0"/>
    <n v="0"/>
    <m/>
    <m/>
    <m/>
    <m/>
    <m/>
    <n v="0"/>
    <n v="518588"/>
    <n v="175372"/>
    <s v="North Richmond"/>
  </r>
  <r>
    <s v="18/1360/GPD15"/>
    <x v="1"/>
    <x v="1"/>
    <d v="2018-06-15T00:00:00"/>
    <d v="2021-06-15T00:00:00"/>
    <d v="2019-05-03T00:00:00"/>
    <d v="2019-09-12T00:00:00"/>
    <x v="0"/>
    <x v="0"/>
    <m/>
    <s v="Change of use of ground floor from B1 (office) to C3 (dwellinghouse) to provide a 1 bedroom unit."/>
    <s v="1 Coval Passage_x000d_East Sheen_x000d_London_x000d_SW14 7RE_x000d_"/>
    <s v="SW14 7RE"/>
    <m/>
    <m/>
    <m/>
    <m/>
    <m/>
    <m/>
    <m/>
    <m/>
    <n v="0"/>
    <m/>
    <n v="1"/>
    <m/>
    <m/>
    <m/>
    <m/>
    <m/>
    <m/>
    <m/>
    <n v="1"/>
    <n v="1"/>
    <n v="0"/>
    <n v="0"/>
    <n v="0"/>
    <n v="0"/>
    <n v="0"/>
    <n v="0"/>
    <n v="0"/>
    <n v="1"/>
    <x v="0"/>
    <n v="1"/>
    <n v="0"/>
    <n v="0"/>
    <n v="0"/>
    <n v="0"/>
    <n v="0"/>
    <m/>
    <m/>
    <m/>
    <m/>
    <m/>
    <n v="0"/>
    <n v="520124"/>
    <n v="175293"/>
    <s v="East Sheen"/>
  </r>
  <r>
    <s v="18/1566/FUL"/>
    <x v="2"/>
    <x v="0"/>
    <d v="2018-09-25T00:00:00"/>
    <d v="2021-09-25T00:00:00"/>
    <d v="2019-01-31T00:00:00"/>
    <d v="2019-10-10T00:00:00"/>
    <x v="0"/>
    <x v="0"/>
    <m/>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x v="0"/>
    <n v="2"/>
    <n v="0"/>
    <n v="0"/>
    <n v="0"/>
    <n v="0"/>
    <n v="0"/>
    <m/>
    <m/>
    <m/>
    <m/>
    <m/>
    <n v="0"/>
    <n v="515965"/>
    <n v="173782"/>
    <s v="St. Margarets and North Twickenham"/>
  </r>
  <r>
    <s v="18/1569/FUL"/>
    <x v="2"/>
    <x v="0"/>
    <d v="2018-08-17T00:00:00"/>
    <d v="2022-03-11T00:00:00"/>
    <d v="2019-03-31T00:00:00"/>
    <d v="2019-05-31T00:00:00"/>
    <x v="0"/>
    <x v="0"/>
    <m/>
    <s v="Reversion of to two self-contained flats into single family dwelling house."/>
    <s v="14 Norman Avenue_x000d_Twickenham_x000d_TW1 2LY"/>
    <s v="TW1 2LY"/>
    <m/>
    <n v="2"/>
    <m/>
    <m/>
    <m/>
    <m/>
    <m/>
    <m/>
    <n v="2"/>
    <m/>
    <m/>
    <m/>
    <m/>
    <n v="1"/>
    <m/>
    <m/>
    <m/>
    <m/>
    <n v="1"/>
    <n v="0"/>
    <n v="-2"/>
    <n v="0"/>
    <n v="1"/>
    <n v="0"/>
    <n v="0"/>
    <n v="0"/>
    <n v="0"/>
    <n v="-1"/>
    <x v="0"/>
    <n v="-1"/>
    <n v="0"/>
    <n v="0"/>
    <n v="0"/>
    <n v="0"/>
    <n v="0"/>
    <m/>
    <m/>
    <m/>
    <m/>
    <m/>
    <n v="0"/>
    <n v="516997"/>
    <n v="173966"/>
    <s v="Twickenham Riverside"/>
  </r>
  <r>
    <s v="18/1722/GPD13"/>
    <x v="1"/>
    <x v="1"/>
    <d v="2018-07-12T00:00:00"/>
    <d v="2021-07-12T00:00:00"/>
    <d v="2018-04-02T00:00:00"/>
    <d v="2019-10-14T00:00:00"/>
    <x v="0"/>
    <x v="0"/>
    <m/>
    <s v="Change of use from A1(Retail) to C3 (Residential) to create a two bedroom flat."/>
    <s v="Ground Floor_x000d_204 Stanley Road_x000d_Teddington_x000d_TW11 8UE_x000d_"/>
    <s v="TW11 8UE"/>
    <m/>
    <m/>
    <m/>
    <m/>
    <m/>
    <m/>
    <m/>
    <m/>
    <n v="0"/>
    <m/>
    <m/>
    <n v="1"/>
    <m/>
    <m/>
    <m/>
    <m/>
    <m/>
    <m/>
    <n v="1"/>
    <n v="0"/>
    <n v="1"/>
    <n v="0"/>
    <n v="0"/>
    <n v="0"/>
    <n v="0"/>
    <n v="0"/>
    <n v="0"/>
    <n v="1"/>
    <x v="0"/>
    <n v="1"/>
    <n v="0"/>
    <n v="0"/>
    <n v="0"/>
    <n v="0"/>
    <n v="0"/>
    <m/>
    <m/>
    <m/>
    <m/>
    <m/>
    <n v="0"/>
    <n v="515113"/>
    <n v="171634"/>
    <s v="Fulwell and Hampton Hill"/>
  </r>
  <r>
    <s v="18/1817/GPD15"/>
    <x v="1"/>
    <x v="1"/>
    <d v="2018-06-29T00:00:00"/>
    <d v="2021-06-29T00:00:00"/>
    <m/>
    <d v="2020-02-21T00:00:00"/>
    <x v="0"/>
    <x v="0"/>
    <m/>
    <s v="Change of use from an office (Use Class B1(a)) to residential (Use Class C3) to provide 1 x 4 bed dwellinghouse."/>
    <s v="9 Elmtree Road_x000d_Teddington_x000d_TW11 8SJ_x000d_"/>
    <s v="TW11 8SJ"/>
    <m/>
    <m/>
    <m/>
    <m/>
    <m/>
    <m/>
    <m/>
    <m/>
    <n v="0"/>
    <m/>
    <m/>
    <m/>
    <m/>
    <n v="1"/>
    <m/>
    <m/>
    <m/>
    <m/>
    <n v="1"/>
    <n v="0"/>
    <n v="0"/>
    <n v="0"/>
    <n v="1"/>
    <n v="0"/>
    <n v="0"/>
    <n v="0"/>
    <n v="0"/>
    <n v="1"/>
    <x v="0"/>
    <n v="1"/>
    <n v="0"/>
    <n v="0"/>
    <n v="0"/>
    <n v="0"/>
    <n v="0"/>
    <m/>
    <m/>
    <m/>
    <m/>
    <m/>
    <n v="0"/>
    <n v="515379"/>
    <n v="171492"/>
    <s v="Fulwell and Hampton Hill"/>
  </r>
  <r>
    <s v="18/2296/ES191"/>
    <x v="2"/>
    <x v="0"/>
    <d v="2018-08-20T00:00:00"/>
    <d v="2019-11-29T00:00:00"/>
    <m/>
    <d v="2019-11-29T00:00:00"/>
    <x v="0"/>
    <x v="0"/>
    <m/>
    <s v="Use of the ground floor (left annex) as a self-contained dwelling (C3)."/>
    <s v="706A Hanworth Road_x000d_Whitton_x000d_Hounslow_x000d_TW4 5NT_x000d_"/>
    <s v="TW4 5NT"/>
    <m/>
    <m/>
    <m/>
    <m/>
    <n v="1"/>
    <m/>
    <m/>
    <m/>
    <n v="1"/>
    <m/>
    <m/>
    <n v="1"/>
    <n v="1"/>
    <m/>
    <m/>
    <m/>
    <m/>
    <m/>
    <n v="2"/>
    <n v="0"/>
    <n v="1"/>
    <n v="1"/>
    <n v="0"/>
    <n v="-1"/>
    <n v="0"/>
    <n v="0"/>
    <n v="0"/>
    <n v="1"/>
    <x v="0"/>
    <n v="1"/>
    <n v="0"/>
    <n v="0"/>
    <n v="0"/>
    <n v="0"/>
    <n v="0"/>
    <m/>
    <m/>
    <m/>
    <m/>
    <m/>
    <n v="0"/>
    <n v="512613"/>
    <n v="173404"/>
    <s v="Heathfield"/>
  </r>
  <r>
    <s v="18/2620/FUL"/>
    <x v="4"/>
    <x v="0"/>
    <d v="2019-01-04T00:00:00"/>
    <d v="2022-01-04T00:00:00"/>
    <d v="2018-04-02T00:00:00"/>
    <d v="2019-12-02T00:00:00"/>
    <x v="0"/>
    <x v="0"/>
    <m/>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x v="0"/>
    <n v="1"/>
    <n v="0"/>
    <n v="0"/>
    <n v="0"/>
    <n v="0"/>
    <n v="0"/>
    <m/>
    <m/>
    <m/>
    <m/>
    <m/>
    <n v="0"/>
    <n v="515112"/>
    <n v="171634"/>
    <s v="Fulwell and Hampton Hill"/>
  </r>
  <r>
    <s v="19/0141/ES191"/>
    <x v="1"/>
    <x v="0"/>
    <d v="2019-06-21T00:00:00"/>
    <d v="2019-06-21T00:00:00"/>
    <d v="2019-06-21T00:00:00"/>
    <d v="2019-06-21T00:00:00"/>
    <x v="0"/>
    <x v="0"/>
    <m/>
    <s v="Continued use of part of the property (excluding Unit 1) as 2No. flats in multiple occupation for upto 6 people."/>
    <s v="The Boathouse Ranelagh Drive Twickenham TW1 1QZ"/>
    <s v="TW1 1QZ"/>
    <m/>
    <m/>
    <m/>
    <m/>
    <m/>
    <m/>
    <m/>
    <m/>
    <n v="0"/>
    <m/>
    <m/>
    <m/>
    <m/>
    <n v="0"/>
    <n v="0"/>
    <m/>
    <m/>
    <m/>
    <n v="0"/>
    <n v="0"/>
    <n v="0"/>
    <n v="0"/>
    <n v="0"/>
    <n v="0"/>
    <n v="0"/>
    <n v="0"/>
    <n v="0"/>
    <n v="0"/>
    <x v="0"/>
    <n v="0"/>
    <n v="0"/>
    <n v="0"/>
    <n v="0"/>
    <n v="0"/>
    <n v="0"/>
    <m/>
    <m/>
    <m/>
    <m/>
    <m/>
    <n v="0"/>
    <n v="516877"/>
    <n v="175059"/>
    <s v="St. Margarets and North Twickenham"/>
  </r>
  <r>
    <s v="19/0475/FUL"/>
    <x v="3"/>
    <x v="0"/>
    <d v="2019-07-31T00:00:00"/>
    <d v="2022-07-31T00:00:00"/>
    <m/>
    <d v="2020-02-26T00:00:00"/>
    <x v="0"/>
    <x v="0"/>
    <m/>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x v="0"/>
    <n v="7"/>
    <n v="0"/>
    <n v="0"/>
    <n v="0"/>
    <n v="0"/>
    <n v="0"/>
    <m/>
    <m/>
    <m/>
    <m/>
    <m/>
    <n v="0"/>
    <n v="514280"/>
    <n v="170996"/>
    <s v="Fulwell and Hampton Hill"/>
  </r>
  <r>
    <s v="19/0739/FUL"/>
    <x v="2"/>
    <x v="0"/>
    <d v="2019-10-23T00:00:00"/>
    <d v="2022-10-23T00:00:00"/>
    <m/>
    <d v="2019-10-23T00:00:00"/>
    <x v="0"/>
    <x v="0"/>
    <m/>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x v="0"/>
    <n v="1"/>
    <n v="0"/>
    <n v="0"/>
    <n v="0"/>
    <n v="0"/>
    <n v="0"/>
    <m/>
    <m/>
    <m/>
    <m/>
    <m/>
    <n v="0"/>
    <n v="519011"/>
    <n v="176963"/>
    <s v="Kew"/>
  </r>
  <r>
    <s v="19/1100/FUL"/>
    <x v="1"/>
    <x v="0"/>
    <d v="2019-10-10T00:00:00"/>
    <d v="2022-10-10T00:00:00"/>
    <d v="2019-10-01T00:00:00"/>
    <d v="2020-01-31T00:00:00"/>
    <x v="0"/>
    <x v="0"/>
    <m/>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x v="0"/>
    <n v="1"/>
    <n v="0"/>
    <n v="0"/>
    <n v="0"/>
    <n v="0"/>
    <n v="0"/>
    <m/>
    <m/>
    <m/>
    <m/>
    <m/>
    <n v="0"/>
    <n v="516817"/>
    <n v="174222"/>
    <s v="St. Margarets and North Twickenham"/>
  </r>
  <r>
    <s v="19/1217/ES191"/>
    <x v="2"/>
    <x v="0"/>
    <d v="2019-06-11T00:00:00"/>
    <d v="2019-06-11T00:00:00"/>
    <d v="2019-06-11T00:00:00"/>
    <d v="2019-06-11T00:00:00"/>
    <x v="0"/>
    <x v="0"/>
    <m/>
    <s v="Establish use of property as a separate self-contained dwellinghouse"/>
    <s v="1A Riverside House_x000d_Riverside_x000d_Twickenham_x000d_TW1 3DJ_x000d_"/>
    <s v="TW1 3DJ"/>
    <m/>
    <m/>
    <m/>
    <m/>
    <m/>
    <m/>
    <n v="1"/>
    <m/>
    <n v="1"/>
    <m/>
    <m/>
    <m/>
    <n v="1"/>
    <n v="1"/>
    <m/>
    <m/>
    <m/>
    <m/>
    <n v="2"/>
    <n v="0"/>
    <n v="0"/>
    <n v="1"/>
    <n v="1"/>
    <n v="0"/>
    <n v="0"/>
    <n v="-1"/>
    <n v="0"/>
    <n v="1"/>
    <x v="0"/>
    <n v="1"/>
    <n v="0"/>
    <n v="0"/>
    <n v="0"/>
    <n v="0"/>
    <n v="0"/>
    <m/>
    <m/>
    <m/>
    <m/>
    <m/>
    <n v="0"/>
    <n v="516873"/>
    <n v="173350"/>
    <s v="Twickenham Riverside"/>
  </r>
  <r>
    <s v="19/2022/ES191"/>
    <x v="2"/>
    <x v="0"/>
    <d v="2019-09-16T00:00:00"/>
    <d v="2022-09-17T00:00:00"/>
    <m/>
    <d v="2019-09-17T00:00:00"/>
    <x v="0"/>
    <x v="0"/>
    <m/>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x v="0"/>
    <n v="-1"/>
    <n v="0"/>
    <n v="0"/>
    <n v="0"/>
    <n v="0"/>
    <n v="0"/>
    <m/>
    <m/>
    <m/>
    <m/>
    <m/>
    <n v="0"/>
    <n v="516420"/>
    <n v="171274"/>
    <s v="Teddington"/>
  </r>
  <r>
    <s v="19/2544/FUL"/>
    <x v="1"/>
    <x v="0"/>
    <d v="2019-12-10T00:00:00"/>
    <d v="2022-12-10T00:00:00"/>
    <m/>
    <d v="2019-12-14T00:00:00"/>
    <x v="0"/>
    <x v="0"/>
    <m/>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x v="0"/>
    <n v="-1"/>
    <n v="0"/>
    <n v="0"/>
    <n v="0"/>
    <n v="0"/>
    <n v="0"/>
    <m/>
    <m/>
    <m/>
    <m/>
    <m/>
    <n v="0"/>
    <n v="513192"/>
    <n v="171188"/>
    <s v="Hampton North"/>
  </r>
  <r>
    <s v="19/3241/FUL"/>
    <x v="4"/>
    <x v="0"/>
    <d v="2020-03-13T00:00:00"/>
    <d v="2023-03-16T00:00:00"/>
    <d v="2020-03-16T00:00:00"/>
    <d v="2020-03-16T00:00:00"/>
    <x v="0"/>
    <x v="0"/>
    <m/>
    <s v="Extension of the garage to facilitate the creation of 1 x 1 bed dwelling."/>
    <s v="Land Adjacent To_x000d_29 Rivermeads Avenue_x000d_Twickenham_x000d__x000d_"/>
    <s v="TW2 5JL"/>
    <m/>
    <m/>
    <m/>
    <m/>
    <m/>
    <m/>
    <m/>
    <m/>
    <n v="0"/>
    <m/>
    <n v="1"/>
    <m/>
    <m/>
    <m/>
    <m/>
    <m/>
    <m/>
    <m/>
    <n v="1"/>
    <n v="1"/>
    <n v="0"/>
    <n v="0"/>
    <n v="0"/>
    <n v="0"/>
    <n v="0"/>
    <n v="0"/>
    <n v="0"/>
    <n v="1"/>
    <x v="0"/>
    <n v="1"/>
    <n v="0"/>
    <n v="0"/>
    <n v="0"/>
    <n v="0"/>
    <n v="0"/>
    <m/>
    <m/>
    <m/>
    <m/>
    <m/>
    <n v="0"/>
    <n v="513712"/>
    <n v="172398"/>
    <s v="West Twickenham"/>
  </r>
  <r>
    <s v="19/3586/ES191"/>
    <x v="1"/>
    <x v="0"/>
    <d v="2020-01-20T00:00:00"/>
    <d v="2020-01-20T00:00:00"/>
    <m/>
    <d v="2020-01-20T00:00:00"/>
    <x v="0"/>
    <x v="0"/>
    <m/>
    <s v="Lawful development certificate for the existing use of the dwelling as a 6no. bedroom house in multiple occupation"/>
    <s v="29 Heathside_x000d_Whitton_x000d_Hounslow_x000d_TW4 5NJ_x000d_"/>
    <s v="TW4 5NJ"/>
    <m/>
    <m/>
    <n v="1"/>
    <m/>
    <m/>
    <m/>
    <m/>
    <m/>
    <n v="1"/>
    <m/>
    <m/>
    <m/>
    <m/>
    <m/>
    <m/>
    <m/>
    <m/>
    <m/>
    <n v="0"/>
    <n v="0"/>
    <n v="0"/>
    <n v="-1"/>
    <n v="0"/>
    <n v="0"/>
    <n v="0"/>
    <n v="0"/>
    <n v="0"/>
    <n v="-1"/>
    <x v="0"/>
    <n v="-1"/>
    <n v="0"/>
    <n v="0"/>
    <n v="0"/>
    <n v="0"/>
    <n v="0"/>
    <m/>
    <m/>
    <m/>
    <m/>
    <m/>
    <n v="0"/>
    <n v="512883"/>
    <n v="173656"/>
    <s v="Heathfield"/>
  </r>
  <r>
    <s v="19/3757/ES191"/>
    <x v="2"/>
    <x v="0"/>
    <d v="2020-01-31T00:00:00"/>
    <d v="2020-01-31T00:00:00"/>
    <m/>
    <d v="2020-01-31T00:00:00"/>
    <x v="0"/>
    <x v="0"/>
    <m/>
    <s v="Use of 2B Orleans Road as a separate and self-contained C3 dwellinghouse."/>
    <s v="2B Orleans Road_x000d_Twickenham_x000d_TW1 3BL"/>
    <s v="TW1 3BL"/>
    <m/>
    <m/>
    <m/>
    <m/>
    <m/>
    <m/>
    <m/>
    <m/>
    <n v="0"/>
    <m/>
    <n v="1"/>
    <m/>
    <m/>
    <m/>
    <m/>
    <m/>
    <m/>
    <m/>
    <n v="1"/>
    <n v="1"/>
    <n v="0"/>
    <n v="0"/>
    <n v="0"/>
    <n v="0"/>
    <n v="0"/>
    <n v="0"/>
    <n v="0"/>
    <n v="1"/>
    <x v="0"/>
    <n v="1"/>
    <n v="0"/>
    <n v="0"/>
    <n v="0"/>
    <n v="0"/>
    <n v="0"/>
    <m/>
    <m/>
    <m/>
    <m/>
    <m/>
    <n v="0"/>
    <n v="516930"/>
    <n v="173775"/>
    <s v="Twickenham Riverside"/>
  </r>
  <r>
    <s v="19/3854/ES191"/>
    <x v="1"/>
    <x v="0"/>
    <d v="2020-02-25T00:00:00"/>
    <d v="2020-02-25T00:00:00"/>
    <m/>
    <d v="2020-02-25T00:00:00"/>
    <x v="0"/>
    <x v="0"/>
    <m/>
    <s v="Use of Flat 1 (basement) as  C3 residential."/>
    <s v="Flat 1_x000d_Heron Court_x000d_3 - 5 High Street_x000d_Hampton_x000d_TW12 2SQ_x000d_"/>
    <s v="TW12 2SQ"/>
    <m/>
    <m/>
    <m/>
    <m/>
    <m/>
    <m/>
    <m/>
    <m/>
    <n v="0"/>
    <m/>
    <m/>
    <n v="1"/>
    <m/>
    <m/>
    <m/>
    <m/>
    <m/>
    <m/>
    <n v="1"/>
    <n v="0"/>
    <n v="1"/>
    <n v="0"/>
    <n v="0"/>
    <n v="0"/>
    <n v="0"/>
    <n v="0"/>
    <n v="0"/>
    <n v="1"/>
    <x v="0"/>
    <n v="1"/>
    <n v="0"/>
    <n v="0"/>
    <n v="0"/>
    <n v="0"/>
    <n v="0"/>
    <m/>
    <m/>
    <m/>
    <m/>
    <m/>
    <n v="0"/>
    <n v="513949"/>
    <n v="169534"/>
    <s v="Hampton"/>
  </r>
  <r>
    <s v="99/2063"/>
    <x v="0"/>
    <x v="0"/>
    <d v="2000-02-03T00:00:00"/>
    <d v="2005-02-03T00:00:00"/>
    <d v="2005-01-14T00:00:00"/>
    <d v="2019-07-18T00:00:00"/>
    <x v="0"/>
    <x v="0"/>
    <m/>
    <s v="Proposed Dwelling House"/>
    <s v="6 Boileau Road Barnes"/>
    <m/>
    <m/>
    <m/>
    <m/>
    <m/>
    <m/>
    <m/>
    <m/>
    <m/>
    <n v="0"/>
    <m/>
    <n v="1"/>
    <m/>
    <m/>
    <m/>
    <m/>
    <m/>
    <m/>
    <n v="0"/>
    <n v="1"/>
    <n v="1"/>
    <n v="0"/>
    <n v="0"/>
    <n v="0"/>
    <n v="0"/>
    <n v="0"/>
    <n v="0"/>
    <n v="0"/>
    <n v="1"/>
    <x v="0"/>
    <n v="1"/>
    <n v="0"/>
    <n v="0"/>
    <n v="0"/>
    <n v="0"/>
    <n v="0"/>
    <m/>
    <m/>
    <m/>
    <m/>
    <m/>
    <n v="0"/>
    <n v="522457"/>
    <n v="177328"/>
    <s v="Barnes"/>
  </r>
  <r>
    <s v="13/0998/FUL"/>
    <x v="0"/>
    <x v="0"/>
    <d v="2013-11-05T00:00:00"/>
    <d v="2016-11-05T00:00:00"/>
    <d v="2016-08-14T00:00:00"/>
    <m/>
    <x v="1"/>
    <x v="0"/>
    <m/>
    <s v="Redevelopment of land at the rear of 139-141 Stanley Road, Teddington to provide two semi-detached, three storey, three bedroom houses with parking spaces following demolition of existing warehouse."/>
    <s v="Land At 139 - 141 Stanley Road Teddington"/>
    <s v="TW11 8UF"/>
    <m/>
    <m/>
    <m/>
    <m/>
    <m/>
    <m/>
    <m/>
    <m/>
    <n v="0"/>
    <m/>
    <m/>
    <m/>
    <n v="2"/>
    <m/>
    <m/>
    <m/>
    <m/>
    <m/>
    <n v="2"/>
    <n v="0"/>
    <n v="0"/>
    <n v="2"/>
    <n v="0"/>
    <n v="0"/>
    <n v="0"/>
    <n v="0"/>
    <n v="0"/>
    <n v="2"/>
    <x v="0"/>
    <n v="0"/>
    <n v="2"/>
    <n v="0"/>
    <n v="0"/>
    <n v="0"/>
    <n v="0"/>
    <m/>
    <m/>
    <m/>
    <m/>
    <m/>
    <n v="2"/>
    <n v="515074"/>
    <n v="171654"/>
    <s v="Fulwell and Hampton Hill"/>
  </r>
  <r>
    <s v="19/0637/FUL"/>
    <x v="0"/>
    <x v="0"/>
    <d v="2020-02-06T00:00:00"/>
    <d v="2023-02-06T00:00:00"/>
    <d v="2020-09-21T00:00:00"/>
    <m/>
    <x v="1"/>
    <x v="0"/>
    <m/>
    <s v="Demolition of the existing buildings and the erection of a mixed use development comprising of two buildings (two and three storeys), occupied as 8 residential units and 248.6m of B1 office space."/>
    <s v="63 Sandycombe Road Richmond TW9 2EP"/>
    <s v="TW9 2EP"/>
    <m/>
    <m/>
    <m/>
    <m/>
    <m/>
    <m/>
    <m/>
    <m/>
    <n v="0"/>
    <m/>
    <n v="6"/>
    <n v="2"/>
    <m/>
    <m/>
    <m/>
    <m/>
    <m/>
    <m/>
    <n v="8"/>
    <n v="6"/>
    <n v="2"/>
    <n v="0"/>
    <n v="0"/>
    <n v="0"/>
    <n v="0"/>
    <n v="0"/>
    <n v="0"/>
    <n v="8"/>
    <x v="0"/>
    <n v="0"/>
    <n v="4"/>
    <n v="4"/>
    <n v="0"/>
    <n v="0"/>
    <n v="0"/>
    <m/>
    <m/>
    <m/>
    <m/>
    <m/>
    <n v="8"/>
    <n v="519026"/>
    <n v="175926"/>
    <s v="Kew"/>
  </r>
  <r>
    <s v="19/2246/FUL"/>
    <x v="2"/>
    <x v="0"/>
    <d v="2019-10-22T00:00:00"/>
    <d v="2022-10-22T00:00:00"/>
    <m/>
    <d v="2020-06-15T00:00:00"/>
    <x v="1"/>
    <x v="0"/>
    <m/>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x v="0"/>
    <n v="0"/>
    <n v="-1"/>
    <n v="0"/>
    <n v="0"/>
    <n v="0"/>
    <n v="0"/>
    <m/>
    <m/>
    <m/>
    <m/>
    <m/>
    <n v="-1"/>
    <n v="516802"/>
    <n v="171333"/>
    <s v="Teddington"/>
  </r>
  <r>
    <s v="07/3348/FUL"/>
    <x v="0"/>
    <x v="0"/>
    <d v="2008-04-01T00:00:00"/>
    <d v="2011-04-01T00:00:00"/>
    <d v="2012-08-17T00:00:00"/>
    <m/>
    <x v="1"/>
    <x v="0"/>
    <m/>
    <s v="Demolition of existing house and outbuildings, construction of 3 houses."/>
    <s v="289 Petersham Road_x000d_Richmond_x000d_Surrey_x000d_TW10 7DA_x000d_"/>
    <m/>
    <m/>
    <m/>
    <m/>
    <n v="1"/>
    <m/>
    <m/>
    <m/>
    <m/>
    <n v="1"/>
    <m/>
    <n v="1"/>
    <m/>
    <m/>
    <n v="2"/>
    <m/>
    <m/>
    <m/>
    <m/>
    <n v="3"/>
    <n v="1"/>
    <n v="0"/>
    <n v="0"/>
    <n v="1"/>
    <n v="0"/>
    <n v="0"/>
    <n v="0"/>
    <n v="0"/>
    <n v="2"/>
    <x v="0"/>
    <n v="0"/>
    <n v="2"/>
    <n v="0"/>
    <n v="0"/>
    <n v="0"/>
    <n v="0"/>
    <m/>
    <m/>
    <m/>
    <m/>
    <m/>
    <n v="2"/>
    <n v="517856"/>
    <n v="172364"/>
    <s v="Ham, Petersham and Richmond Riverside"/>
  </r>
  <r>
    <s v="11/1443/FUL"/>
    <x v="0"/>
    <x v="0"/>
    <d v="2012-03-30T00:00:00"/>
    <d v="2015-03-30T00:00:00"/>
    <d v="2015-03-14T00:00:00"/>
    <m/>
    <x v="1"/>
    <x v="0"/>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x v="0"/>
    <n v="0"/>
    <n v="35.666666666666664"/>
    <n v="35.666666666666664"/>
    <n v="35.666666666666664"/>
    <n v="0"/>
    <n v="0"/>
    <m/>
    <m/>
    <m/>
    <m/>
    <m/>
    <n v="107"/>
    <n v="516095"/>
    <n v="173690"/>
    <s v="St. Margarets and North Twickenham"/>
  </r>
  <r>
    <s v="13/1327/FUL"/>
    <x v="1"/>
    <x v="0"/>
    <d v="2013-09-03T00:00:00"/>
    <d v="2016-09-03T00:00:00"/>
    <d v="2016-08-19T00:00:00"/>
    <m/>
    <x v="1"/>
    <x v="0"/>
    <m/>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x v="0"/>
    <n v="0"/>
    <n v="0"/>
    <n v="-1"/>
    <n v="0"/>
    <n v="0"/>
    <n v="0"/>
    <m/>
    <m/>
    <m/>
    <m/>
    <m/>
    <n v="-1"/>
    <n v="518397"/>
    <n v="173968"/>
    <s v="Ham, Petersham and Richmond Riverside"/>
  </r>
  <r>
    <s v="14/2118/FUL"/>
    <x v="2"/>
    <x v="0"/>
    <d v="2014-07-18T00:00:00"/>
    <d v="2018-01-19T00:00:00"/>
    <d v="2017-10-01T00:00:00"/>
    <m/>
    <x v="1"/>
    <x v="0"/>
    <m/>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x v="0"/>
    <n v="0"/>
    <n v="-2"/>
    <n v="0"/>
    <n v="0"/>
    <n v="0"/>
    <n v="0"/>
    <m/>
    <m/>
    <m/>
    <m/>
    <m/>
    <n v="-2"/>
    <n v="520243"/>
    <n v="175216"/>
    <s v="East Sheen"/>
  </r>
  <r>
    <s v="14/2257/FUL"/>
    <x v="3"/>
    <x v="0"/>
    <d v="2015-03-26T00:00:00"/>
    <d v="2018-03-27T00:00:00"/>
    <d v="2016-06-01T00:00:00"/>
    <m/>
    <x v="1"/>
    <x v="0"/>
    <m/>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x v="0"/>
    <n v="0"/>
    <n v="3"/>
    <n v="0"/>
    <n v="0"/>
    <n v="0"/>
    <n v="0"/>
    <m/>
    <m/>
    <m/>
    <m/>
    <m/>
    <n v="3"/>
    <n v="513482"/>
    <n v="173963"/>
    <s v="Heathfield"/>
  </r>
  <r>
    <s v="14/2797/P3JPA"/>
    <x v="1"/>
    <x v="1"/>
    <d v="2015-08-20T00:00:00"/>
    <d v="2017-11-27T00:00:00"/>
    <d v="2017-06-30T00:00:00"/>
    <m/>
    <x v="1"/>
    <x v="0"/>
    <m/>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x v="0"/>
    <n v="0"/>
    <n v="6"/>
    <n v="0"/>
    <n v="0"/>
    <n v="0"/>
    <n v="0"/>
    <m/>
    <m/>
    <m/>
    <m/>
    <m/>
    <n v="6"/>
    <n v="515206"/>
    <n v="173341"/>
    <s v="South Twickenham"/>
  </r>
  <r>
    <s v="14/3011/FUL"/>
    <x v="1"/>
    <x v="0"/>
    <d v="2015-04-17T00:00:00"/>
    <d v="2018-04-20T00:00:00"/>
    <d v="2018-04-04T00:00:00"/>
    <m/>
    <x v="1"/>
    <x v="0"/>
    <m/>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x v="0"/>
    <n v="0"/>
    <n v="5"/>
    <n v="0"/>
    <n v="0"/>
    <n v="0"/>
    <n v="0"/>
    <m/>
    <m/>
    <m/>
    <m/>
    <m/>
    <n v="5"/>
    <n v="515537"/>
    <n v="170973"/>
    <s v="Teddington"/>
  </r>
  <r>
    <s v="14/3780/FUL"/>
    <x v="3"/>
    <x v="0"/>
    <d v="2015-04-30T00:00:00"/>
    <d v="2018-04-30T00:00:00"/>
    <d v="2016-07-01T00:00:00"/>
    <m/>
    <x v="1"/>
    <x v="0"/>
    <m/>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x v="0"/>
    <n v="8"/>
    <n v="8"/>
    <n v="0"/>
    <n v="0"/>
    <n v="0"/>
    <n v="0"/>
    <m/>
    <m/>
    <m/>
    <m/>
    <m/>
    <n v="8"/>
    <n v="517917"/>
    <n v="175196"/>
    <s v="South Richmond"/>
  </r>
  <r>
    <s v="14/4839/FUL"/>
    <x v="0"/>
    <x v="0"/>
    <d v="2016-07-14T00:00:00"/>
    <d v="2019-07-14T00:00:00"/>
    <d v="2019-06-01T00:00:00"/>
    <m/>
    <x v="1"/>
    <x v="0"/>
    <m/>
    <s v="Demolition of existing house and construction of a new 3 bedroom house."/>
    <s v="The Cottage_x000d_Eel Pie Island_x000d_Twickenham_x000d_TW1 3DY_x000d_"/>
    <m/>
    <m/>
    <n v="1"/>
    <m/>
    <m/>
    <m/>
    <m/>
    <m/>
    <m/>
    <n v="1"/>
    <m/>
    <m/>
    <m/>
    <n v="1"/>
    <m/>
    <m/>
    <m/>
    <m/>
    <m/>
    <n v="1"/>
    <n v="0"/>
    <n v="-1"/>
    <n v="1"/>
    <n v="0"/>
    <n v="0"/>
    <n v="0"/>
    <n v="0"/>
    <n v="0"/>
    <n v="0"/>
    <x v="0"/>
    <n v="0"/>
    <n v="0"/>
    <n v="0"/>
    <n v="0"/>
    <n v="0"/>
    <n v="0"/>
    <m/>
    <m/>
    <m/>
    <m/>
    <m/>
    <n v="0"/>
    <n v="516355"/>
    <n v="173076"/>
    <s v="Twickenham Riverside"/>
  </r>
  <r>
    <s v="14/5284/FUL"/>
    <x v="2"/>
    <x v="0"/>
    <d v="2015-02-16T00:00:00"/>
    <d v="2018-02-16T00:00:00"/>
    <d v="2018-03-23T00:00:00"/>
    <m/>
    <x v="1"/>
    <x v="0"/>
    <m/>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x v="0"/>
    <n v="0"/>
    <n v="-1"/>
    <n v="0"/>
    <n v="0"/>
    <n v="0"/>
    <n v="0"/>
    <m/>
    <m/>
    <m/>
    <m/>
    <m/>
    <n v="-1"/>
    <n v="518090"/>
    <n v="174701"/>
    <s v="South Richmond"/>
  </r>
  <r>
    <s v="14/5306/FUL"/>
    <x v="1"/>
    <x v="0"/>
    <d v="2015-06-22T00:00:00"/>
    <d v="2018-06-22T00:00:00"/>
    <d v="2017-05-01T00:00:00"/>
    <m/>
    <x v="1"/>
    <x v="0"/>
    <m/>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x v="0"/>
    <n v="0"/>
    <n v="0"/>
    <n v="0"/>
    <n v="0"/>
    <n v="0"/>
    <n v="0"/>
    <m/>
    <m/>
    <m/>
    <m/>
    <m/>
    <n v="0"/>
    <n v="518248"/>
    <n v="175334"/>
    <s v="North Richmond"/>
  </r>
  <r>
    <s v="15/1486/FUL"/>
    <x v="0"/>
    <x v="0"/>
    <d v="2015-07-16T00:00:00"/>
    <d v="2018-07-16T00:00:00"/>
    <d v="2018-06-04T00:00:00"/>
    <m/>
    <x v="1"/>
    <x v="0"/>
    <m/>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x v="0"/>
    <n v="0"/>
    <n v="1"/>
    <n v="0"/>
    <n v="0"/>
    <n v="0"/>
    <n v="0"/>
    <m/>
    <m/>
    <m/>
    <m/>
    <m/>
    <n v="1"/>
    <n v="512819"/>
    <n v="173657"/>
    <s v="Heathfield"/>
  </r>
  <r>
    <s v="15/2854/FUL"/>
    <x v="0"/>
    <x v="0"/>
    <d v="2016-06-02T00:00:00"/>
    <d v="2019-06-02T00:00:00"/>
    <d v="2019-05-01T00:00:00"/>
    <m/>
    <x v="1"/>
    <x v="1"/>
    <m/>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x v="0"/>
    <n v="0"/>
    <n v="2"/>
    <n v="0"/>
    <n v="0"/>
    <n v="0"/>
    <n v="0"/>
    <m/>
    <m/>
    <m/>
    <m/>
    <m/>
    <n v="2"/>
    <n v="517050"/>
    <n v="172680"/>
    <s v="Ham, Petersham and Richmond Riverside"/>
  </r>
  <r>
    <s v="15/2855/FUL"/>
    <x v="0"/>
    <x v="0"/>
    <d v="2016-06-02T00:00:00"/>
    <d v="2019-06-02T00:00:00"/>
    <d v="2019-05-28T00:00:00"/>
    <m/>
    <x v="1"/>
    <x v="1"/>
    <m/>
    <s v="Demolition of 20 garages in two rows; Construction of two three-bedroom houses"/>
    <s v="Garages At_x000d_Maguire Drive_x000d_Ham_x000d__x000d_"/>
    <m/>
    <m/>
    <m/>
    <m/>
    <m/>
    <m/>
    <m/>
    <m/>
    <m/>
    <n v="0"/>
    <s v="Y"/>
    <m/>
    <m/>
    <n v="2"/>
    <m/>
    <m/>
    <m/>
    <m/>
    <n v="2"/>
    <n v="2"/>
    <n v="0"/>
    <n v="0"/>
    <n v="2"/>
    <n v="0"/>
    <n v="0"/>
    <n v="0"/>
    <n v="0"/>
    <n v="0"/>
    <n v="2"/>
    <x v="0"/>
    <n v="0"/>
    <n v="2"/>
    <n v="0"/>
    <n v="0"/>
    <n v="0"/>
    <n v="0"/>
    <m/>
    <m/>
    <m/>
    <m/>
    <m/>
    <n v="2"/>
    <n v="517476"/>
    <n v="171658"/>
    <s v="Ham, Petersham and Richmond Riverside"/>
  </r>
  <r>
    <s v="15/2857/FUL"/>
    <x v="0"/>
    <x v="0"/>
    <d v="2016-11-17T00:00:00"/>
    <d v="2019-11-17T00:00:00"/>
    <d v="2019-10-16T00:00:00"/>
    <m/>
    <x v="1"/>
    <x v="1"/>
    <m/>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x v="0"/>
    <n v="0"/>
    <n v="3"/>
    <n v="0"/>
    <n v="0"/>
    <n v="0"/>
    <n v="0"/>
    <m/>
    <m/>
    <m/>
    <m/>
    <m/>
    <n v="3"/>
    <n v="517848"/>
    <n v="172830"/>
    <s v="Ham, Petersham and Richmond Riverside"/>
  </r>
  <r>
    <s v="15/3072/FUL"/>
    <x v="1"/>
    <x v="0"/>
    <d v="2016-10-07T00:00:00"/>
    <d v="2019-10-07T00:00:00"/>
    <d v="2018-03-01T00:00:00"/>
    <m/>
    <x v="1"/>
    <x v="0"/>
    <m/>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x v="0"/>
    <n v="0"/>
    <n v="6"/>
    <n v="0"/>
    <n v="0"/>
    <n v="0"/>
    <n v="0"/>
    <m/>
    <m/>
    <m/>
    <m/>
    <m/>
    <n v="6"/>
    <n v="516013"/>
    <n v="171023"/>
    <s v="Teddington"/>
  </r>
  <r>
    <s v="15/3518/FUL"/>
    <x v="0"/>
    <x v="0"/>
    <d v="2019-03-08T00:00:00"/>
    <d v="2022-03-08T00:00:00"/>
    <d v="2019-10-01T00:00:00"/>
    <m/>
    <x v="1"/>
    <x v="0"/>
    <m/>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x v="0"/>
    <n v="0"/>
    <n v="0"/>
    <n v="0"/>
    <n v="0"/>
    <n v="0"/>
    <n v="0"/>
    <m/>
    <m/>
    <m/>
    <m/>
    <m/>
    <n v="0"/>
    <n v="517831"/>
    <n v="174076"/>
    <s v="Twickenham Riverside"/>
  </r>
  <r>
    <s v="15/5217/NMA1"/>
    <x v="0"/>
    <x v="0"/>
    <d v="2019-10-11T00:00:00"/>
    <d v="2022-10-11T00:00:00"/>
    <d v="2019-10-16T00:00:00"/>
    <m/>
    <x v="1"/>
    <x v="0"/>
    <m/>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x v="0"/>
    <n v="0"/>
    <n v="8"/>
    <n v="0"/>
    <n v="0"/>
    <n v="0"/>
    <n v="0"/>
    <m/>
    <m/>
    <m/>
    <m/>
    <m/>
    <n v="8"/>
    <n v="518559"/>
    <n v="174698"/>
    <s v="South Richmond"/>
  </r>
  <r>
    <s v="15/5351/FUL"/>
    <x v="0"/>
    <x v="0"/>
    <d v="2017-04-06T00:00:00"/>
    <d v="2020-04-07T00:00:00"/>
    <d v="2020-02-23T00:00:00"/>
    <m/>
    <x v="1"/>
    <x v="0"/>
    <m/>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x v="0"/>
    <n v="0"/>
    <n v="1"/>
    <n v="0"/>
    <n v="0"/>
    <n v="0"/>
    <n v="0"/>
    <m/>
    <m/>
    <m/>
    <m/>
    <m/>
    <n v="1"/>
    <n v="514775"/>
    <n v="172397"/>
    <s v="West Twickenham"/>
  </r>
  <r>
    <s v="16/0058/FUL"/>
    <x v="1"/>
    <x v="0"/>
    <d v="2016-07-14T00:00:00"/>
    <d v="2019-07-14T00:00:00"/>
    <d v="2019-07-10T00:00:00"/>
    <m/>
    <x v="1"/>
    <x v="0"/>
    <m/>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x v="0"/>
    <n v="0"/>
    <n v="9"/>
    <n v="0"/>
    <n v="0"/>
    <n v="0"/>
    <n v="0"/>
    <m/>
    <m/>
    <m/>
    <m/>
    <m/>
    <n v="9"/>
    <n v="517924"/>
    <n v="174891"/>
    <s v="South Richmond"/>
  </r>
  <r>
    <s v="16/0432/FUL"/>
    <x v="0"/>
    <x v="0"/>
    <d v="2016-08-31T00:00:00"/>
    <d v="2019-08-31T00:00:00"/>
    <d v="2017-05-09T00:00:00"/>
    <m/>
    <x v="1"/>
    <x v="0"/>
    <m/>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x v="0"/>
    <n v="0"/>
    <n v="1"/>
    <n v="0"/>
    <n v="0"/>
    <n v="0"/>
    <n v="0"/>
    <m/>
    <m/>
    <m/>
    <m/>
    <m/>
    <n v="1"/>
    <n v="522622"/>
    <n v="177876"/>
    <s v="Barnes"/>
  </r>
  <r>
    <s v="16/0680/FUL"/>
    <x v="4"/>
    <x v="0"/>
    <d v="2016-04-19T00:00:00"/>
    <d v="2019-04-19T00:00:00"/>
    <d v="2016-07-01T00:00:00"/>
    <m/>
    <x v="1"/>
    <x v="0"/>
    <m/>
    <s v="Part demolition of single dwelling house and formation of two semi-detached houses."/>
    <s v="2 Firs Avenue_x000d_East Sheen_x000d_London_x000d_SW14 7NZ_x000d_"/>
    <m/>
    <m/>
    <m/>
    <m/>
    <n v="1"/>
    <m/>
    <m/>
    <m/>
    <m/>
    <n v="1"/>
    <m/>
    <m/>
    <m/>
    <m/>
    <n v="2"/>
    <m/>
    <m/>
    <m/>
    <m/>
    <n v="2"/>
    <n v="0"/>
    <n v="0"/>
    <n v="0"/>
    <n v="1"/>
    <n v="0"/>
    <n v="0"/>
    <n v="0"/>
    <n v="0"/>
    <n v="1"/>
    <x v="0"/>
    <n v="0"/>
    <n v="1"/>
    <n v="0"/>
    <n v="0"/>
    <n v="0"/>
    <n v="0"/>
    <m/>
    <m/>
    <m/>
    <m/>
    <m/>
    <n v="1"/>
    <n v="520343"/>
    <n v="175141"/>
    <s v="East Sheen"/>
  </r>
  <r>
    <s v="16/0905/FUL"/>
    <x v="0"/>
    <x v="0"/>
    <d v="2017-02-23T00:00:00"/>
    <d v="2020-02-23T00:00:00"/>
    <d v="2020-02-19T00:00:00"/>
    <m/>
    <x v="1"/>
    <x v="0"/>
    <m/>
    <s v="Demolition of the existing hall and the erection of a new community facility building and 6 flats"/>
    <s v="275 Sandycombe Road_x000d_Richmond_x000d_TW9 3LU_x000d_"/>
    <m/>
    <m/>
    <m/>
    <m/>
    <m/>
    <m/>
    <m/>
    <m/>
    <m/>
    <n v="0"/>
    <m/>
    <n v="4"/>
    <n v="2"/>
    <m/>
    <m/>
    <m/>
    <m/>
    <m/>
    <m/>
    <n v="6"/>
    <n v="4"/>
    <n v="2"/>
    <n v="0"/>
    <n v="0"/>
    <n v="0"/>
    <n v="0"/>
    <n v="0"/>
    <n v="0"/>
    <n v="6"/>
    <x v="0"/>
    <n v="0"/>
    <n v="0"/>
    <n v="3"/>
    <n v="3"/>
    <n v="0"/>
    <n v="0"/>
    <m/>
    <m/>
    <m/>
    <m/>
    <m/>
    <n v="6"/>
    <n v="519126"/>
    <n v="176420"/>
    <s v="Kew"/>
  </r>
  <r>
    <s v="16/1145/FUL"/>
    <x v="2"/>
    <x v="0"/>
    <d v="2016-12-15T00:00:00"/>
    <d v="2019-12-15T00:00:00"/>
    <d v="2019-02-01T00:00:00"/>
    <m/>
    <x v="1"/>
    <x v="0"/>
    <m/>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x v="0"/>
    <n v="0"/>
    <n v="1"/>
    <n v="0"/>
    <n v="0"/>
    <n v="0"/>
    <n v="0"/>
    <m/>
    <m/>
    <m/>
    <m/>
    <m/>
    <n v="1"/>
    <n v="517615"/>
    <n v="169709"/>
    <s v="Hampton Wick"/>
  </r>
  <r>
    <s v="16/1373/FUL"/>
    <x v="1"/>
    <x v="0"/>
    <d v="2016-09-19T00:00:00"/>
    <d v="2019-09-19T00:00:00"/>
    <d v="2017-11-24T00:00:00"/>
    <m/>
    <x v="1"/>
    <x v="0"/>
    <m/>
    <s v="Alterations and refurbishment to provide a single family dwelling house."/>
    <s v="17 The Green, Richmond, TW9 1PX_x000a_"/>
    <s v="TW9 1PX"/>
    <m/>
    <m/>
    <m/>
    <m/>
    <m/>
    <m/>
    <m/>
    <m/>
    <n v="0"/>
    <m/>
    <m/>
    <m/>
    <m/>
    <m/>
    <n v="1"/>
    <m/>
    <m/>
    <m/>
    <n v="1"/>
    <n v="0"/>
    <n v="0"/>
    <n v="0"/>
    <n v="0"/>
    <n v="1"/>
    <n v="0"/>
    <n v="0"/>
    <n v="0"/>
    <n v="1"/>
    <x v="0"/>
    <n v="0"/>
    <n v="1"/>
    <n v="0"/>
    <n v="0"/>
    <n v="0"/>
    <n v="0"/>
    <m/>
    <m/>
    <m/>
    <m/>
    <m/>
    <n v="1"/>
    <n v="517807"/>
    <n v="174892"/>
    <s v="South Richmond"/>
  </r>
  <r>
    <s v="16/1882/FUL"/>
    <x v="0"/>
    <x v="0"/>
    <d v="2017-05-30T00:00:00"/>
    <d v="2020-05-30T00:00:00"/>
    <d v="2019-04-01T00:00:00"/>
    <m/>
    <x v="1"/>
    <x v="0"/>
    <m/>
    <s v="Demolition of existing single dwelling and erection of a new single dwelling."/>
    <s v="9 Charlotte Road_x000d_Barnes_x000d_London_x000d_SW13 9QJ_x000d_"/>
    <s v="SW13 9QJ"/>
    <n v="1"/>
    <m/>
    <m/>
    <m/>
    <m/>
    <m/>
    <m/>
    <m/>
    <n v="1"/>
    <m/>
    <m/>
    <m/>
    <n v="1"/>
    <m/>
    <m/>
    <m/>
    <m/>
    <m/>
    <n v="1"/>
    <n v="-1"/>
    <n v="0"/>
    <n v="1"/>
    <n v="0"/>
    <n v="0"/>
    <n v="0"/>
    <n v="0"/>
    <n v="0"/>
    <n v="0"/>
    <x v="0"/>
    <n v="0"/>
    <n v="0"/>
    <n v="0"/>
    <n v="0"/>
    <n v="0"/>
    <n v="0"/>
    <m/>
    <m/>
    <m/>
    <m/>
    <m/>
    <n v="0"/>
    <n v="521779"/>
    <n v="176827"/>
    <s v="Barnes"/>
  </r>
  <r>
    <s v="16/1903/FUL"/>
    <x v="1"/>
    <x v="0"/>
    <d v="2016-11-15T00:00:00"/>
    <d v="2020-11-01T00:00:00"/>
    <d v="2019-01-14T00:00:00"/>
    <d v="2020-05-18T00:00:00"/>
    <x v="1"/>
    <x v="0"/>
    <m/>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x v="0"/>
    <n v="0"/>
    <n v="1"/>
    <n v="0"/>
    <n v="0"/>
    <n v="0"/>
    <n v="0"/>
    <m/>
    <m/>
    <m/>
    <m/>
    <m/>
    <n v="1"/>
    <n v="518846"/>
    <n v="177650"/>
    <s v="Kew"/>
  </r>
  <r>
    <s v="16/2306/FUL"/>
    <x v="2"/>
    <x v="0"/>
    <d v="2016-08-17T00:00:00"/>
    <d v="2019-08-17T00:00:00"/>
    <d v="2019-01-14T00:00:00"/>
    <m/>
    <x v="1"/>
    <x v="0"/>
    <m/>
    <s v="Conversion of the building into one family house, plus an additional apartment at basement level to the front."/>
    <s v="112 Richmond Hill_x000d_Richmond_x000d__x000d_"/>
    <m/>
    <n v="2"/>
    <n v="2"/>
    <n v="1"/>
    <m/>
    <m/>
    <m/>
    <m/>
    <m/>
    <n v="5"/>
    <m/>
    <n v="1"/>
    <m/>
    <m/>
    <n v="1"/>
    <m/>
    <m/>
    <m/>
    <m/>
    <n v="2"/>
    <n v="-1"/>
    <n v="-2"/>
    <n v="-1"/>
    <n v="1"/>
    <n v="0"/>
    <n v="0"/>
    <n v="0"/>
    <n v="0"/>
    <n v="-3"/>
    <x v="0"/>
    <n v="0"/>
    <n v="-3"/>
    <n v="0"/>
    <n v="0"/>
    <n v="0"/>
    <n v="0"/>
    <m/>
    <m/>
    <m/>
    <m/>
    <m/>
    <n v="-3"/>
    <n v="518294"/>
    <n v="174078"/>
    <s v="Ham, Petersham and Richmond Riverside"/>
  </r>
  <r>
    <s v="16/2637/FUL"/>
    <x v="0"/>
    <x v="0"/>
    <d v="2017-03-07T00:00:00"/>
    <d v="2020-03-07T00:00:00"/>
    <d v="2017-05-10T00:00:00"/>
    <m/>
    <x v="1"/>
    <x v="0"/>
    <m/>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x v="0"/>
    <n v="0"/>
    <n v="0"/>
    <n v="0"/>
    <n v="0"/>
    <n v="0"/>
    <n v="0"/>
    <m/>
    <m/>
    <m/>
    <m/>
    <m/>
    <n v="0"/>
    <n v="521872"/>
    <n v="177181"/>
    <s v="Barnes"/>
  </r>
  <r>
    <s v="16/2647/FUL"/>
    <x v="0"/>
    <x v="0"/>
    <d v="2017-10-10T00:00:00"/>
    <d v="2020-10-10T00:00:00"/>
    <d v="2019-12-02T00:00:00"/>
    <m/>
    <x v="1"/>
    <x v="2"/>
    <m/>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x v="0"/>
    <n v="0"/>
    <n v="11"/>
    <n v="11"/>
    <n v="0"/>
    <n v="0"/>
    <n v="0"/>
    <m/>
    <m/>
    <m/>
    <m/>
    <m/>
    <n v="22"/>
    <n v="515918"/>
    <n v="171031"/>
    <s v="Teddington"/>
  </r>
  <r>
    <s v="16/2709/FUL"/>
    <x v="0"/>
    <x v="0"/>
    <d v="2017-04-10T00:00:00"/>
    <d v="2020-04-10T00:00:00"/>
    <d v="2020-03-22T00:00:00"/>
    <m/>
    <x v="1"/>
    <x v="0"/>
    <m/>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x v="0"/>
    <n v="0"/>
    <n v="0"/>
    <n v="0"/>
    <n v="0"/>
    <n v="0"/>
    <n v="0"/>
    <m/>
    <m/>
    <m/>
    <m/>
    <m/>
    <n v="0"/>
    <n v="522192"/>
    <n v="177628"/>
    <s v="Barnes"/>
  </r>
  <r>
    <s v="16/3293/RES"/>
    <x v="0"/>
    <x v="0"/>
    <d v="2016-11-03T00:00:00"/>
    <d v="2019-11-03T00:00:00"/>
    <d v="2017-03-13T00:00:00"/>
    <m/>
    <x v="1"/>
    <x v="1"/>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2"/>
    <n v="22"/>
    <n v="3"/>
    <n v="11"/>
    <n v="5"/>
    <n v="3"/>
    <n v="0"/>
    <n v="0"/>
    <n v="0"/>
    <n v="0"/>
    <n v="22"/>
    <x v="0"/>
    <n v="0"/>
    <n v="0"/>
    <n v="0"/>
    <n v="11"/>
    <n v="11"/>
    <n v="0"/>
    <m/>
    <m/>
    <m/>
    <m/>
    <m/>
    <n v="22"/>
    <n v="515304"/>
    <n v="173889"/>
    <s v="St. Margarets and North Twickenham"/>
  </r>
  <r>
    <s v="16/3293/RES"/>
    <x v="0"/>
    <x v="0"/>
    <d v="2016-11-03T00:00:00"/>
    <d v="2019-11-03T00:00:00"/>
    <d v="2017-03-13T00:00:00"/>
    <m/>
    <x v="1"/>
    <x v="0"/>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m/>
    <n v="146"/>
    <n v="38"/>
    <n v="59"/>
    <n v="31"/>
    <n v="18"/>
    <n v="0"/>
    <n v="0"/>
    <n v="0"/>
    <n v="0"/>
    <n v="146"/>
    <x v="0"/>
    <n v="0"/>
    <n v="0"/>
    <n v="0"/>
    <n v="48.666666666666664"/>
    <n v="48.666666666666664"/>
    <n v="48.666666666666664"/>
    <m/>
    <m/>
    <m/>
    <m/>
    <m/>
    <n v="146"/>
    <n v="515304"/>
    <n v="173889"/>
    <s v="St. Margarets and North Twickenham"/>
  </r>
  <r>
    <s v="16/3293/RES"/>
    <x v="0"/>
    <x v="0"/>
    <d v="2016-11-03T00:00:00"/>
    <d v="2019-11-03T00:00:00"/>
    <d v="2017-03-13T00:00:00"/>
    <m/>
    <x v="1"/>
    <x v="2"/>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5"/>
    <n v="5"/>
    <n v="4"/>
    <n v="1"/>
    <n v="0"/>
    <n v="0"/>
    <n v="0"/>
    <n v="0"/>
    <n v="0"/>
    <n v="0"/>
    <n v="5"/>
    <x v="0"/>
    <n v="0"/>
    <n v="0"/>
    <n v="0"/>
    <n v="2.5"/>
    <n v="2.5"/>
    <n v="0"/>
    <m/>
    <m/>
    <m/>
    <m/>
    <m/>
    <n v="5"/>
    <n v="515304"/>
    <n v="173889"/>
    <s v="St. Margarets and North Twickenham"/>
  </r>
  <r>
    <s v="16/3450/FUL"/>
    <x v="0"/>
    <x v="0"/>
    <d v="2017-10-16T00:00:00"/>
    <d v="2020-10-16T00:00:00"/>
    <d v="2018-09-03T00:00:00"/>
    <d v="2020-09-09T00:00:00"/>
    <x v="1"/>
    <x v="0"/>
    <m/>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x v="0"/>
    <n v="0"/>
    <n v="9"/>
    <n v="0"/>
    <n v="0"/>
    <n v="0"/>
    <n v="0"/>
    <m/>
    <m/>
    <m/>
    <m/>
    <m/>
    <n v="9"/>
    <n v="515669"/>
    <n v="173102"/>
    <s v="South Twickenham"/>
  </r>
  <r>
    <s v="16/3506/FUL"/>
    <x v="0"/>
    <x v="0"/>
    <d v="2018-10-11T00:00:00"/>
    <d v="2021-10-11T00:00:00"/>
    <d v="2019-10-14T00:00:00"/>
    <m/>
    <x v="1"/>
    <x v="1"/>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x v="0"/>
    <n v="0"/>
    <n v="19"/>
    <n v="0"/>
    <n v="0"/>
    <n v="0"/>
    <n v="0"/>
    <m/>
    <m/>
    <m/>
    <m/>
    <m/>
    <n v="19"/>
    <n v="513257"/>
    <n v="174057"/>
    <s v="Whitton"/>
  </r>
  <r>
    <s v="16/3506/FUL"/>
    <x v="0"/>
    <x v="0"/>
    <d v="2018-10-11T00:00:00"/>
    <d v="2021-10-11T00:00:00"/>
    <d v="2019-10-14T00:00:00"/>
    <m/>
    <x v="1"/>
    <x v="2"/>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x v="0"/>
    <n v="0"/>
    <n v="5"/>
    <n v="0"/>
    <n v="0"/>
    <n v="0"/>
    <n v="0"/>
    <m/>
    <m/>
    <m/>
    <m/>
    <m/>
    <n v="5"/>
    <n v="513257"/>
    <n v="174057"/>
    <s v="Whitton"/>
  </r>
  <r>
    <s v="16/3506/FUL"/>
    <x v="0"/>
    <x v="0"/>
    <d v="2018-10-11T00:00:00"/>
    <d v="2021-10-11T00:00:00"/>
    <d v="2019-10-14T00:00:00"/>
    <m/>
    <x v="1"/>
    <x v="3"/>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x v="0"/>
    <n v="0"/>
    <n v="-30"/>
    <n v="0"/>
    <n v="0"/>
    <n v="0"/>
    <n v="0"/>
    <m/>
    <m/>
    <m/>
    <m/>
    <m/>
    <n v="-30"/>
    <n v="513257"/>
    <n v="174057"/>
    <s v="Whitton"/>
  </r>
  <r>
    <s v="16/3552/FUL"/>
    <x v="3"/>
    <x v="0"/>
    <d v="2018-04-24T00:00:00"/>
    <d v="2021-04-24T00:00:00"/>
    <d v="2018-04-25T00:00:00"/>
    <m/>
    <x v="1"/>
    <x v="0"/>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x v="0"/>
    <n v="0"/>
    <n v="12"/>
    <n v="0"/>
    <n v="0"/>
    <n v="0"/>
    <n v="0"/>
    <m/>
    <m/>
    <m/>
    <m/>
    <m/>
    <n v="12"/>
    <n v="517752"/>
    <n v="172177"/>
    <s v="Ham, Petersham and Richmond Riverside"/>
  </r>
  <r>
    <s v="16/3625/FUL"/>
    <x v="0"/>
    <x v="0"/>
    <d v="2017-11-30T00:00:00"/>
    <d v="2020-11-30T00:00:00"/>
    <d v="2018-09-01T00:00:00"/>
    <m/>
    <x v="1"/>
    <x v="0"/>
    <m/>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x v="0"/>
    <n v="0"/>
    <n v="1"/>
    <n v="0"/>
    <n v="0"/>
    <n v="0"/>
    <n v="0"/>
    <m/>
    <m/>
    <m/>
    <m/>
    <m/>
    <n v="1"/>
    <n v="516115"/>
    <n v="173199"/>
    <s v="Twickenham Riverside"/>
  </r>
  <r>
    <s v="16/3961/FUL"/>
    <x v="0"/>
    <x v="0"/>
    <d v="2017-02-20T00:00:00"/>
    <d v="2020-08-10T00:00:00"/>
    <d v="2019-01-14T00:00:00"/>
    <m/>
    <x v="1"/>
    <x v="0"/>
    <m/>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x v="0"/>
    <n v="0"/>
    <n v="1"/>
    <n v="0"/>
    <n v="0"/>
    <n v="0"/>
    <n v="0"/>
    <m/>
    <m/>
    <m/>
    <m/>
    <m/>
    <n v="1"/>
    <n v="521729"/>
    <n v="176400"/>
    <s v="Mortlake and Barnes Common"/>
  </r>
  <r>
    <s v="16/4127/FUL"/>
    <x v="2"/>
    <x v="0"/>
    <d v="2017-12-04T00:00:00"/>
    <d v="2021-01-30T00:00:00"/>
    <d v="2019-03-01T00:00:00"/>
    <m/>
    <x v="1"/>
    <x v="0"/>
    <m/>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x v="0"/>
    <n v="0"/>
    <n v="1"/>
    <n v="0"/>
    <n v="0"/>
    <n v="0"/>
    <n v="0"/>
    <m/>
    <m/>
    <m/>
    <m/>
    <m/>
    <n v="1"/>
    <n v="516719"/>
    <n v="171329"/>
    <s v="Teddington"/>
  </r>
  <r>
    <s v="16/4405/FUL"/>
    <x v="0"/>
    <x v="0"/>
    <d v="2017-03-27T00:00:00"/>
    <d v="2020-03-27T00:00:00"/>
    <d v="2017-09-01T00:00:00"/>
    <m/>
    <x v="1"/>
    <x v="0"/>
    <m/>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x v="0"/>
    <n v="0"/>
    <n v="0"/>
    <n v="0"/>
    <n v="0"/>
    <n v="0"/>
    <n v="0"/>
    <m/>
    <m/>
    <m/>
    <m/>
    <m/>
    <n v="0"/>
    <n v="514468"/>
    <n v="172144"/>
    <s v="West Twickenham"/>
  </r>
  <r>
    <s v="16/4635/FUL"/>
    <x v="0"/>
    <x v="0"/>
    <d v="2017-03-07T00:00:00"/>
    <d v="2020-03-07T00:00:00"/>
    <d v="2020-03-01T00:00:00"/>
    <m/>
    <x v="1"/>
    <x v="0"/>
    <m/>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x v="0"/>
    <n v="0"/>
    <n v="1"/>
    <n v="0"/>
    <n v="0"/>
    <n v="0"/>
    <n v="0"/>
    <m/>
    <m/>
    <m/>
    <m/>
    <m/>
    <n v="1"/>
    <n v="513432"/>
    <n v="173849"/>
    <s v="Whitton"/>
  </r>
  <r>
    <s v="16/4772/GPD15"/>
    <x v="1"/>
    <x v="1"/>
    <d v="2017-02-24T00:00:00"/>
    <d v="2020-12-21T00:00:00"/>
    <d v="2019-10-07T00:00:00"/>
    <m/>
    <x v="1"/>
    <x v="0"/>
    <m/>
    <s v="Change of use of first floor from B1 office use to C3 residential use comprising 9 units (8 x 1 bed and 1 x 2 bed flats)"/>
    <s v="52 - 64 Heath Road_x000d_Twickenham_x000d__x000d_"/>
    <s v="-"/>
    <m/>
    <m/>
    <m/>
    <m/>
    <m/>
    <m/>
    <m/>
    <m/>
    <n v="0"/>
    <m/>
    <n v="8"/>
    <n v="1"/>
    <m/>
    <m/>
    <m/>
    <m/>
    <m/>
    <m/>
    <n v="9"/>
    <n v="8"/>
    <n v="1"/>
    <n v="0"/>
    <n v="0"/>
    <n v="0"/>
    <n v="0"/>
    <n v="0"/>
    <n v="0"/>
    <n v="9"/>
    <x v="0"/>
    <n v="0"/>
    <n v="9"/>
    <n v="0"/>
    <n v="0"/>
    <n v="0"/>
    <n v="0"/>
    <m/>
    <m/>
    <m/>
    <m/>
    <m/>
    <n v="9"/>
    <n v="515974"/>
    <n v="173142"/>
    <s v="Twickenham Riverside"/>
  </r>
  <r>
    <s v="16/4890/FUL"/>
    <x v="0"/>
    <x v="0"/>
    <d v="2017-09-08T00:00:00"/>
    <d v="2020-09-08T00:00:00"/>
    <d v="2019-03-30T00:00:00"/>
    <m/>
    <x v="1"/>
    <x v="0"/>
    <m/>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x v="0"/>
    <n v="0"/>
    <n v="10"/>
    <n v="10"/>
    <n v="0"/>
    <n v="0"/>
    <n v="0"/>
    <m/>
    <m/>
    <m/>
    <m/>
    <m/>
    <n v="20"/>
    <n v="519012"/>
    <n v="175761"/>
    <s v="Kew"/>
  </r>
  <r>
    <s v="16/4902/FUL"/>
    <x v="0"/>
    <x v="0"/>
    <d v="2017-06-22T00:00:00"/>
    <d v="2021-11-12T00:00:00"/>
    <d v="2019-10-09T00:00:00"/>
    <m/>
    <x v="1"/>
    <x v="0"/>
    <m/>
    <s v="Construction of a two storey, one bed dwelling-house along with associated cycle storage, car parking and landscaping."/>
    <s v="91 Sheen Road_x000d_Richmond_x000d_TW9 1YJ"/>
    <s v="TW9 1YJ"/>
    <m/>
    <m/>
    <m/>
    <m/>
    <m/>
    <m/>
    <m/>
    <m/>
    <n v="0"/>
    <m/>
    <n v="1"/>
    <m/>
    <m/>
    <m/>
    <m/>
    <m/>
    <m/>
    <m/>
    <n v="1"/>
    <n v="1"/>
    <n v="0"/>
    <n v="0"/>
    <n v="0"/>
    <n v="0"/>
    <n v="0"/>
    <n v="0"/>
    <n v="0"/>
    <n v="1"/>
    <x v="0"/>
    <n v="0"/>
    <n v="1"/>
    <n v="0"/>
    <n v="0"/>
    <n v="0"/>
    <n v="0"/>
    <m/>
    <m/>
    <m/>
    <m/>
    <m/>
    <n v="1"/>
    <n v="518494"/>
    <n v="175035"/>
    <s v="South Richmond"/>
  </r>
  <r>
    <s v="17/0323/FUL"/>
    <x v="0"/>
    <x v="0"/>
    <d v="2018-03-22T00:00:00"/>
    <d v="2021-03-23T00:00:00"/>
    <d v="2020-03-31T00:00:00"/>
    <m/>
    <x v="1"/>
    <x v="0"/>
    <m/>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x v="0"/>
    <n v="0"/>
    <n v="2"/>
    <n v="2"/>
    <n v="0"/>
    <n v="0"/>
    <n v="0"/>
    <m/>
    <m/>
    <m/>
    <m/>
    <m/>
    <n v="4"/>
    <n v="514687"/>
    <n v="171290"/>
    <s v="Fulwell and Hampton Hill"/>
  </r>
  <r>
    <s v="17/0330/FUL"/>
    <x v="0"/>
    <x v="0"/>
    <d v="2017-08-07T00:00:00"/>
    <d v="2020-08-07T00:00:00"/>
    <d v="2018-03-20T00:00:00"/>
    <m/>
    <x v="1"/>
    <x v="0"/>
    <m/>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x v="0"/>
    <n v="0"/>
    <n v="1"/>
    <n v="0"/>
    <n v="0"/>
    <n v="0"/>
    <n v="0"/>
    <m/>
    <m/>
    <m/>
    <m/>
    <m/>
    <n v="1"/>
    <n v="517123"/>
    <n v="170663"/>
    <s v="Hampton Wick"/>
  </r>
  <r>
    <s v="17/1285/GPD15"/>
    <x v="1"/>
    <x v="1"/>
    <d v="2017-05-26T00:00:00"/>
    <d v="2021-12-08T00:00:00"/>
    <d v="2020-01-13T00:00:00"/>
    <m/>
    <x v="1"/>
    <x v="0"/>
    <m/>
    <s v="Change of use from B1 office to C3 residential."/>
    <s v="First Floor_x000d_300 - 302 Sandycombe Road_x000d_Richmond_x000d__x000d_"/>
    <s v="TW9 3NG"/>
    <m/>
    <m/>
    <m/>
    <m/>
    <m/>
    <m/>
    <m/>
    <m/>
    <n v="0"/>
    <m/>
    <m/>
    <n v="2"/>
    <m/>
    <m/>
    <m/>
    <m/>
    <m/>
    <m/>
    <n v="2"/>
    <n v="0"/>
    <n v="2"/>
    <n v="0"/>
    <n v="0"/>
    <n v="0"/>
    <n v="0"/>
    <n v="0"/>
    <n v="0"/>
    <n v="2"/>
    <x v="0"/>
    <n v="0"/>
    <n v="2"/>
    <n v="0"/>
    <n v="0"/>
    <n v="0"/>
    <n v="0"/>
    <m/>
    <m/>
    <m/>
    <m/>
    <m/>
    <n v="2"/>
    <n v="519061"/>
    <n v="176662"/>
    <s v="Kew"/>
  </r>
  <r>
    <s v="17/1286/VRC"/>
    <x v="0"/>
    <x v="0"/>
    <d v="2017-10-05T00:00:00"/>
    <d v="2017-12-09T00:00:00"/>
    <d v="2017-10-05T00:00:00"/>
    <d v="2020-05-15T00:00:00"/>
    <x v="1"/>
    <x v="0"/>
    <m/>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x v="0"/>
    <n v="0"/>
    <n v="6"/>
    <n v="0"/>
    <n v="0"/>
    <n v="0"/>
    <n v="0"/>
    <m/>
    <m/>
    <m/>
    <m/>
    <m/>
    <n v="6"/>
    <n v="516802"/>
    <n v="171333"/>
    <s v="Teddington"/>
  </r>
  <r>
    <s v="17/1453/FUL"/>
    <x v="1"/>
    <x v="0"/>
    <d v="2018-04-24T00:00:00"/>
    <d v="2021-04-24T00:00:00"/>
    <d v="2019-10-03T00:00:00"/>
    <m/>
    <x v="1"/>
    <x v="0"/>
    <m/>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x v="0"/>
    <n v="0"/>
    <n v="1"/>
    <n v="0"/>
    <n v="0"/>
    <n v="0"/>
    <n v="0"/>
    <m/>
    <m/>
    <m/>
    <m/>
    <m/>
    <n v="1"/>
    <n v="515313"/>
    <n v="173179"/>
    <s v="South Twickenham"/>
  </r>
  <r>
    <s v="17/1937/FUL"/>
    <x v="1"/>
    <x v="0"/>
    <d v="2018-09-13T00:00:00"/>
    <d v="2021-09-13T00:00:00"/>
    <d v="2019-10-01T00:00:00"/>
    <m/>
    <x v="1"/>
    <x v="0"/>
    <m/>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x v="0"/>
    <n v="0"/>
    <n v="2"/>
    <n v="0"/>
    <n v="0"/>
    <n v="0"/>
    <n v="0"/>
    <m/>
    <m/>
    <m/>
    <m/>
    <m/>
    <n v="2"/>
    <n v="515790"/>
    <n v="173166"/>
    <s v="South Twickenham"/>
  </r>
  <r>
    <s v="17/1996/FUL"/>
    <x v="0"/>
    <x v="0"/>
    <d v="2017-11-28T00:00:00"/>
    <d v="2020-11-28T00:00:00"/>
    <d v="2019-02-01T00:00:00"/>
    <m/>
    <x v="1"/>
    <x v="0"/>
    <m/>
    <s v="Demolition of existing outbuildings and construction of 2 No. detached dwellinghouses."/>
    <s v="49 Clifford Avenue_x000d_East Sheen_x000d_London_x000d_SW14 7BW"/>
    <s v="SW14 7BW"/>
    <m/>
    <m/>
    <m/>
    <m/>
    <m/>
    <m/>
    <m/>
    <m/>
    <n v="0"/>
    <m/>
    <m/>
    <m/>
    <m/>
    <n v="2"/>
    <m/>
    <m/>
    <m/>
    <m/>
    <n v="2"/>
    <n v="0"/>
    <n v="0"/>
    <n v="0"/>
    <n v="2"/>
    <n v="0"/>
    <n v="0"/>
    <n v="0"/>
    <n v="0"/>
    <n v="2"/>
    <x v="0"/>
    <n v="0"/>
    <n v="2"/>
    <n v="0"/>
    <n v="0"/>
    <n v="0"/>
    <n v="0"/>
    <m/>
    <m/>
    <m/>
    <m/>
    <m/>
    <n v="2"/>
    <n v="519840"/>
    <n v="175428"/>
    <s v="North Richmond"/>
  </r>
  <r>
    <s v="17/2488/FUL"/>
    <x v="0"/>
    <x v="0"/>
    <d v="2017-08-25T00:00:00"/>
    <d v="2021-04-06T00:00:00"/>
    <d v="2018-12-01T00:00:00"/>
    <m/>
    <x v="1"/>
    <x v="0"/>
    <m/>
    <s v="Replacement dwellinghouse with associated landscaping, boundary treatment and summer house."/>
    <s v="32 Fife Road_x000d_East Sheen_x000d_London_x000d_SW14 7EL"/>
    <s v="SW14 7EL"/>
    <m/>
    <m/>
    <m/>
    <m/>
    <n v="1"/>
    <m/>
    <m/>
    <m/>
    <n v="1"/>
    <m/>
    <m/>
    <m/>
    <m/>
    <m/>
    <m/>
    <n v="1"/>
    <m/>
    <m/>
    <n v="1"/>
    <n v="0"/>
    <n v="0"/>
    <n v="0"/>
    <n v="0"/>
    <n v="-1"/>
    <n v="1"/>
    <n v="0"/>
    <n v="0"/>
    <n v="0"/>
    <x v="0"/>
    <n v="0"/>
    <n v="0"/>
    <n v="0"/>
    <n v="0"/>
    <n v="0"/>
    <n v="0"/>
    <m/>
    <m/>
    <m/>
    <m/>
    <m/>
    <n v="0"/>
    <n v="520119"/>
    <n v="174521"/>
    <s v="East Sheen"/>
  </r>
  <r>
    <s v="17/2769/FUL"/>
    <x v="0"/>
    <x v="0"/>
    <d v="2018-04-13T00:00:00"/>
    <d v="2021-04-13T00:00:00"/>
    <d v="2018-11-30T00:00:00"/>
    <m/>
    <x v="1"/>
    <x v="0"/>
    <m/>
    <s v="Demolition of existing detached dwelling and construction of a new 2 storey, 5 bedroom dwelling."/>
    <s v="54 Sandy Lane_x000d_Petersham_x000d_Richmond_x000d_TW10 7EL_x000d_"/>
    <s v="TW10 7EL"/>
    <m/>
    <m/>
    <n v="1"/>
    <m/>
    <m/>
    <m/>
    <m/>
    <m/>
    <n v="1"/>
    <m/>
    <m/>
    <m/>
    <m/>
    <m/>
    <n v="1"/>
    <m/>
    <m/>
    <m/>
    <n v="1"/>
    <n v="0"/>
    <n v="0"/>
    <n v="-1"/>
    <n v="0"/>
    <n v="1"/>
    <n v="0"/>
    <n v="0"/>
    <n v="0"/>
    <n v="0"/>
    <x v="0"/>
    <n v="0"/>
    <n v="0"/>
    <n v="0"/>
    <n v="0"/>
    <n v="0"/>
    <n v="0"/>
    <m/>
    <m/>
    <m/>
    <m/>
    <m/>
    <n v="0"/>
    <n v="517655"/>
    <n v="172610"/>
    <s v="Ham, Petersham and Richmond Riverside"/>
  </r>
  <r>
    <s v="17/2939/FUL"/>
    <x v="1"/>
    <x v="0"/>
    <d v="2017-11-09T00:00:00"/>
    <d v="2020-11-09T00:00:00"/>
    <d v="2018-09-04T00:00:00"/>
    <m/>
    <x v="1"/>
    <x v="0"/>
    <m/>
    <s v="Part conversion of rear shop unit and single storey side/rear extension to form a studio flat._x000d_"/>
    <s v="54 White Hart Lane_x000d_Barnes_x000d_London_x000d_SW13 0PZ_x000d_"/>
    <s v="SW13 0PZ"/>
    <m/>
    <m/>
    <m/>
    <m/>
    <m/>
    <m/>
    <m/>
    <m/>
    <n v="0"/>
    <m/>
    <n v="1"/>
    <m/>
    <m/>
    <m/>
    <m/>
    <m/>
    <m/>
    <m/>
    <n v="1"/>
    <n v="1"/>
    <n v="0"/>
    <n v="0"/>
    <n v="0"/>
    <n v="0"/>
    <n v="0"/>
    <n v="0"/>
    <n v="0"/>
    <n v="1"/>
    <x v="0"/>
    <n v="0"/>
    <n v="1"/>
    <n v="0"/>
    <n v="0"/>
    <n v="0"/>
    <n v="0"/>
    <m/>
    <m/>
    <m/>
    <m/>
    <m/>
    <n v="1"/>
    <n v="521310"/>
    <n v="175864"/>
    <s v="Mortlake and Barnes Common"/>
  </r>
  <r>
    <s v="17/3667/FUL"/>
    <x v="0"/>
    <x v="0"/>
    <d v="2018-04-25T00:00:00"/>
    <d v="2021-04-25T00:00:00"/>
    <d v="2020-03-02T00:00:00"/>
    <m/>
    <x v="1"/>
    <x v="0"/>
    <m/>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x v="0"/>
    <n v="0"/>
    <n v="1"/>
    <n v="0"/>
    <n v="0"/>
    <n v="0"/>
    <n v="0"/>
    <m/>
    <m/>
    <m/>
    <m/>
    <m/>
    <n v="1"/>
    <n v="517808"/>
    <n v="173353"/>
    <s v="Ham, Petersham and Richmond Riverside"/>
  </r>
  <r>
    <s v="17/4268/FUL"/>
    <x v="0"/>
    <x v="0"/>
    <d v="2018-05-09T00:00:00"/>
    <d v="2021-05-09T00:00:00"/>
    <d v="2019-03-01T00:00:00"/>
    <m/>
    <x v="1"/>
    <x v="0"/>
    <m/>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x v="0"/>
    <n v="0"/>
    <n v="1"/>
    <n v="0"/>
    <n v="0"/>
    <n v="0"/>
    <n v="0"/>
    <m/>
    <m/>
    <m/>
    <m/>
    <m/>
    <n v="1"/>
    <n v="522397"/>
    <n v="177790"/>
    <s v="Barnes"/>
  </r>
  <r>
    <s v="17/4303/FUL"/>
    <x v="4"/>
    <x v="0"/>
    <d v="2018-07-20T00:00:00"/>
    <d v="2021-07-20T00:00:00"/>
    <m/>
    <d v="2020-07-07T00:00:00"/>
    <x v="1"/>
    <x v="0"/>
    <m/>
    <s v="Erection of a second floor roof extension to create a. two-bed flat with roof terraces"/>
    <s v="16 Elmtree Road Teddington_x000a__x000a_"/>
    <s v="TW11 8ST"/>
    <m/>
    <m/>
    <m/>
    <m/>
    <m/>
    <m/>
    <m/>
    <m/>
    <n v="0"/>
    <m/>
    <m/>
    <n v="1"/>
    <m/>
    <m/>
    <m/>
    <m/>
    <m/>
    <m/>
    <n v="1"/>
    <n v="0"/>
    <n v="1"/>
    <n v="0"/>
    <n v="0"/>
    <n v="0"/>
    <n v="0"/>
    <n v="0"/>
    <n v="0"/>
    <n v="1"/>
    <x v="0"/>
    <n v="0"/>
    <n v="1"/>
    <n v="0"/>
    <n v="0"/>
    <n v="0"/>
    <n v="0"/>
    <m/>
    <m/>
    <m/>
    <m/>
    <m/>
    <n v="1"/>
    <n v="515426"/>
    <n v="171451"/>
    <s v="Fulwell and Hampton Hill"/>
  </r>
  <r>
    <s v="17/4368/FUL"/>
    <x v="3"/>
    <x v="0"/>
    <d v="2019-03-06T00:00:00"/>
    <d v="2022-03-07T00:00:00"/>
    <d v="2019-09-02T00:00:00"/>
    <m/>
    <x v="1"/>
    <x v="0"/>
    <m/>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x v="0"/>
    <n v="0"/>
    <n v="1"/>
    <n v="0"/>
    <n v="0"/>
    <n v="0"/>
    <n v="0"/>
    <m/>
    <m/>
    <m/>
    <m/>
    <m/>
    <n v="1"/>
    <n v="512731"/>
    <n v="171617"/>
    <s v="Hampton North"/>
  </r>
  <r>
    <s v="17/4517/VRC"/>
    <x v="0"/>
    <x v="0"/>
    <d v="2018-02-26T00:00:00"/>
    <d v="2021-02-26T00:00:00"/>
    <d v="2019-03-01T00:00:00"/>
    <d v="2020-08-13T00:00:00"/>
    <x v="1"/>
    <x v="0"/>
    <m/>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x v="0"/>
    <n v="0"/>
    <n v="1"/>
    <n v="0"/>
    <n v="0"/>
    <n v="0"/>
    <n v="0"/>
    <m/>
    <m/>
    <m/>
    <m/>
    <m/>
    <n v="1"/>
    <n v="519786"/>
    <n v="175060"/>
    <s v="East Sheen"/>
  </r>
  <r>
    <s v="18/0111/FUL"/>
    <x v="0"/>
    <x v="0"/>
    <d v="2018-06-27T00:00:00"/>
    <d v="2021-06-27T00:00:00"/>
    <d v="2019-06-15T00:00:00"/>
    <d v="2020-07-01T00:00:00"/>
    <x v="1"/>
    <x v="0"/>
    <m/>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x v="0"/>
    <n v="0"/>
    <n v="1"/>
    <n v="0"/>
    <n v="0"/>
    <n v="0"/>
    <n v="0"/>
    <m/>
    <m/>
    <m/>
    <m/>
    <m/>
    <n v="1"/>
    <n v="513875"/>
    <n v="172459"/>
    <s v="West Twickenham"/>
  </r>
  <r>
    <s v="18/0216/FUL"/>
    <x v="2"/>
    <x v="0"/>
    <d v="2018-12-05T00:00:00"/>
    <d v="2021-12-05T00:00:00"/>
    <d v="2019-11-11T00:00:00"/>
    <m/>
    <x v="1"/>
    <x v="0"/>
    <m/>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x v="0"/>
    <n v="0"/>
    <n v="1"/>
    <n v="0"/>
    <n v="0"/>
    <n v="0"/>
    <n v="0"/>
    <m/>
    <m/>
    <m/>
    <m/>
    <m/>
    <n v="1"/>
    <n v="520283"/>
    <n v="175305"/>
    <s v="East Sheen"/>
  </r>
  <r>
    <s v="18/0282/FUL"/>
    <x v="0"/>
    <x v="0"/>
    <d v="2018-04-03T00:00:00"/>
    <d v="2021-04-03T00:00:00"/>
    <d v="2019-03-01T00:00:00"/>
    <m/>
    <x v="1"/>
    <x v="0"/>
    <m/>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x v="0"/>
    <n v="0"/>
    <n v="0"/>
    <n v="0"/>
    <n v="0"/>
    <n v="0"/>
    <n v="0"/>
    <m/>
    <m/>
    <m/>
    <m/>
    <m/>
    <n v="0"/>
    <n v="522357"/>
    <n v="175528"/>
    <s v="Mortlake and Barnes Common"/>
  </r>
  <r>
    <s v="18/0449/FUL"/>
    <x v="2"/>
    <x v="0"/>
    <d v="2018-09-07T00:00:00"/>
    <d v="2021-09-07T00:00:00"/>
    <d v="2018-11-01T00:00:00"/>
    <m/>
    <x v="1"/>
    <x v="0"/>
    <m/>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x v="0"/>
    <n v="0"/>
    <n v="1"/>
    <n v="0"/>
    <n v="0"/>
    <n v="0"/>
    <n v="0"/>
    <m/>
    <m/>
    <m/>
    <m/>
    <m/>
    <n v="1"/>
    <n v="515991"/>
    <n v="168830"/>
    <s v="Hampton"/>
  </r>
  <r>
    <s v="18/0692/FUL"/>
    <x v="0"/>
    <x v="0"/>
    <d v="2018-08-17T00:00:00"/>
    <d v="2021-08-17T00:00:00"/>
    <d v="2019-08-12T00:00:00"/>
    <m/>
    <x v="1"/>
    <x v="0"/>
    <m/>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x v="0"/>
    <n v="0"/>
    <n v="1"/>
    <n v="0"/>
    <n v="0"/>
    <n v="0"/>
    <n v="0"/>
    <m/>
    <m/>
    <m/>
    <m/>
    <m/>
    <n v="1"/>
    <n v="513446"/>
    <n v="170353"/>
    <s v="Hampton"/>
  </r>
  <r>
    <s v="18/0771/FUL"/>
    <x v="0"/>
    <x v="0"/>
    <d v="2018-06-21T00:00:00"/>
    <d v="2021-06-21T00:00:00"/>
    <d v="2018-12-01T00:00:00"/>
    <m/>
    <x v="1"/>
    <x v="0"/>
    <m/>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x v="0"/>
    <n v="0"/>
    <n v="1"/>
    <n v="0"/>
    <n v="0"/>
    <n v="0"/>
    <n v="0"/>
    <m/>
    <m/>
    <m/>
    <m/>
    <m/>
    <n v="1"/>
    <n v="513452"/>
    <n v="171614"/>
    <s v="Hampton North"/>
  </r>
  <r>
    <s v="18/0929/FUL"/>
    <x v="3"/>
    <x v="0"/>
    <d v="2018-11-07T00:00:00"/>
    <d v="2021-11-07T00:00:00"/>
    <d v="2018-12-03T00:00:00"/>
    <d v="2020-06-12T00:00:00"/>
    <x v="1"/>
    <x v="0"/>
    <m/>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x v="0"/>
    <n v="0"/>
    <n v="0"/>
    <n v="0"/>
    <n v="0"/>
    <n v="0"/>
    <n v="0"/>
    <m/>
    <m/>
    <m/>
    <m/>
    <m/>
    <n v="0"/>
    <n v="514485"/>
    <n v="171271"/>
    <s v="Fulwell and Hampton Hill"/>
  </r>
  <r>
    <s v="18/0946/FUL"/>
    <x v="1"/>
    <x v="0"/>
    <d v="2018-06-04T00:00:00"/>
    <d v="2021-06-04T00:00:00"/>
    <d v="2020-01-13T00:00:00"/>
    <m/>
    <x v="1"/>
    <x v="0"/>
    <m/>
    <s v="Conversion of Second Floor Flat into 2 no. x 1-bedroom Flats"/>
    <s v="Second Floor Flat _x000d_302 Sandycombe Road_x000d_Richmond_x000d_TW9 3NG"/>
    <s v="TW9 3NG"/>
    <m/>
    <n v="1"/>
    <m/>
    <m/>
    <m/>
    <m/>
    <m/>
    <m/>
    <n v="1"/>
    <m/>
    <n v="2"/>
    <m/>
    <m/>
    <m/>
    <m/>
    <m/>
    <m/>
    <m/>
    <n v="2"/>
    <n v="2"/>
    <n v="-1"/>
    <n v="0"/>
    <n v="0"/>
    <n v="0"/>
    <n v="0"/>
    <n v="0"/>
    <n v="0"/>
    <n v="1"/>
    <x v="0"/>
    <n v="0"/>
    <n v="1"/>
    <n v="0"/>
    <n v="0"/>
    <n v="0"/>
    <n v="0"/>
    <m/>
    <m/>
    <m/>
    <m/>
    <m/>
    <n v="1"/>
    <n v="519061"/>
    <n v="176659"/>
    <s v="Kew"/>
  </r>
  <r>
    <s v="18/1619/FUL"/>
    <x v="4"/>
    <x v="0"/>
    <d v="2019-05-28T00:00:00"/>
    <d v="2022-05-28T00:00:00"/>
    <d v="2019-08-07T00:00:00"/>
    <d v="2020-05-12T00:00:00"/>
    <x v="1"/>
    <x v="0"/>
    <m/>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x v="0"/>
    <n v="0"/>
    <n v="1"/>
    <n v="0"/>
    <n v="0"/>
    <n v="0"/>
    <n v="0"/>
    <m/>
    <m/>
    <m/>
    <m/>
    <m/>
    <n v="1"/>
    <n v="520508"/>
    <n v="175448"/>
    <s v="East Sheen"/>
  </r>
  <r>
    <s v="18/1767/FUL"/>
    <x v="1"/>
    <x v="0"/>
    <d v="2019-01-11T00:00:00"/>
    <d v="2022-01-11T00:00:00"/>
    <d v="2019-03-01T00:00:00"/>
    <d v="2020-05-11T00:00:00"/>
    <x v="1"/>
    <x v="0"/>
    <m/>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x v="0"/>
    <n v="0"/>
    <n v="2"/>
    <n v="0"/>
    <n v="0"/>
    <n v="0"/>
    <n v="0"/>
    <m/>
    <m/>
    <m/>
    <m/>
    <m/>
    <n v="2"/>
    <n v="514273"/>
    <n v="170844"/>
    <s v="Fulwell and Hampton Hill"/>
  </r>
  <r>
    <s v="18/1808/FUL"/>
    <x v="0"/>
    <x v="0"/>
    <d v="2018-11-19T00:00:00"/>
    <d v="2021-11-19T00:00:00"/>
    <d v="2019-10-16T00:00:00"/>
    <m/>
    <x v="1"/>
    <x v="0"/>
    <m/>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x v="0"/>
    <n v="0"/>
    <n v="1"/>
    <n v="0"/>
    <n v="0"/>
    <n v="0"/>
    <n v="0"/>
    <m/>
    <m/>
    <m/>
    <m/>
    <m/>
    <n v="1"/>
    <n v="515803"/>
    <n v="171071"/>
    <s v="Teddington"/>
  </r>
  <r>
    <s v="18/2114/FUL"/>
    <x v="1"/>
    <x v="0"/>
    <d v="2018-12-20T00:00:00"/>
    <d v="2021-12-20T00:00:00"/>
    <d v="2019-02-01T00:00:00"/>
    <d v="2020-05-04T00:00:00"/>
    <x v="1"/>
    <x v="0"/>
    <m/>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x v="0"/>
    <n v="0"/>
    <n v="1"/>
    <n v="0"/>
    <n v="0"/>
    <n v="0"/>
    <n v="0"/>
    <m/>
    <m/>
    <m/>
    <m/>
    <m/>
    <n v="1"/>
    <n v="521729"/>
    <n v="176389"/>
    <s v="Mortlake and Barnes Common"/>
  </r>
  <r>
    <s v="18/2235/VRC"/>
    <x v="1"/>
    <x v="0"/>
    <d v="2018-09-25T00:00:00"/>
    <d v="2021-09-25T00:00:00"/>
    <d v="2019-10-01T00:00:00"/>
    <m/>
    <x v="1"/>
    <x v="0"/>
    <m/>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x v="0"/>
    <n v="0"/>
    <n v="0"/>
    <n v="0"/>
    <n v="0"/>
    <n v="0"/>
    <n v="0"/>
    <m/>
    <m/>
    <m/>
    <m/>
    <m/>
    <n v="0"/>
    <n v="514005"/>
    <n v="169556"/>
    <s v="Hampton"/>
  </r>
  <r>
    <s v="18/2322/FUL"/>
    <x v="1"/>
    <x v="0"/>
    <d v="2018-11-13T00:00:00"/>
    <d v="2022-05-30T00:00:00"/>
    <d v="2020-01-13T00:00:00"/>
    <m/>
    <x v="1"/>
    <x v="0"/>
    <m/>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x v="0"/>
    <n v="0"/>
    <n v="1"/>
    <n v="0"/>
    <n v="0"/>
    <n v="0"/>
    <n v="0"/>
    <m/>
    <m/>
    <m/>
    <m/>
    <m/>
    <n v="1"/>
    <n v="519061"/>
    <n v="176662"/>
    <s v="Kew"/>
  </r>
  <r>
    <s v="18/2494/FUL"/>
    <x v="0"/>
    <x v="0"/>
    <d v="2019-03-22T00:00:00"/>
    <d v="2022-03-22T00:00:00"/>
    <d v="2020-01-29T00:00:00"/>
    <m/>
    <x v="1"/>
    <x v="0"/>
    <m/>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x v="0"/>
    <n v="0"/>
    <n v="1"/>
    <n v="0"/>
    <n v="0"/>
    <n v="0"/>
    <n v="0"/>
    <m/>
    <m/>
    <m/>
    <m/>
    <m/>
    <n v="1"/>
    <n v="519884"/>
    <n v="175023"/>
    <s v="East Sheen"/>
  </r>
  <r>
    <s v="18/2928/FUL"/>
    <x v="1"/>
    <x v="0"/>
    <d v="2019-03-08T00:00:00"/>
    <d v="2022-03-08T00:00:00"/>
    <d v="2019-03-29T00:00:00"/>
    <m/>
    <x v="1"/>
    <x v="0"/>
    <m/>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x v="0"/>
    <n v="0"/>
    <n v="1"/>
    <n v="0"/>
    <n v="0"/>
    <n v="0"/>
    <n v="0"/>
    <m/>
    <m/>
    <m/>
    <m/>
    <m/>
    <n v="1"/>
    <n v="516022"/>
    <n v="171099"/>
    <s v="Teddington"/>
  </r>
  <r>
    <s v="18/3515/FUL"/>
    <x v="2"/>
    <x v="0"/>
    <d v="2019-02-18T00:00:00"/>
    <d v="2022-02-18T00:00:00"/>
    <d v="2019-10-01T00:00:00"/>
    <d v="2020-08-13T00:00:00"/>
    <x v="1"/>
    <x v="0"/>
    <m/>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x v="0"/>
    <n v="0"/>
    <n v="2"/>
    <n v="0"/>
    <n v="0"/>
    <n v="0"/>
    <n v="0"/>
    <m/>
    <m/>
    <m/>
    <m/>
    <m/>
    <n v="2"/>
    <n v="520700"/>
    <n v="175411"/>
    <s v="East Sheen"/>
  </r>
  <r>
    <s v="18/3768/FUL"/>
    <x v="1"/>
    <x v="0"/>
    <d v="2019-03-26T00:00:00"/>
    <d v="2022-03-26T00:00:00"/>
    <d v="2020-01-13T00:00:00"/>
    <m/>
    <x v="1"/>
    <x v="0"/>
    <m/>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x v="0"/>
    <n v="0"/>
    <n v="2"/>
    <n v="0"/>
    <n v="0"/>
    <n v="0"/>
    <n v="0"/>
    <m/>
    <m/>
    <m/>
    <m/>
    <m/>
    <n v="2"/>
    <n v="513264"/>
    <n v="169738"/>
    <s v="Hampton"/>
  </r>
  <r>
    <s v="18/3804/FUL"/>
    <x v="0"/>
    <x v="0"/>
    <d v="2019-05-14T00:00:00"/>
    <d v="2022-05-14T00:00:00"/>
    <d v="2019-10-17T00:00:00"/>
    <m/>
    <x v="1"/>
    <x v="0"/>
    <m/>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x v="0"/>
    <n v="0"/>
    <n v="9"/>
    <n v="0"/>
    <n v="0"/>
    <n v="0"/>
    <n v="0"/>
    <m/>
    <m/>
    <m/>
    <m/>
    <m/>
    <n v="9"/>
    <n v="513285"/>
    <n v="169757"/>
    <s v="Hampton"/>
  </r>
  <r>
    <s v="18/3815/GPD15"/>
    <x v="1"/>
    <x v="1"/>
    <d v="2019-01-18T00:00:00"/>
    <d v="2022-01-18T00:00:00"/>
    <d v="2019-11-15T00:00:00"/>
    <m/>
    <x v="1"/>
    <x v="0"/>
    <m/>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x v="0"/>
    <n v="0"/>
    <n v="8"/>
    <n v="0"/>
    <n v="0"/>
    <n v="0"/>
    <n v="0"/>
    <m/>
    <m/>
    <m/>
    <m/>
    <m/>
    <n v="8"/>
    <n v="517565"/>
    <n v="169582"/>
    <s v="Hampton Wick"/>
  </r>
  <r>
    <s v="18/3941/GPD15"/>
    <x v="1"/>
    <x v="1"/>
    <d v="2019-01-30T00:00:00"/>
    <d v="2022-01-30T00:00:00"/>
    <d v="2019-09-14T00:00:00"/>
    <d v="2020-09-02T00:00:00"/>
    <x v="1"/>
    <x v="0"/>
    <m/>
    <s v="Change of use from office (B1) to three residential units (C3), with associated car parking provision."/>
    <s v="Sherwood House_x000d_Forest Road_x000d_Kew_x000d_TW9 3BY_x000d_"/>
    <s v="TW9 3BY"/>
    <m/>
    <m/>
    <m/>
    <m/>
    <m/>
    <m/>
    <m/>
    <m/>
    <n v="0"/>
    <m/>
    <m/>
    <n v="1"/>
    <n v="2"/>
    <m/>
    <m/>
    <m/>
    <m/>
    <m/>
    <n v="3"/>
    <n v="0"/>
    <n v="1"/>
    <n v="2"/>
    <n v="0"/>
    <n v="0"/>
    <n v="0"/>
    <n v="0"/>
    <n v="0"/>
    <n v="3"/>
    <x v="0"/>
    <n v="0"/>
    <n v="3"/>
    <n v="0"/>
    <n v="0"/>
    <n v="0"/>
    <n v="0"/>
    <m/>
    <m/>
    <m/>
    <m/>
    <m/>
    <n v="3"/>
    <n v="519311"/>
    <n v="177214"/>
    <s v="Kew"/>
  </r>
  <r>
    <s v="19/0092/FUL"/>
    <x v="3"/>
    <x v="0"/>
    <d v="2019-07-03T00:00:00"/>
    <d v="2022-07-03T00:00:00"/>
    <d v="2019-08-14T00:00:00"/>
    <d v="2020-09-15T00:00:00"/>
    <x v="1"/>
    <x v="0"/>
    <m/>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x v="0"/>
    <n v="0"/>
    <n v="1"/>
    <n v="0"/>
    <n v="0"/>
    <n v="0"/>
    <n v="0"/>
    <m/>
    <m/>
    <m/>
    <m/>
    <m/>
    <n v="1"/>
    <n v="513733"/>
    <n v="174333"/>
    <s v="Whitton"/>
  </r>
  <r>
    <s v="19/0111/FUL"/>
    <x v="3"/>
    <x v="0"/>
    <d v="2019-12-12T00:00:00"/>
    <d v="2022-12-12T00:00:00"/>
    <d v="2020-03-30T00:00:00"/>
    <m/>
    <x v="1"/>
    <x v="0"/>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x v="0"/>
    <n v="0"/>
    <n v="0"/>
    <n v="20.5"/>
    <n v="20.5"/>
    <n v="0"/>
    <n v="0"/>
    <m/>
    <m/>
    <m/>
    <m/>
    <m/>
    <n v="41"/>
    <n v="517598"/>
    <n v="169722"/>
    <s v="Hampton Wick"/>
  </r>
  <r>
    <s v="19/0181/GPD15"/>
    <x v="1"/>
    <x v="1"/>
    <d v="2019-03-06T00:00:00"/>
    <d v="2022-03-06T00:00:00"/>
    <d v="2019-05-13T00:00:00"/>
    <d v="2020-07-02T00:00:00"/>
    <x v="1"/>
    <x v="0"/>
    <m/>
    <s v="Change of use from B1 (Offices) to C3(a) (Dwellings) (1 x 1 bed)."/>
    <s v="95 South Worple Way_x000d_East Sheen_x000d_London_x000d_SW14 8ND_x000d_"/>
    <s v="SW14 8ND"/>
    <m/>
    <m/>
    <m/>
    <m/>
    <m/>
    <m/>
    <m/>
    <m/>
    <n v="0"/>
    <m/>
    <n v="1"/>
    <m/>
    <m/>
    <m/>
    <m/>
    <m/>
    <m/>
    <m/>
    <n v="1"/>
    <n v="1"/>
    <n v="0"/>
    <n v="0"/>
    <n v="0"/>
    <n v="0"/>
    <n v="0"/>
    <n v="0"/>
    <n v="0"/>
    <n v="1"/>
    <x v="0"/>
    <n v="0"/>
    <n v="1"/>
    <n v="0"/>
    <n v="0"/>
    <n v="0"/>
    <n v="0"/>
    <m/>
    <m/>
    <m/>
    <m/>
    <m/>
    <n v="1"/>
    <n v="520540"/>
    <n v="175748"/>
    <s v="East Sheen"/>
  </r>
  <r>
    <s v="19/0347/GPD15"/>
    <x v="1"/>
    <x v="1"/>
    <d v="2019-03-12T00:00:00"/>
    <d v="2022-03-13T00:00:00"/>
    <d v="2019-04-01T00:00:00"/>
    <m/>
    <x v="1"/>
    <x v="0"/>
    <m/>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x v="0"/>
    <n v="0"/>
    <n v="4"/>
    <n v="0"/>
    <n v="0"/>
    <n v="0"/>
    <n v="0"/>
    <m/>
    <m/>
    <m/>
    <m/>
    <m/>
    <n v="4"/>
    <n v="515383"/>
    <n v="173139"/>
    <s v="South Twickenham"/>
  </r>
  <r>
    <s v="19/0386/FUL"/>
    <x v="0"/>
    <x v="0"/>
    <d v="2019-07-05T00:00:00"/>
    <d v="2022-07-05T00:00:00"/>
    <d v="2020-01-06T00:00:00"/>
    <m/>
    <x v="1"/>
    <x v="0"/>
    <m/>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x v="0"/>
    <n v="0"/>
    <n v="0"/>
    <n v="0"/>
    <n v="0"/>
    <n v="0"/>
    <n v="0"/>
    <m/>
    <m/>
    <m/>
    <m/>
    <m/>
    <n v="0"/>
    <n v="514120"/>
    <n v="173638"/>
    <s v="Whitton"/>
  </r>
  <r>
    <s v="19/0551/FUL"/>
    <x v="2"/>
    <x v="0"/>
    <d v="2019-08-21T00:00:00"/>
    <d v="2022-08-21T00:00:00"/>
    <d v="2019-11-04T00:00:00"/>
    <m/>
    <x v="1"/>
    <x v="0"/>
    <m/>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x v="0"/>
    <n v="0"/>
    <n v="-1"/>
    <n v="0"/>
    <n v="0"/>
    <n v="0"/>
    <n v="0"/>
    <m/>
    <m/>
    <m/>
    <m/>
    <m/>
    <n v="-1"/>
    <n v="518458"/>
    <n v="175501"/>
    <s v="North Richmond"/>
  </r>
  <r>
    <s v="19/0772/GPD15"/>
    <x v="1"/>
    <x v="1"/>
    <d v="2019-05-09T00:00:00"/>
    <d v="2022-05-09T00:00:00"/>
    <d v="2020-03-02T00:00:00"/>
    <m/>
    <x v="1"/>
    <x v="0"/>
    <m/>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x v="0"/>
    <n v="0"/>
    <n v="3"/>
    <n v="0"/>
    <n v="0"/>
    <n v="0"/>
    <n v="0"/>
    <m/>
    <m/>
    <m/>
    <m/>
    <m/>
    <n v="3"/>
    <n v="515069"/>
    <n v="172813"/>
    <s v="West Twickenham"/>
  </r>
  <r>
    <s v="19/0867/FUL"/>
    <x v="3"/>
    <x v="0"/>
    <d v="2019-06-03T00:00:00"/>
    <d v="2022-06-04T00:00:00"/>
    <d v="2019-09-23T00:00:00"/>
    <d v="2020-06-04T00:00:00"/>
    <x v="1"/>
    <x v="0"/>
    <m/>
    <s v="Conversion of ground and first floor store rooms and single-storey extension to form a new maisonette."/>
    <s v="383 St Margarets Road_x000d_Twickenham_x000d_TW1 1PP"/>
    <s v="TW1 1PP"/>
    <m/>
    <m/>
    <m/>
    <m/>
    <m/>
    <m/>
    <m/>
    <m/>
    <n v="0"/>
    <m/>
    <n v="1"/>
    <m/>
    <m/>
    <m/>
    <m/>
    <m/>
    <m/>
    <m/>
    <n v="1"/>
    <n v="1"/>
    <n v="0"/>
    <n v="0"/>
    <n v="0"/>
    <n v="0"/>
    <n v="0"/>
    <n v="0"/>
    <n v="0"/>
    <n v="1"/>
    <x v="0"/>
    <n v="0"/>
    <n v="1"/>
    <n v="0"/>
    <n v="0"/>
    <n v="0"/>
    <n v="0"/>
    <m/>
    <m/>
    <m/>
    <m/>
    <m/>
    <n v="1"/>
    <n v="516556"/>
    <n v="175236"/>
    <s v="St. Margarets and North Twickenham"/>
  </r>
  <r>
    <s v="19/0893/FUL"/>
    <x v="1"/>
    <x v="0"/>
    <d v="2019-08-12T00:00:00"/>
    <d v="2022-08-12T00:00:00"/>
    <d v="2020-02-03T00:00:00"/>
    <m/>
    <x v="1"/>
    <x v="0"/>
    <m/>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x v="0"/>
    <n v="0"/>
    <n v="1"/>
    <n v="0"/>
    <n v="0"/>
    <n v="0"/>
    <n v="0"/>
    <m/>
    <m/>
    <m/>
    <m/>
    <m/>
    <n v="1"/>
    <n v="518999"/>
    <n v="177227"/>
    <s v="Kew"/>
  </r>
  <r>
    <s v="19/0950/FUL"/>
    <x v="1"/>
    <x v="0"/>
    <d v="2019-08-13T00:00:00"/>
    <d v="2022-08-13T00:00:00"/>
    <d v="2020-01-28T00:00:00"/>
    <m/>
    <x v="1"/>
    <x v="0"/>
    <m/>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x v="0"/>
    <n v="0"/>
    <n v="1"/>
    <n v="0"/>
    <n v="0"/>
    <n v="0"/>
    <n v="0"/>
    <m/>
    <m/>
    <m/>
    <m/>
    <m/>
    <n v="1"/>
    <n v="517726"/>
    <n v="174837"/>
    <s v="South Richmond"/>
  </r>
  <r>
    <s v="19/0954/VRC"/>
    <x v="0"/>
    <x v="0"/>
    <d v="2019-10-16T00:00:00"/>
    <d v="2020-10-06T00:00:00"/>
    <d v="2019-07-24T00:00:00"/>
    <m/>
    <x v="1"/>
    <x v="0"/>
    <m/>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x v="0"/>
    <n v="0"/>
    <n v="0"/>
    <n v="0"/>
    <n v="0"/>
    <n v="0"/>
    <n v="0"/>
    <m/>
    <m/>
    <m/>
    <m/>
    <m/>
    <n v="0"/>
    <n v="518209"/>
    <n v="174625"/>
    <s v="South Richmond"/>
  </r>
  <r>
    <s v="19/0974/FUL"/>
    <x v="2"/>
    <x v="0"/>
    <d v="2019-08-02T00:00:00"/>
    <d v="2022-08-02T00:00:00"/>
    <d v="2020-02-11T00:00:00"/>
    <m/>
    <x v="1"/>
    <x v="0"/>
    <m/>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x v="0"/>
    <n v="0"/>
    <n v="6"/>
    <n v="0"/>
    <n v="0"/>
    <n v="0"/>
    <n v="0"/>
    <m/>
    <m/>
    <m/>
    <m/>
    <m/>
    <n v="6"/>
    <n v="517453"/>
    <n v="169423"/>
    <s v="Hampton Wick"/>
  </r>
  <r>
    <s v="19/1332/GPD13"/>
    <x v="1"/>
    <x v="1"/>
    <d v="2019-07-11T00:00:00"/>
    <d v="2022-07-11T00:00:00"/>
    <d v="2019-08-01T00:00:00"/>
    <d v="2020-06-05T00:00:00"/>
    <x v="1"/>
    <x v="0"/>
    <m/>
    <s v="Change of use of the ground floor unit from A1 (hairdresser) to C3 (residential) to provide a 1 bed flat."/>
    <s v="70 Hounslow Road_x000d_Twickenham_x000d_TW2 7EX_x000d_"/>
    <s v="TW2 7EX"/>
    <m/>
    <m/>
    <m/>
    <m/>
    <m/>
    <m/>
    <m/>
    <m/>
    <n v="0"/>
    <m/>
    <n v="1"/>
    <m/>
    <m/>
    <m/>
    <m/>
    <m/>
    <m/>
    <m/>
    <n v="1"/>
    <n v="1"/>
    <n v="0"/>
    <n v="0"/>
    <n v="0"/>
    <n v="0"/>
    <n v="0"/>
    <n v="0"/>
    <n v="0"/>
    <n v="1"/>
    <x v="0"/>
    <n v="0"/>
    <n v="1"/>
    <n v="0"/>
    <n v="0"/>
    <n v="0"/>
    <n v="0"/>
    <m/>
    <m/>
    <m/>
    <m/>
    <m/>
    <n v="1"/>
    <n v="514126"/>
    <n v="174159"/>
    <s v="Whitton"/>
  </r>
  <r>
    <s v="19/1455/FUL"/>
    <x v="2"/>
    <x v="0"/>
    <d v="2019-08-06T00:00:00"/>
    <d v="2022-08-06T00:00:00"/>
    <d v="2020-01-16T00:00:00"/>
    <m/>
    <x v="1"/>
    <x v="0"/>
    <m/>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x v="0"/>
    <n v="0"/>
    <n v="1"/>
    <n v="0"/>
    <n v="0"/>
    <n v="0"/>
    <n v="0"/>
    <m/>
    <m/>
    <m/>
    <m/>
    <m/>
    <n v="1"/>
    <n v="520308"/>
    <n v="175588"/>
    <s v="East Sheen"/>
  </r>
  <r>
    <s v="19/1502/FUL"/>
    <x v="1"/>
    <x v="0"/>
    <d v="2019-07-22T00:00:00"/>
    <d v="2022-07-22T00:00:00"/>
    <d v="2019-09-19T00:00:00"/>
    <d v="2020-07-30T00:00:00"/>
    <x v="1"/>
    <x v="0"/>
    <m/>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x v="0"/>
    <n v="0"/>
    <n v="0"/>
    <n v="0"/>
    <n v="0"/>
    <n v="0"/>
    <n v="0"/>
    <m/>
    <m/>
    <m/>
    <m/>
    <m/>
    <n v="0"/>
    <n v="521312"/>
    <n v="175859"/>
    <s v="Mortlake and Barnes Common"/>
  </r>
  <r>
    <s v="19/1620/GPD15"/>
    <x v="1"/>
    <x v="1"/>
    <d v="2019-07-26T00:00:00"/>
    <d v="2021-04-03T00:00:00"/>
    <m/>
    <d v="2020-04-20T00:00:00"/>
    <x v="1"/>
    <x v="0"/>
    <m/>
    <s v="Conversion of basement from B1(a) office to C3 residential to provide 2 x 1 bed self-contained residential flats."/>
    <s v="Argyle House_x000d_1 Dee Road_x000d_Richmond_x000d__x000d_"/>
    <s v="TW9 2JW"/>
    <m/>
    <m/>
    <m/>
    <m/>
    <m/>
    <m/>
    <m/>
    <m/>
    <n v="0"/>
    <m/>
    <n v="2"/>
    <m/>
    <m/>
    <m/>
    <m/>
    <m/>
    <m/>
    <m/>
    <n v="2"/>
    <n v="2"/>
    <n v="0"/>
    <n v="0"/>
    <n v="0"/>
    <n v="0"/>
    <n v="0"/>
    <n v="0"/>
    <n v="0"/>
    <n v="2"/>
    <x v="0"/>
    <n v="0"/>
    <n v="2"/>
    <n v="0"/>
    <n v="0"/>
    <n v="0"/>
    <n v="0"/>
    <m/>
    <m/>
    <m/>
    <m/>
    <m/>
    <n v="2"/>
    <n v="518741"/>
    <n v="175360"/>
    <s v="North Richmond"/>
  </r>
  <r>
    <s v="19/1622/FUL"/>
    <x v="1"/>
    <x v="0"/>
    <d v="2019-10-18T00:00:00"/>
    <d v="2022-10-18T00:00:00"/>
    <d v="2020-03-31T00:00:00"/>
    <m/>
    <x v="1"/>
    <x v="0"/>
    <m/>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x v="0"/>
    <n v="0"/>
    <n v="1"/>
    <n v="0"/>
    <n v="0"/>
    <n v="0"/>
    <n v="0"/>
    <m/>
    <m/>
    <m/>
    <m/>
    <m/>
    <n v="1"/>
    <n v="515069"/>
    <n v="172813"/>
    <s v="West Twickenham"/>
  </r>
  <r>
    <s v="19/1978/FUL"/>
    <x v="2"/>
    <x v="0"/>
    <d v="2019-11-11T00:00:00"/>
    <d v="2022-11-11T00:00:00"/>
    <d v="2019-11-18T00:00:00"/>
    <m/>
    <x v="1"/>
    <x v="0"/>
    <m/>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x v="0"/>
    <n v="0"/>
    <n v="-1"/>
    <n v="0"/>
    <n v="0"/>
    <n v="0"/>
    <n v="0"/>
    <m/>
    <m/>
    <m/>
    <m/>
    <m/>
    <n v="-1"/>
    <n v="518508"/>
    <n v="174268"/>
    <s v="South Richmond"/>
  </r>
  <r>
    <s v="19/2377/GPD15"/>
    <x v="1"/>
    <x v="1"/>
    <d v="2019-09-30T00:00:00"/>
    <d v="2022-09-30T00:00:00"/>
    <d v="2020-02-17T00:00:00"/>
    <m/>
    <x v="1"/>
    <x v="0"/>
    <m/>
    <s v="Partial change of use from office to residential (4 No flats)."/>
    <s v="122 - 124 St Margarets Road_x000d_Twickenham_x000d__x000d_"/>
    <s v="TW1 2LH"/>
    <m/>
    <m/>
    <m/>
    <m/>
    <m/>
    <m/>
    <m/>
    <m/>
    <n v="0"/>
    <m/>
    <m/>
    <n v="4"/>
    <m/>
    <m/>
    <m/>
    <m/>
    <m/>
    <m/>
    <n v="4"/>
    <n v="0"/>
    <n v="4"/>
    <n v="0"/>
    <n v="0"/>
    <n v="0"/>
    <n v="0"/>
    <n v="0"/>
    <n v="0"/>
    <n v="4"/>
    <x v="0"/>
    <n v="0"/>
    <n v="4"/>
    <n v="0"/>
    <n v="0"/>
    <n v="0"/>
    <n v="0"/>
    <m/>
    <m/>
    <m/>
    <m/>
    <m/>
    <n v="4"/>
    <n v="516843"/>
    <n v="174266"/>
    <s v="St. Margarets and North Twickenham"/>
  </r>
  <r>
    <s v="19/3852/GPD15"/>
    <x v="1"/>
    <x v="1"/>
    <d v="2020-02-06T00:00:00"/>
    <d v="2023-02-06T00:00:00"/>
    <d v="2020-02-10T00:00:00"/>
    <m/>
    <x v="1"/>
    <x v="0"/>
    <m/>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x v="0"/>
    <n v="0"/>
    <n v="2"/>
    <n v="0"/>
    <n v="0"/>
    <n v="0"/>
    <n v="0"/>
    <m/>
    <m/>
    <m/>
    <m/>
    <m/>
    <n v="2"/>
    <n v="520890"/>
    <n v="175755"/>
    <s v="Mortlake and Barnes Common"/>
  </r>
  <r>
    <s v="19/3913/GPD15"/>
    <x v="1"/>
    <x v="1"/>
    <d v="2020-02-14T00:00:00"/>
    <d v="2020-06-30T00:00:00"/>
    <d v="2020-03-02T00:00:00"/>
    <m/>
    <x v="1"/>
    <x v="0"/>
    <m/>
    <s v="Change of use from office (B1A )to residential  (C3) to create 2x 1 bedroom flats"/>
    <s v="2A Talbot Road_x000d_Isleworth_x000d_TW7 7HH_x000d_"/>
    <s v="TW7 7HH"/>
    <m/>
    <m/>
    <m/>
    <m/>
    <m/>
    <m/>
    <m/>
    <m/>
    <n v="0"/>
    <m/>
    <n v="2"/>
    <m/>
    <m/>
    <m/>
    <m/>
    <m/>
    <m/>
    <m/>
    <n v="2"/>
    <n v="2"/>
    <n v="0"/>
    <n v="0"/>
    <n v="0"/>
    <n v="0"/>
    <n v="0"/>
    <n v="0"/>
    <n v="0"/>
    <n v="2"/>
    <x v="0"/>
    <n v="0"/>
    <n v="2"/>
    <n v="0"/>
    <n v="0"/>
    <n v="0"/>
    <n v="0"/>
    <m/>
    <m/>
    <m/>
    <m/>
    <m/>
    <n v="2"/>
    <n v="516541"/>
    <n v="175254"/>
    <s v="St. Margarets and North Twickenham"/>
  </r>
  <r>
    <s v="19/1669/FUL"/>
    <x v="1"/>
    <x v="0"/>
    <d v="2019-08-23T00:00:00"/>
    <d v="2022-08-23T00:00:00"/>
    <d v="2019-11-11T00:00:00"/>
    <m/>
    <x v="1"/>
    <x v="0"/>
    <m/>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x v="0"/>
    <n v="0"/>
    <n v="0"/>
    <n v="0"/>
    <n v="0"/>
    <n v="0"/>
    <n v="0"/>
    <m/>
    <m/>
    <m/>
    <m/>
    <m/>
    <n v="0"/>
    <n v="517949"/>
    <n v="174356"/>
    <s v="Ham, Petersham and Richmond Riverside"/>
  </r>
  <r>
    <s v="15/2204/FUL"/>
    <x v="0"/>
    <x v="0"/>
    <d v="2018-07-03T00:00:00"/>
    <d v="2021-07-03T00:00:00"/>
    <m/>
    <m/>
    <x v="2"/>
    <x v="0"/>
    <m/>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x v="0"/>
    <n v="0"/>
    <n v="0"/>
    <n v="0.25"/>
    <n v="0.25"/>
    <n v="0.25"/>
    <n v="0.25"/>
    <m/>
    <m/>
    <m/>
    <m/>
    <m/>
    <n v="1"/>
    <n v="514174"/>
    <n v="174381"/>
    <s v="Whitton"/>
  </r>
  <r>
    <s v="15/3296/FUL"/>
    <x v="0"/>
    <x v="0"/>
    <d v="2019-08-13T00:00:00"/>
    <d v="2022-08-13T00:00:00"/>
    <m/>
    <m/>
    <x v="2"/>
    <x v="1"/>
    <m/>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x v="0"/>
    <n v="0"/>
    <n v="0"/>
    <n v="1.25"/>
    <n v="1.25"/>
    <n v="1.25"/>
    <n v="1.25"/>
    <m/>
    <m/>
    <m/>
    <m/>
    <m/>
    <n v="5"/>
    <n v="517328"/>
    <n v="170954"/>
    <s v="Hampton Wick"/>
  </r>
  <r>
    <s v="15/3297/FUL"/>
    <x v="0"/>
    <x v="0"/>
    <d v="2019-08-13T00:00:00"/>
    <d v="2022-08-13T00:00:00"/>
    <m/>
    <m/>
    <x v="2"/>
    <x v="1"/>
    <m/>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x v="0"/>
    <n v="0"/>
    <n v="0"/>
    <n v="0.5"/>
    <n v="0.5"/>
    <n v="0.5"/>
    <n v="0.5"/>
    <m/>
    <m/>
    <m/>
    <m/>
    <m/>
    <n v="2"/>
    <n v="517351"/>
    <n v="170884"/>
    <s v="Hampton Wick"/>
  </r>
  <r>
    <s v="15/4581/FUL"/>
    <x v="0"/>
    <x v="0"/>
    <d v="2018-04-23T00:00:00"/>
    <d v="2021-04-23T00:00:00"/>
    <m/>
    <m/>
    <x v="2"/>
    <x v="0"/>
    <m/>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x v="0"/>
    <n v="0"/>
    <n v="0"/>
    <n v="1.5"/>
    <n v="1.5"/>
    <n v="1.5"/>
    <n v="1.5"/>
    <m/>
    <m/>
    <m/>
    <m/>
    <m/>
    <n v="6"/>
    <n v="513825"/>
    <n v="169567"/>
    <s v="Hampton"/>
  </r>
  <r>
    <s v="15/4586/FUL"/>
    <x v="0"/>
    <x v="0"/>
    <d v="2017-07-11T00:00:00"/>
    <d v="2020-07-11T00:00:00"/>
    <m/>
    <m/>
    <x v="2"/>
    <x v="0"/>
    <m/>
    <s v="Erection of a two-storey replacement dwellinghouse with attic space."/>
    <s v="257 Waldegrave Road_x000d_Twickenham_x000d_TW1 4SY_x000d_"/>
    <s v="TW1 4SY"/>
    <m/>
    <m/>
    <m/>
    <n v="1"/>
    <m/>
    <m/>
    <m/>
    <m/>
    <n v="1"/>
    <m/>
    <m/>
    <m/>
    <m/>
    <m/>
    <n v="1"/>
    <m/>
    <m/>
    <m/>
    <n v="1"/>
    <n v="0"/>
    <n v="0"/>
    <n v="0"/>
    <n v="-1"/>
    <n v="1"/>
    <n v="0"/>
    <n v="0"/>
    <n v="0"/>
    <n v="0"/>
    <x v="0"/>
    <n v="0"/>
    <n v="0"/>
    <n v="0"/>
    <n v="0"/>
    <n v="0"/>
    <n v="0"/>
    <m/>
    <m/>
    <m/>
    <m/>
    <m/>
    <n v="0"/>
    <n v="515611"/>
    <n v="172008"/>
    <s v="South Twickenham"/>
  </r>
  <r>
    <s v="16/0510/FUL"/>
    <x v="1"/>
    <x v="0"/>
    <d v="2018-07-19T00:00:00"/>
    <d v="2021-07-19T00:00:00"/>
    <m/>
    <m/>
    <x v="2"/>
    <x v="0"/>
    <m/>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x v="0"/>
    <n v="0"/>
    <n v="0"/>
    <n v="0.5"/>
    <n v="0.5"/>
    <n v="0.5"/>
    <n v="0.5"/>
    <m/>
    <m/>
    <m/>
    <m/>
    <m/>
    <n v="2"/>
    <n v="518392"/>
    <n v="175032"/>
    <s v="South Richmond"/>
  </r>
  <r>
    <s v="16/0606/FUL"/>
    <x v="3"/>
    <x v="0"/>
    <d v="2017-09-05T00:00:00"/>
    <d v="2020-09-05T00:00:00"/>
    <m/>
    <m/>
    <x v="2"/>
    <x v="0"/>
    <m/>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x v="0"/>
    <n v="0"/>
    <n v="0"/>
    <n v="28"/>
    <n v="0"/>
    <n v="0"/>
    <n v="0"/>
    <m/>
    <m/>
    <m/>
    <m/>
    <m/>
    <n v="28"/>
    <n v="513766"/>
    <n v="169736"/>
    <s v="Hampton"/>
  </r>
  <r>
    <s v="16/0647/FUL"/>
    <x v="0"/>
    <x v="0"/>
    <d v="2017-05-30T00:00:00"/>
    <d v="2021-04-16T00:00:00"/>
    <m/>
    <m/>
    <x v="2"/>
    <x v="0"/>
    <m/>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x v="0"/>
    <n v="0"/>
    <n v="0"/>
    <n v="0.5"/>
    <n v="0.5"/>
    <n v="0.5"/>
    <n v="0.5"/>
    <m/>
    <m/>
    <m/>
    <m/>
    <m/>
    <n v="2"/>
    <n v="516905"/>
    <n v="170733"/>
    <s v="Hampton Wick"/>
  </r>
  <r>
    <s v="16/2288/FUL"/>
    <x v="4"/>
    <x v="0"/>
    <d v="2018-08-22T00:00:00"/>
    <d v="2021-08-22T00:00:00"/>
    <d v="2020-09-15T00:00:00"/>
    <m/>
    <x v="2"/>
    <x v="0"/>
    <m/>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x v="0"/>
    <n v="0"/>
    <n v="3.5"/>
    <n v="3.5"/>
    <n v="0"/>
    <n v="0"/>
    <n v="0"/>
    <m/>
    <m/>
    <m/>
    <m/>
    <m/>
    <n v="7"/>
    <n v="514440"/>
    <n v="171238"/>
    <s v="Fulwell and Hampton Hill"/>
  </r>
  <r>
    <s v="16/2704/FUL"/>
    <x v="0"/>
    <x v="0"/>
    <d v="2018-01-25T00:00:00"/>
    <d v="2021-01-25T00:00:00"/>
    <m/>
    <m/>
    <x v="2"/>
    <x v="0"/>
    <m/>
    <s v="Demolition of existing dwelling and erection of a replacement dwelling."/>
    <s v="3 Berwyn Road_x000d_Richmond_x000d_TW10 5BP_x000d_"/>
    <s v="TW10 5BP"/>
    <m/>
    <m/>
    <m/>
    <n v="1"/>
    <m/>
    <m/>
    <m/>
    <m/>
    <n v="1"/>
    <m/>
    <m/>
    <m/>
    <m/>
    <m/>
    <n v="1"/>
    <m/>
    <m/>
    <m/>
    <n v="1"/>
    <n v="0"/>
    <n v="0"/>
    <n v="0"/>
    <n v="-1"/>
    <n v="1"/>
    <n v="0"/>
    <n v="0"/>
    <n v="0"/>
    <n v="0"/>
    <x v="0"/>
    <n v="0"/>
    <n v="0"/>
    <n v="0"/>
    <n v="0"/>
    <n v="0"/>
    <n v="0"/>
    <m/>
    <m/>
    <m/>
    <m/>
    <m/>
    <n v="0"/>
    <n v="519633"/>
    <n v="174966"/>
    <s v="South Richmond"/>
  </r>
  <r>
    <s v="16/2736/FUL"/>
    <x v="0"/>
    <x v="0"/>
    <d v="2017-05-26T00:00:00"/>
    <d v="2020-05-26T00:00:00"/>
    <m/>
    <m/>
    <x v="2"/>
    <x v="0"/>
    <m/>
    <s v="Demolition of existing detached dwelling and construction of new 4 bed house."/>
    <s v="Downlands_x000d_Petersham Close_x000d_Petersham_x000d_Richmond_x000d_TW10 7DZ_x000d_"/>
    <s v="TW10 7DZ"/>
    <m/>
    <m/>
    <m/>
    <n v="1"/>
    <m/>
    <m/>
    <m/>
    <m/>
    <n v="1"/>
    <m/>
    <m/>
    <m/>
    <m/>
    <m/>
    <n v="1"/>
    <m/>
    <m/>
    <m/>
    <n v="1"/>
    <n v="0"/>
    <n v="0"/>
    <n v="0"/>
    <n v="-1"/>
    <n v="1"/>
    <n v="0"/>
    <n v="0"/>
    <n v="0"/>
    <n v="0"/>
    <x v="0"/>
    <n v="0"/>
    <n v="0"/>
    <n v="0"/>
    <n v="0"/>
    <n v="0"/>
    <n v="0"/>
    <m/>
    <m/>
    <m/>
    <m/>
    <m/>
    <n v="0"/>
    <n v="517972"/>
    <n v="172874"/>
    <s v="Ham, Petersham and Richmond Riverside"/>
  </r>
  <r>
    <s v="16/2822/FUL"/>
    <x v="4"/>
    <x v="0"/>
    <d v="2017-05-11T00:00:00"/>
    <d v="2020-05-11T00:00:00"/>
    <m/>
    <m/>
    <x v="2"/>
    <x v="0"/>
    <m/>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x v="0"/>
    <n v="0"/>
    <n v="0"/>
    <n v="0.5"/>
    <n v="0.5"/>
    <n v="0.5"/>
    <n v="0.5"/>
    <m/>
    <m/>
    <m/>
    <m/>
    <m/>
    <n v="2"/>
    <n v="514331"/>
    <n v="172184"/>
    <s v="West Twickenham"/>
  </r>
  <r>
    <s v="16/4384/FUL"/>
    <x v="0"/>
    <x v="0"/>
    <d v="2017-10-27T00:00:00"/>
    <d v="2020-10-27T00:00:00"/>
    <m/>
    <m/>
    <x v="2"/>
    <x v="0"/>
    <m/>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x v="0"/>
    <n v="0"/>
    <n v="0"/>
    <n v="0.25"/>
    <n v="0.25"/>
    <n v="0.25"/>
    <n v="0.25"/>
    <m/>
    <m/>
    <m/>
    <m/>
    <m/>
    <n v="1"/>
    <n v="520624"/>
    <n v="175780"/>
    <s v="Mortlake and Barnes Common"/>
  </r>
  <r>
    <s v="16/4553/FUL"/>
    <x v="0"/>
    <x v="0"/>
    <d v="2018-05-31T00:00:00"/>
    <d v="2021-05-31T00:00:00"/>
    <m/>
    <m/>
    <x v="2"/>
    <x v="0"/>
    <s v="N"/>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n v="38"/>
    <x v="0"/>
    <n v="0"/>
    <n v="0"/>
    <n v="0"/>
    <n v="0"/>
    <n v="0"/>
    <n v="0"/>
    <n v="7.6"/>
    <n v="7.6"/>
    <n v="7.6"/>
    <n v="7.6"/>
    <n v="7.6"/>
    <n v="38"/>
    <n v="514240"/>
    <n v="170830"/>
    <s v="Fulwell and Hampton Hill"/>
  </r>
  <r>
    <s v="16/4587/FUL"/>
    <x v="1"/>
    <x v="0"/>
    <d v="2017-06-27T00:00:00"/>
    <d v="2020-06-27T00:00:00"/>
    <d v="2020-06-02T00:00:00"/>
    <m/>
    <x v="2"/>
    <x v="0"/>
    <m/>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x v="0"/>
    <n v="0"/>
    <n v="1"/>
    <n v="0"/>
    <n v="0"/>
    <n v="0"/>
    <n v="0"/>
    <m/>
    <m/>
    <m/>
    <m/>
    <m/>
    <n v="1"/>
    <n v="520283"/>
    <n v="175017"/>
    <s v="East Sheen"/>
  </r>
  <r>
    <s v="17/0315/FUL"/>
    <x v="3"/>
    <x v="0"/>
    <d v="2018-06-12T00:00:00"/>
    <d v="2021-06-12T00:00:00"/>
    <m/>
    <m/>
    <x v="2"/>
    <x v="0"/>
    <m/>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x v="0"/>
    <n v="0"/>
    <n v="0"/>
    <n v="1"/>
    <n v="1"/>
    <n v="1"/>
    <n v="1"/>
    <m/>
    <m/>
    <m/>
    <m/>
    <m/>
    <n v="4"/>
    <n v="517591"/>
    <n v="174434"/>
    <s v="Twickenham Riverside"/>
  </r>
  <r>
    <s v="17/0341/GPD13"/>
    <x v="1"/>
    <x v="1"/>
    <d v="2017-04-24T00:00:00"/>
    <d v="2020-04-24T00:00:00"/>
    <m/>
    <m/>
    <x v="2"/>
    <x v="0"/>
    <m/>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x v="0"/>
    <n v="0"/>
    <n v="0"/>
    <n v="0.25"/>
    <n v="0.25"/>
    <n v="0.25"/>
    <n v="0.25"/>
    <m/>
    <m/>
    <m/>
    <m/>
    <m/>
    <n v="1"/>
    <n v="516015"/>
    <n v="170858"/>
    <s v="Teddington"/>
  </r>
  <r>
    <s v="17/0346/FUL"/>
    <x v="2"/>
    <x v="0"/>
    <d v="2017-08-31T00:00:00"/>
    <d v="2020-08-31T00:00:00"/>
    <m/>
    <m/>
    <x v="2"/>
    <x v="0"/>
    <m/>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x v="0"/>
    <n v="0"/>
    <n v="0"/>
    <n v="0.25"/>
    <n v="0.25"/>
    <n v="0.25"/>
    <n v="0.25"/>
    <m/>
    <m/>
    <m/>
    <m/>
    <m/>
    <n v="1"/>
    <n v="519014"/>
    <n v="175279"/>
    <s v="North Richmond"/>
  </r>
  <r>
    <s v="17/0600/FUL"/>
    <x v="1"/>
    <x v="0"/>
    <d v="2018-01-19T00:00:00"/>
    <d v="2021-01-19T00:00:00"/>
    <m/>
    <m/>
    <x v="2"/>
    <x v="0"/>
    <m/>
    <s v="Change of use from existing open hall (D1) into 2 x residential apartments (C3). _x000d_"/>
    <s v="2-4 _x000d_Heath Road_x000d_Twickenham_x000d_TW1 4BZ"/>
    <s v="TW1 4BZ"/>
    <m/>
    <m/>
    <m/>
    <m/>
    <m/>
    <m/>
    <m/>
    <m/>
    <n v="0"/>
    <m/>
    <n v="2"/>
    <m/>
    <m/>
    <m/>
    <m/>
    <m/>
    <m/>
    <m/>
    <n v="2"/>
    <n v="2"/>
    <n v="0"/>
    <n v="0"/>
    <n v="0"/>
    <n v="0"/>
    <n v="0"/>
    <n v="0"/>
    <n v="0"/>
    <n v="2"/>
    <x v="0"/>
    <n v="0"/>
    <n v="0"/>
    <n v="0.5"/>
    <n v="0.5"/>
    <n v="0.5"/>
    <n v="0.5"/>
    <m/>
    <m/>
    <m/>
    <m/>
    <m/>
    <n v="2"/>
    <n v="516126"/>
    <n v="173185"/>
    <s v="Twickenham Riverside"/>
  </r>
  <r>
    <s v="17/0788/FUL"/>
    <x v="0"/>
    <x v="0"/>
    <d v="2017-11-17T00:00:00"/>
    <d v="2021-01-08T00:00:00"/>
    <m/>
    <m/>
    <x v="2"/>
    <x v="0"/>
    <m/>
    <s v="Demolition of lock up garages to provide 1 no. detached 4 bedroom dwellinghouse with associated parking, cycle and refuse stores, new boundary fence and hard and soft landscaping."/>
    <s v="High Wigsell_x000a_35 Twickenham Road_x000a_Teddington_x000a__x000a_"/>
    <s v="TW11"/>
    <m/>
    <m/>
    <m/>
    <m/>
    <m/>
    <m/>
    <m/>
    <m/>
    <n v="0"/>
    <m/>
    <m/>
    <m/>
    <m/>
    <n v="1"/>
    <m/>
    <m/>
    <m/>
    <m/>
    <n v="1"/>
    <n v="0"/>
    <n v="0"/>
    <n v="0"/>
    <n v="1"/>
    <n v="0"/>
    <n v="0"/>
    <n v="0"/>
    <n v="0"/>
    <n v="1"/>
    <x v="0"/>
    <n v="0"/>
    <n v="0"/>
    <n v="0.25"/>
    <n v="0.25"/>
    <n v="0.25"/>
    <n v="0.25"/>
    <m/>
    <m/>
    <m/>
    <m/>
    <m/>
    <n v="1"/>
    <n v="516399"/>
    <n v="171470"/>
    <s v="Teddington"/>
  </r>
  <r>
    <s v="17/0798/FUL"/>
    <x v="0"/>
    <x v="0"/>
    <d v="2017-12-01T00:00:00"/>
    <d v="2020-12-01T00:00:00"/>
    <m/>
    <m/>
    <x v="2"/>
    <x v="0"/>
    <m/>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x v="0"/>
    <n v="0"/>
    <n v="0"/>
    <n v="0.25"/>
    <n v="0.25"/>
    <n v="0.25"/>
    <n v="0.25"/>
    <m/>
    <m/>
    <m/>
    <m/>
    <m/>
    <n v="1"/>
    <n v="514058"/>
    <n v="174409"/>
    <s v="Whitton"/>
  </r>
  <r>
    <s v="17/1033/FUL"/>
    <x v="0"/>
    <x v="0"/>
    <d v="2017-09-19T00:00:00"/>
    <d v="2021-05-23T00:00:00"/>
    <m/>
    <m/>
    <x v="2"/>
    <x v="0"/>
    <m/>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x v="0"/>
    <n v="0"/>
    <n v="0"/>
    <n v="2.25"/>
    <n v="2.25"/>
    <n v="2.25"/>
    <n v="2.25"/>
    <m/>
    <m/>
    <m/>
    <m/>
    <m/>
    <n v="9"/>
    <n v="515337"/>
    <n v="173383"/>
    <s v="South Twickenham"/>
  </r>
  <r>
    <s v="17/1139/GPD15"/>
    <x v="1"/>
    <x v="1"/>
    <d v="2017-05-31T00:00:00"/>
    <d v="2020-05-31T00:00:00"/>
    <m/>
    <m/>
    <x v="2"/>
    <x v="0"/>
    <m/>
    <s v="Change of use of property from B1a (office use) to C3 (residential) to provide 1 no. 4 bedroom dwellinghouse"/>
    <s v="108 Sherland Road Twickenham "/>
    <s v="TW1 4HD"/>
    <m/>
    <m/>
    <m/>
    <m/>
    <m/>
    <m/>
    <m/>
    <m/>
    <n v="0"/>
    <m/>
    <m/>
    <m/>
    <m/>
    <n v="1"/>
    <m/>
    <m/>
    <m/>
    <m/>
    <n v="1"/>
    <n v="0"/>
    <n v="0"/>
    <n v="0"/>
    <n v="1"/>
    <n v="0"/>
    <n v="0"/>
    <n v="0"/>
    <n v="0"/>
    <n v="1"/>
    <x v="0"/>
    <n v="0"/>
    <n v="0.33333333333333331"/>
    <n v="0.33333333333333331"/>
    <n v="0.33333333333333331"/>
    <n v="0"/>
    <n v="0"/>
    <m/>
    <m/>
    <m/>
    <m/>
    <m/>
    <n v="1"/>
    <n v="516024"/>
    <n v="173277"/>
    <s v="Twickenham Riverside"/>
  </r>
  <r>
    <s v="17/1390/FUL"/>
    <x v="0"/>
    <x v="0"/>
    <d v="2018-11-15T00:00:00"/>
    <d v="2022-05-14T00:00:00"/>
    <m/>
    <m/>
    <x v="2"/>
    <x v="0"/>
    <m/>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x v="0"/>
    <n v="0"/>
    <n v="0"/>
    <n v="0.25"/>
    <n v="0.25"/>
    <n v="0.25"/>
    <n v="0.25"/>
    <m/>
    <m/>
    <m/>
    <m/>
    <m/>
    <n v="1"/>
    <n v="516598"/>
    <n v="174330"/>
    <s v="St. Margarets and North Twickenham"/>
  </r>
  <r>
    <s v="17/1550/FUL"/>
    <x v="0"/>
    <x v="0"/>
    <d v="2018-07-09T00:00:00"/>
    <d v="2021-07-09T00:00:00"/>
    <m/>
    <m/>
    <x v="2"/>
    <x v="0"/>
    <m/>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x v="0"/>
    <n v="0"/>
    <n v="0"/>
    <n v="2"/>
    <n v="2"/>
    <n v="2"/>
    <n v="2"/>
    <m/>
    <m/>
    <m/>
    <m/>
    <m/>
    <n v="8"/>
    <n v="517393"/>
    <n v="169491"/>
    <s v="Hampton Wick"/>
  </r>
  <r>
    <s v="17/1782/FUL"/>
    <x v="0"/>
    <x v="0"/>
    <d v="2019-01-14T00:00:00"/>
    <d v="2022-01-14T00:00:00"/>
    <m/>
    <m/>
    <x v="2"/>
    <x v="0"/>
    <m/>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x v="0"/>
    <n v="0"/>
    <n v="0"/>
    <n v="0"/>
    <n v="0"/>
    <n v="0"/>
    <n v="0"/>
    <m/>
    <m/>
    <m/>
    <m/>
    <m/>
    <n v="0"/>
    <n v="516874"/>
    <n v="170756"/>
    <s v="Hampton Wick"/>
  </r>
  <r>
    <s v="17/2314/FUL"/>
    <x v="0"/>
    <x v="0"/>
    <d v="2018-04-26T00:00:00"/>
    <d v="2021-04-26T00:00:00"/>
    <m/>
    <m/>
    <x v="2"/>
    <x v="0"/>
    <m/>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x v="0"/>
    <n v="0"/>
    <n v="0"/>
    <n v="0"/>
    <n v="0"/>
    <n v="0"/>
    <n v="0"/>
    <m/>
    <m/>
    <m/>
    <m/>
    <m/>
    <n v="0"/>
    <n v="512725"/>
    <n v="170606"/>
    <s v="Hampton North"/>
  </r>
  <r>
    <s v="17/2532/GPD15"/>
    <x v="1"/>
    <x v="1"/>
    <d v="2017-08-09T00:00:00"/>
    <d v="2020-08-09T00:00:00"/>
    <d v="2020-06-01T00:00:00"/>
    <m/>
    <x v="2"/>
    <x v="0"/>
    <m/>
    <s v="Prior approval for the change of use from office B1(a) to residential (C3) in the form of 5 no. units."/>
    <s v="The Coach House 273A Sandycombe Road Richmond TW9 3LU"/>
    <s v="TW9 3LU"/>
    <m/>
    <m/>
    <m/>
    <m/>
    <m/>
    <m/>
    <m/>
    <m/>
    <n v="0"/>
    <m/>
    <n v="5"/>
    <m/>
    <m/>
    <m/>
    <m/>
    <m/>
    <m/>
    <m/>
    <n v="5"/>
    <n v="5"/>
    <n v="0"/>
    <n v="0"/>
    <n v="0"/>
    <n v="0"/>
    <n v="0"/>
    <n v="0"/>
    <n v="0"/>
    <n v="5"/>
    <x v="0"/>
    <n v="0"/>
    <n v="5"/>
    <n v="0"/>
    <n v="0"/>
    <n v="0"/>
    <n v="0"/>
    <m/>
    <m/>
    <m/>
    <m/>
    <m/>
    <n v="5"/>
    <n v="519113"/>
    <n v="176411"/>
    <s v="Kew"/>
  </r>
  <r>
    <s v="17/2586/FUL"/>
    <x v="2"/>
    <x v="0"/>
    <d v="2017-09-27T00:00:00"/>
    <d v="2020-09-27T00:00:00"/>
    <m/>
    <m/>
    <x v="2"/>
    <x v="0"/>
    <m/>
    <s v="Change of use from 2 no. flats back to a single family dwelling house."/>
    <s v="First Floor Flat_x000d_18 Percival Road_x000d_East Sheen_x000d_London_x000d_SW14 7QE_x000d_"/>
    <s v="SW14 7QE"/>
    <n v="2"/>
    <m/>
    <m/>
    <m/>
    <m/>
    <m/>
    <m/>
    <m/>
    <n v="2"/>
    <m/>
    <m/>
    <m/>
    <n v="1"/>
    <m/>
    <m/>
    <m/>
    <m/>
    <m/>
    <n v="1"/>
    <n v="-2"/>
    <n v="0"/>
    <n v="1"/>
    <n v="0"/>
    <n v="0"/>
    <n v="0"/>
    <n v="0"/>
    <n v="0"/>
    <n v="-1"/>
    <x v="0"/>
    <n v="0"/>
    <n v="0"/>
    <n v="-0.25"/>
    <n v="-0.25"/>
    <n v="-0.25"/>
    <n v="-0.25"/>
    <m/>
    <m/>
    <m/>
    <m/>
    <m/>
    <n v="-1"/>
    <n v="520088"/>
    <n v="175029"/>
    <s v="East Sheen"/>
  </r>
  <r>
    <s v="17/2597/GPD15"/>
    <x v="1"/>
    <x v="1"/>
    <d v="2017-08-30T00:00:00"/>
    <d v="2020-08-30T00:00:00"/>
    <m/>
    <m/>
    <x v="2"/>
    <x v="0"/>
    <m/>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x v="0"/>
    <n v="0"/>
    <n v="0"/>
    <n v="0.75"/>
    <n v="0.75"/>
    <n v="0.75"/>
    <n v="0.75"/>
    <m/>
    <m/>
    <m/>
    <m/>
    <m/>
    <n v="3"/>
    <n v="520541"/>
    <n v="175760"/>
    <s v="East Sheen"/>
  </r>
  <r>
    <s v="17/2680/FUL"/>
    <x v="0"/>
    <x v="0"/>
    <d v="2017-12-11T00:00:00"/>
    <d v="2021-03-14T00:00:00"/>
    <d v="2020-06-01T00:00:00"/>
    <m/>
    <x v="2"/>
    <x v="0"/>
    <m/>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x v="0"/>
    <n v="0"/>
    <n v="1"/>
    <n v="1"/>
    <n v="0"/>
    <n v="0"/>
    <n v="0"/>
    <m/>
    <m/>
    <m/>
    <m/>
    <m/>
    <n v="2"/>
    <n v="514169"/>
    <n v="170167"/>
    <s v="Hampton"/>
  </r>
  <r>
    <s v="17/2693/GPD15"/>
    <x v="1"/>
    <x v="1"/>
    <d v="2017-09-08T00:00:00"/>
    <d v="2020-09-08T00:00:00"/>
    <m/>
    <m/>
    <x v="2"/>
    <x v="0"/>
    <m/>
    <s v="Change of use from Class B1(a) office to Class C3 residential."/>
    <s v="246 Upper Richmond Road West_x000d_East Sheen_x000d_London_x000d_SW14 8AG_x000d_"/>
    <s v="SW14 8AG"/>
    <m/>
    <m/>
    <m/>
    <m/>
    <m/>
    <m/>
    <m/>
    <m/>
    <n v="0"/>
    <m/>
    <n v="1"/>
    <m/>
    <m/>
    <m/>
    <m/>
    <m/>
    <m/>
    <m/>
    <n v="1"/>
    <n v="1"/>
    <n v="0"/>
    <n v="0"/>
    <n v="0"/>
    <n v="0"/>
    <n v="0"/>
    <n v="0"/>
    <n v="0"/>
    <n v="1"/>
    <x v="0"/>
    <n v="0"/>
    <n v="0"/>
    <n v="0.25"/>
    <n v="0.25"/>
    <n v="0.25"/>
    <n v="0.25"/>
    <m/>
    <m/>
    <m/>
    <m/>
    <m/>
    <n v="1"/>
    <n v="520531"/>
    <n v="175416"/>
    <s v="East Sheen"/>
  </r>
  <r>
    <s v="17/2872/FUL"/>
    <x v="0"/>
    <x v="0"/>
    <d v="2019-05-30T00:00:00"/>
    <d v="2022-05-20T00:00:00"/>
    <m/>
    <m/>
    <x v="2"/>
    <x v="0"/>
    <m/>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x v="0"/>
    <n v="0"/>
    <n v="0"/>
    <n v="0.25"/>
    <n v="0.25"/>
    <n v="0.25"/>
    <n v="0.25"/>
    <m/>
    <m/>
    <m/>
    <m/>
    <m/>
    <n v="1"/>
    <n v="513537"/>
    <n v="170046"/>
    <s v="Hampton"/>
  </r>
  <r>
    <s v="17/2957/FUL"/>
    <x v="2"/>
    <x v="0"/>
    <d v="2017-12-20T00:00:00"/>
    <d v="2020-12-20T00:00:00"/>
    <m/>
    <m/>
    <x v="2"/>
    <x v="0"/>
    <m/>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x v="0"/>
    <n v="0"/>
    <n v="0"/>
    <n v="0.75"/>
    <n v="0.75"/>
    <n v="0.75"/>
    <n v="0.75"/>
    <m/>
    <m/>
    <m/>
    <m/>
    <m/>
    <n v="3"/>
    <n v="514558"/>
    <n v="171264"/>
    <s v="Fulwell and Hampton Hill"/>
  </r>
  <r>
    <s v="17/3001/GPD16"/>
    <x v="1"/>
    <x v="1"/>
    <d v="2017-09-27T00:00:00"/>
    <d v="2021-06-07T00:00:00"/>
    <m/>
    <m/>
    <x v="2"/>
    <x v="0"/>
    <m/>
    <s v="Change of use from B8 (storage) to C3 (residential use) to create a 1 bedroom unit."/>
    <s v="Unit 3 Plough Lane Teddington_x000a__x000a_"/>
    <s v="TW11 9BN"/>
    <m/>
    <m/>
    <m/>
    <m/>
    <m/>
    <m/>
    <m/>
    <m/>
    <n v="0"/>
    <m/>
    <n v="1"/>
    <m/>
    <m/>
    <m/>
    <m/>
    <m/>
    <m/>
    <n v="0"/>
    <n v="1"/>
    <n v="1"/>
    <n v="0"/>
    <n v="0"/>
    <n v="0"/>
    <n v="0"/>
    <n v="0"/>
    <n v="0"/>
    <n v="0"/>
    <n v="1"/>
    <x v="0"/>
    <n v="0"/>
    <n v="0.5"/>
    <n v="0.5"/>
    <n v="0"/>
    <n v="0"/>
    <n v="0"/>
    <m/>
    <m/>
    <m/>
    <m/>
    <m/>
    <n v="1"/>
    <n v="516215"/>
    <n v="171077"/>
    <s v="Teddington"/>
  </r>
  <r>
    <s v="17/3003/GPD16"/>
    <x v="1"/>
    <x v="1"/>
    <d v="2017-09-27T00:00:00"/>
    <d v="2021-06-07T00:00:00"/>
    <m/>
    <m/>
    <x v="2"/>
    <x v="0"/>
    <m/>
    <s v="Change of use from B8 (storage) to C3 (residential) to create 2 Studio units."/>
    <s v="Unit 4 To 5A_x000d_Plough Lane_x000d_Teddington_x000d__x000d_"/>
    <s v="TW11 9BN"/>
    <m/>
    <m/>
    <m/>
    <m/>
    <m/>
    <m/>
    <m/>
    <m/>
    <n v="0"/>
    <m/>
    <n v="2"/>
    <m/>
    <m/>
    <m/>
    <m/>
    <m/>
    <m/>
    <n v="0"/>
    <n v="2"/>
    <n v="2"/>
    <n v="0"/>
    <n v="0"/>
    <n v="0"/>
    <n v="0"/>
    <n v="0"/>
    <n v="0"/>
    <n v="0"/>
    <n v="2"/>
    <x v="0"/>
    <n v="0"/>
    <n v="0.5"/>
    <n v="0.5"/>
    <n v="0"/>
    <n v="0"/>
    <n v="0"/>
    <m/>
    <m/>
    <m/>
    <m/>
    <m/>
    <n v="1"/>
    <n v="516224"/>
    <n v="171078"/>
    <s v="Teddington"/>
  </r>
  <r>
    <s v="17/3054/FUL"/>
    <x v="0"/>
    <x v="0"/>
    <d v="2018-10-30T00:00:00"/>
    <d v="2021-10-30T00:00:00"/>
    <m/>
    <m/>
    <x v="2"/>
    <x v="0"/>
    <m/>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x v="0"/>
    <n v="0"/>
    <n v="0"/>
    <n v="0.5"/>
    <n v="0.5"/>
    <n v="0.5"/>
    <n v="0.5"/>
    <m/>
    <m/>
    <m/>
    <m/>
    <m/>
    <n v="2"/>
    <n v="516182"/>
    <n v="173653"/>
    <s v="Twickenham Riverside"/>
  </r>
  <r>
    <s v="17/3077/FUL"/>
    <x v="0"/>
    <x v="0"/>
    <d v="2018-03-15T00:00:00"/>
    <d v="2021-03-15T00:00:00"/>
    <d v="2020-05-04T00:00:00"/>
    <m/>
    <x v="2"/>
    <x v="0"/>
    <m/>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x v="0"/>
    <n v="0"/>
    <n v="1"/>
    <n v="0"/>
    <n v="0"/>
    <n v="0"/>
    <n v="0"/>
    <m/>
    <m/>
    <m/>
    <m/>
    <m/>
    <n v="1"/>
    <n v="516426"/>
    <n v="173349"/>
    <s v="Twickenham Riverside"/>
  </r>
  <r>
    <s v="17/3265/FUL"/>
    <x v="0"/>
    <x v="0"/>
    <d v="2018-01-15T00:00:00"/>
    <d v="2021-01-15T00:00:00"/>
    <m/>
    <m/>
    <x v="2"/>
    <x v="0"/>
    <m/>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x v="0"/>
    <n v="0"/>
    <n v="0"/>
    <n v="0"/>
    <n v="0"/>
    <n v="0"/>
    <n v="0"/>
    <m/>
    <m/>
    <m/>
    <m/>
    <m/>
    <n v="0"/>
    <n v="522475"/>
    <n v="177141"/>
    <s v="Barnes"/>
  </r>
  <r>
    <s v="17/3402/GPD16"/>
    <x v="1"/>
    <x v="1"/>
    <d v="2017-11-03T00:00:00"/>
    <d v="2020-11-03T00:00:00"/>
    <m/>
    <m/>
    <x v="2"/>
    <x v="0"/>
    <m/>
    <s v="Change of use from B8 (Storage) to C3 (Residential) to create 1 no. studio flat."/>
    <s v="Unit 1_x000d_Plough Lane_x000d_Teddington_x000d__x000d_"/>
    <s v="TW11"/>
    <m/>
    <m/>
    <m/>
    <m/>
    <m/>
    <m/>
    <m/>
    <m/>
    <n v="0"/>
    <m/>
    <n v="1"/>
    <m/>
    <m/>
    <m/>
    <m/>
    <m/>
    <m/>
    <m/>
    <n v="1"/>
    <n v="1"/>
    <n v="0"/>
    <n v="0"/>
    <n v="0"/>
    <n v="0"/>
    <n v="0"/>
    <n v="0"/>
    <n v="0"/>
    <n v="1"/>
    <x v="0"/>
    <n v="0"/>
    <n v="0"/>
    <n v="0.25"/>
    <n v="0.25"/>
    <n v="0.25"/>
    <n v="0.25"/>
    <m/>
    <m/>
    <m/>
    <m/>
    <m/>
    <n v="1"/>
    <n v="516208"/>
    <n v="171077"/>
    <s v="Teddington"/>
  </r>
  <r>
    <s v="17/3404/FUL"/>
    <x v="1"/>
    <x v="0"/>
    <d v="2018-02-01T00:00:00"/>
    <d v="2021-02-02T00:00:00"/>
    <m/>
    <m/>
    <x v="2"/>
    <x v="0"/>
    <m/>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x v="0"/>
    <n v="0"/>
    <n v="0"/>
    <n v="-0.25"/>
    <n v="-0.25"/>
    <n v="-0.25"/>
    <n v="-0.25"/>
    <m/>
    <m/>
    <m/>
    <m/>
    <m/>
    <n v="-1"/>
    <n v="515091"/>
    <n v="171518"/>
    <s v="Fulwell and Hampton Hill"/>
  </r>
  <r>
    <s v="17/3590/FUL"/>
    <x v="0"/>
    <x v="0"/>
    <d v="2018-07-26T00:00:00"/>
    <d v="2021-07-26T00:00:00"/>
    <m/>
    <m/>
    <x v="2"/>
    <x v="0"/>
    <m/>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x v="0"/>
    <n v="0"/>
    <n v="0"/>
    <n v="0.5"/>
    <n v="0.5"/>
    <n v="0.5"/>
    <n v="0.5"/>
    <m/>
    <m/>
    <m/>
    <m/>
    <m/>
    <n v="2"/>
    <n v="514975"/>
    <n v="171285"/>
    <s v="Fulwell and Hampton Hill"/>
  </r>
  <r>
    <s v="17/3610/FUL"/>
    <x v="3"/>
    <x v="0"/>
    <d v="2018-03-23T00:00:00"/>
    <d v="2021-03-23T00:00:00"/>
    <m/>
    <m/>
    <x v="2"/>
    <x v="0"/>
    <m/>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x v="0"/>
    <n v="0"/>
    <n v="1.3333333333333333"/>
    <n v="1.3333333333333333"/>
    <n v="1.3333333333333333"/>
    <n v="0"/>
    <n v="0"/>
    <m/>
    <m/>
    <m/>
    <m/>
    <m/>
    <n v="4"/>
    <n v="521762"/>
    <n v="176415"/>
    <s v="Barnes"/>
  </r>
  <r>
    <s v="17/3696/GPD16"/>
    <x v="1"/>
    <x v="1"/>
    <d v="2017-12-22T00:00:00"/>
    <d v="2020-12-22T00:00:00"/>
    <m/>
    <m/>
    <x v="2"/>
    <x v="0"/>
    <m/>
    <s v="Change of use of premises from B8 (warehouse/distrubtion) to C3 (residential - 6 x 1 bed flats)"/>
    <s v="1A St Leonards Road_x000d_East Sheen_x000d_London_x000d_SW14 7LY_x000d_"/>
    <s v="SW14 7LY"/>
    <m/>
    <m/>
    <m/>
    <m/>
    <m/>
    <m/>
    <m/>
    <m/>
    <n v="0"/>
    <m/>
    <n v="6"/>
    <m/>
    <m/>
    <m/>
    <m/>
    <m/>
    <m/>
    <m/>
    <n v="6"/>
    <n v="6"/>
    <n v="0"/>
    <n v="0"/>
    <n v="0"/>
    <n v="0"/>
    <n v="0"/>
    <n v="0"/>
    <n v="0"/>
    <n v="6"/>
    <x v="0"/>
    <n v="0"/>
    <n v="0"/>
    <n v="1.5"/>
    <n v="1.5"/>
    <n v="1.5"/>
    <n v="1.5"/>
    <m/>
    <m/>
    <m/>
    <m/>
    <m/>
    <n v="6"/>
    <n v="520442"/>
    <n v="175588"/>
    <s v="East Sheen"/>
  </r>
  <r>
    <s v="17/3795/GPD15"/>
    <x v="1"/>
    <x v="1"/>
    <d v="2017-12-11T00:00:00"/>
    <d v="2020-12-11T00:00:00"/>
    <m/>
    <m/>
    <x v="2"/>
    <x v="0"/>
    <m/>
    <s v="Change of use from Offices (B1) to Residential (C3)."/>
    <s v="25 Church Road_x000d_Teddington_x000d_TW11 8PF_x000d_"/>
    <s v="TW11 8PF"/>
    <m/>
    <m/>
    <m/>
    <m/>
    <m/>
    <m/>
    <m/>
    <m/>
    <n v="0"/>
    <m/>
    <m/>
    <n v="1"/>
    <n v="1"/>
    <m/>
    <m/>
    <m/>
    <m/>
    <m/>
    <n v="2"/>
    <n v="0"/>
    <n v="1"/>
    <n v="1"/>
    <n v="0"/>
    <n v="0"/>
    <n v="0"/>
    <n v="0"/>
    <n v="0"/>
    <n v="2"/>
    <x v="0"/>
    <n v="0"/>
    <n v="0"/>
    <n v="0.5"/>
    <n v="0.5"/>
    <n v="0.5"/>
    <n v="0.5"/>
    <m/>
    <m/>
    <m/>
    <m/>
    <m/>
    <n v="2"/>
    <n v="515664"/>
    <n v="171121"/>
    <s v="Teddington"/>
  </r>
  <r>
    <s v="17/4005/FUL"/>
    <x v="3"/>
    <x v="0"/>
    <d v="2020-03-05T00:00:00"/>
    <d v="2023-03-05T00:00:00"/>
    <m/>
    <m/>
    <x v="2"/>
    <x v="0"/>
    <m/>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x v="0"/>
    <n v="0"/>
    <n v="0"/>
    <n v="0.25"/>
    <n v="0.25"/>
    <n v="0.25"/>
    <n v="0.25"/>
    <m/>
    <m/>
    <m/>
    <m/>
    <m/>
    <n v="1"/>
    <n v="518109"/>
    <n v="175300"/>
    <s v="South Richmond"/>
  </r>
  <r>
    <s v="17/4014/FUL"/>
    <x v="1"/>
    <x v="0"/>
    <d v="2018-11-30T00:00:00"/>
    <d v="2022-03-19T00:00:00"/>
    <m/>
    <m/>
    <x v="2"/>
    <x v="0"/>
    <m/>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x v="0"/>
    <n v="0"/>
    <n v="0"/>
    <n v="0.5"/>
    <n v="0.5"/>
    <n v="0.5"/>
    <n v="0.5"/>
    <m/>
    <m/>
    <m/>
    <m/>
    <m/>
    <n v="2"/>
    <n v="515746"/>
    <n v="173156"/>
    <s v="South Twickenham"/>
  </r>
  <r>
    <s v="17/4015/FUL"/>
    <x v="0"/>
    <x v="0"/>
    <d v="2018-10-03T00:00:00"/>
    <d v="2021-10-03T00:00:00"/>
    <m/>
    <m/>
    <x v="2"/>
    <x v="0"/>
    <m/>
    <s v="Erection of 2no. dwellings with associated cycle parking and refuse storage."/>
    <s v="Land To Rear Of 34 - 40 The Quadrant Richmond_x000a__x000a_"/>
    <s v="TW9 1DN"/>
    <m/>
    <m/>
    <m/>
    <m/>
    <m/>
    <m/>
    <m/>
    <m/>
    <n v="0"/>
    <m/>
    <m/>
    <n v="2"/>
    <m/>
    <m/>
    <m/>
    <m/>
    <m/>
    <m/>
    <n v="2"/>
    <n v="0"/>
    <n v="2"/>
    <n v="0"/>
    <n v="0"/>
    <n v="0"/>
    <n v="0"/>
    <n v="0"/>
    <n v="0"/>
    <n v="2"/>
    <x v="0"/>
    <n v="0"/>
    <n v="0"/>
    <n v="0.5"/>
    <n v="0.5"/>
    <n v="0.5"/>
    <n v="0.5"/>
    <m/>
    <m/>
    <m/>
    <m/>
    <m/>
    <n v="2"/>
    <n v="518028"/>
    <n v="175050"/>
    <s v="South Richmond"/>
  </r>
  <r>
    <s v="17/4114/PS192"/>
    <x v="1"/>
    <x v="1"/>
    <d v="2017-12-28T00:00:00"/>
    <d v="2020-12-28T00:00:00"/>
    <m/>
    <m/>
    <x v="2"/>
    <x v="0"/>
    <m/>
    <s v="Change of use from Class C4 (House in Multiple Occupation) to C3 (residential) to provide 1 x 3 bed flat"/>
    <s v="35A Broad Street_x000d_Teddington_x000d_TW11 8QZ_x000d_"/>
    <s v="TW11 8QZ"/>
    <m/>
    <m/>
    <n v="1"/>
    <m/>
    <m/>
    <m/>
    <m/>
    <m/>
    <n v="1"/>
    <m/>
    <m/>
    <m/>
    <n v="1"/>
    <m/>
    <m/>
    <m/>
    <m/>
    <m/>
    <n v="1"/>
    <n v="0"/>
    <n v="0"/>
    <n v="0"/>
    <n v="0"/>
    <n v="0"/>
    <n v="0"/>
    <n v="0"/>
    <n v="0"/>
    <n v="0"/>
    <x v="0"/>
    <n v="0"/>
    <n v="0"/>
    <n v="0"/>
    <n v="0"/>
    <n v="0"/>
    <n v="0"/>
    <m/>
    <m/>
    <m/>
    <m/>
    <m/>
    <n v="0"/>
    <n v="515625"/>
    <n v="170998"/>
    <s v="Teddington"/>
  </r>
  <r>
    <s v="17/4122/FUL"/>
    <x v="0"/>
    <x v="0"/>
    <d v="2018-12-21T00:00:00"/>
    <d v="2021-12-21T00:00:00"/>
    <m/>
    <m/>
    <x v="2"/>
    <x v="0"/>
    <m/>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x v="0"/>
    <n v="0"/>
    <n v="0"/>
    <n v="0.25"/>
    <n v="0.25"/>
    <n v="0.25"/>
    <n v="0.25"/>
    <m/>
    <m/>
    <m/>
    <m/>
    <m/>
    <n v="1"/>
    <n v="521350"/>
    <n v="176123"/>
    <s v="Mortlake and Barnes Common"/>
  </r>
  <r>
    <s v="17/4292/FUL"/>
    <x v="4"/>
    <x v="0"/>
    <d v="2018-01-25T00:00:00"/>
    <d v="2021-01-25T00:00:00"/>
    <m/>
    <m/>
    <x v="2"/>
    <x v="0"/>
    <m/>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x v="0"/>
    <n v="0"/>
    <n v="0"/>
    <n v="0.75"/>
    <n v="0.75"/>
    <n v="0.75"/>
    <n v="0.75"/>
    <m/>
    <m/>
    <m/>
    <m/>
    <m/>
    <n v="3"/>
    <n v="518831"/>
    <n v="175436"/>
    <s v="North Richmond"/>
  </r>
  <r>
    <s v="17/4344/FUL"/>
    <x v="1"/>
    <x v="0"/>
    <d v="2018-03-09T00:00:00"/>
    <d v="2021-03-09T00:00:00"/>
    <m/>
    <m/>
    <x v="2"/>
    <x v="0"/>
    <m/>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x v="0"/>
    <n v="0"/>
    <n v="0"/>
    <n v="0.25"/>
    <n v="0.25"/>
    <n v="0.25"/>
    <n v="0.25"/>
    <m/>
    <m/>
    <m/>
    <m/>
    <m/>
    <n v="1"/>
    <n v="517967"/>
    <n v="174947"/>
    <s v="South Richmond"/>
  </r>
  <r>
    <s v="17/4422/GPD15"/>
    <x v="1"/>
    <x v="1"/>
    <d v="2018-02-05T00:00:00"/>
    <d v="2021-02-05T00:00:00"/>
    <m/>
    <m/>
    <x v="2"/>
    <x v="0"/>
    <m/>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x v="0"/>
    <n v="0"/>
    <n v="0"/>
    <n v="0.25"/>
    <n v="0.25"/>
    <n v="0.25"/>
    <n v="0.25"/>
    <m/>
    <m/>
    <m/>
    <m/>
    <m/>
    <n v="1"/>
    <n v="515664"/>
    <n v="171121"/>
    <s v="Teddington"/>
  </r>
  <r>
    <s v="17/4453/FUL"/>
    <x v="3"/>
    <x v="0"/>
    <d v="2018-05-10T00:00:00"/>
    <d v="2021-05-10T00:00:00"/>
    <m/>
    <m/>
    <x v="2"/>
    <x v="0"/>
    <m/>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x v="0"/>
    <n v="0"/>
    <n v="0"/>
    <n v="0.25"/>
    <n v="0.25"/>
    <n v="0.25"/>
    <n v="0.25"/>
    <m/>
    <m/>
    <m/>
    <m/>
    <m/>
    <n v="1"/>
    <n v="518955"/>
    <n v="177124"/>
    <s v="Kew"/>
  </r>
  <r>
    <s v="17/4477/FUL"/>
    <x v="2"/>
    <x v="0"/>
    <d v="2019-05-23T00:00:00"/>
    <d v="2022-05-23T00:00:00"/>
    <m/>
    <m/>
    <x v="2"/>
    <x v="0"/>
    <m/>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x v="0"/>
    <n v="0"/>
    <n v="0"/>
    <n v="-0.25"/>
    <n v="-0.25"/>
    <n v="-0.25"/>
    <n v="-0.25"/>
    <m/>
    <m/>
    <m/>
    <m/>
    <m/>
    <n v="-1"/>
    <n v="518418"/>
    <n v="174325"/>
    <s v="South Richmond"/>
  </r>
  <r>
    <s v="18/0268/FUL"/>
    <x v="0"/>
    <x v="0"/>
    <d v="2018-05-31T00:00:00"/>
    <d v="2021-05-31T00:00:00"/>
    <m/>
    <m/>
    <x v="2"/>
    <x v="0"/>
    <m/>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x v="0"/>
    <n v="0"/>
    <n v="0"/>
    <n v="0"/>
    <n v="0"/>
    <n v="0"/>
    <n v="0"/>
    <m/>
    <m/>
    <m/>
    <m/>
    <m/>
    <n v="0"/>
    <n v="514952"/>
    <n v="171606"/>
    <s v="Fulwell and Hampton Hill"/>
  </r>
  <r>
    <s v="18/0301/FUL"/>
    <x v="0"/>
    <x v="0"/>
    <d v="2018-12-18T00:00:00"/>
    <d v="2021-12-18T00:00:00"/>
    <m/>
    <m/>
    <x v="2"/>
    <x v="0"/>
    <m/>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x v="0"/>
    <n v="0"/>
    <n v="0"/>
    <n v="0"/>
    <n v="0"/>
    <n v="0"/>
    <n v="0"/>
    <m/>
    <m/>
    <m/>
    <m/>
    <m/>
    <n v="0"/>
    <n v="518177"/>
    <n v="173103"/>
    <s v="Ham, Petersham and Richmond Riverside"/>
  </r>
  <r>
    <s v="18/0315/FUL"/>
    <x v="0"/>
    <x v="0"/>
    <d v="2019-06-20T00:00:00"/>
    <d v="2022-06-20T00:00:00"/>
    <m/>
    <m/>
    <x v="2"/>
    <x v="0"/>
    <m/>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x v="0"/>
    <n v="0"/>
    <n v="0"/>
    <n v="1"/>
    <n v="1"/>
    <n v="1"/>
    <n v="1"/>
    <m/>
    <m/>
    <m/>
    <m/>
    <m/>
    <n v="4"/>
    <n v="512966"/>
    <n v="170724"/>
    <s v="Hampton North"/>
  </r>
  <r>
    <s v="18/0584/GPD15"/>
    <x v="1"/>
    <x v="1"/>
    <d v="2018-04-17T00:00:00"/>
    <d v="2021-05-17T00:00:00"/>
    <m/>
    <m/>
    <x v="2"/>
    <x v="0"/>
    <m/>
    <s v="Change of use from B1c to C3 (Residential) to provide 2 x 2B4P flats."/>
    <s v="1 High Street_x000d_Hampton Hill_x000d__x000d_"/>
    <s v="TW12 1NA"/>
    <m/>
    <m/>
    <m/>
    <m/>
    <m/>
    <m/>
    <m/>
    <m/>
    <n v="0"/>
    <m/>
    <m/>
    <n v="2"/>
    <m/>
    <m/>
    <m/>
    <m/>
    <m/>
    <m/>
    <n v="2"/>
    <n v="0"/>
    <n v="2"/>
    <n v="0"/>
    <n v="0"/>
    <n v="0"/>
    <n v="0"/>
    <n v="0"/>
    <n v="0"/>
    <n v="2"/>
    <x v="0"/>
    <n v="0"/>
    <n v="0"/>
    <n v="0.5"/>
    <n v="0.5"/>
    <n v="0.5"/>
    <n v="0.5"/>
    <m/>
    <m/>
    <m/>
    <m/>
    <m/>
    <n v="2"/>
    <n v="514188"/>
    <n v="170550"/>
    <s v="Fulwell and Hampton Hill"/>
  </r>
  <r>
    <s v="18/0723/FUL"/>
    <x v="0"/>
    <x v="0"/>
    <d v="2018-10-04T00:00:00"/>
    <d v="2021-10-04T00:00:00"/>
    <d v="2020-06-23T00:00:00"/>
    <m/>
    <x v="2"/>
    <x v="0"/>
    <m/>
    <s v="Demolition of existing dwelling and the erection of a replacement two storey, 4 bedroom dwelling"/>
    <s v="3 Queens Rise_x000d_Richmond_x000d_TW10 6HL"/>
    <s v="TW10 6HL"/>
    <m/>
    <m/>
    <m/>
    <n v="1"/>
    <m/>
    <m/>
    <m/>
    <m/>
    <n v="1"/>
    <m/>
    <m/>
    <m/>
    <m/>
    <n v="1"/>
    <m/>
    <m/>
    <m/>
    <m/>
    <n v="1"/>
    <n v="0"/>
    <n v="0"/>
    <n v="0"/>
    <n v="0"/>
    <n v="0"/>
    <n v="0"/>
    <n v="0"/>
    <n v="0"/>
    <n v="0"/>
    <x v="0"/>
    <n v="0"/>
    <n v="0"/>
    <n v="0"/>
    <n v="0"/>
    <n v="0"/>
    <n v="0"/>
    <m/>
    <m/>
    <m/>
    <m/>
    <m/>
    <n v="0"/>
    <n v="518695"/>
    <n v="174476"/>
    <s v="South Richmond"/>
  </r>
  <r>
    <s v="18/0866/FUL"/>
    <x v="4"/>
    <x v="0"/>
    <d v="2018-11-05T00:00:00"/>
    <d v="2021-11-06T00:00:00"/>
    <m/>
    <m/>
    <x v="2"/>
    <x v="0"/>
    <m/>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x v="0"/>
    <n v="0"/>
    <n v="0"/>
    <n v="1"/>
    <n v="1"/>
    <n v="1"/>
    <n v="1"/>
    <m/>
    <m/>
    <m/>
    <m/>
    <m/>
    <n v="4"/>
    <n v="519849"/>
    <n v="175357"/>
    <s v="North Richmond"/>
  </r>
  <r>
    <s v="18/1022/FUL"/>
    <x v="2"/>
    <x v="0"/>
    <d v="2018-11-27T00:00:00"/>
    <d v="2021-11-27T00:00:00"/>
    <m/>
    <m/>
    <x v="2"/>
    <x v="0"/>
    <m/>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x v="0"/>
    <n v="0"/>
    <n v="0"/>
    <n v="-0.25"/>
    <n v="-0.25"/>
    <n v="-0.25"/>
    <n v="-0.25"/>
    <m/>
    <m/>
    <m/>
    <m/>
    <m/>
    <n v="-1"/>
    <n v="515922"/>
    <n v="171125"/>
    <s v="Teddington"/>
  </r>
  <r>
    <s v="18/1038/FUL"/>
    <x v="0"/>
    <x v="0"/>
    <d v="2019-02-04T00:00:00"/>
    <d v="2022-02-04T00:00:00"/>
    <m/>
    <m/>
    <x v="2"/>
    <x v="0"/>
    <m/>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x v="0"/>
    <n v="0"/>
    <n v="0"/>
    <n v="0.75"/>
    <n v="0.75"/>
    <n v="0.75"/>
    <n v="0.75"/>
    <m/>
    <m/>
    <m/>
    <m/>
    <m/>
    <n v="3"/>
    <n v="520397"/>
    <n v="175552"/>
    <s v="East Sheen"/>
  </r>
  <r>
    <s v="18/1064/GPD15"/>
    <x v="1"/>
    <x v="1"/>
    <d v="2018-05-22T00:00:00"/>
    <d v="2021-05-22T00:00:00"/>
    <m/>
    <m/>
    <x v="2"/>
    <x v="0"/>
    <m/>
    <s v="Change of use from offices (B1) to residential (C3)"/>
    <s v="21A St Leonards Road_x000d_East Sheen_x000d_London_x000d_SW14 7LY_x000d_"/>
    <s v="SW14 7LY"/>
    <m/>
    <m/>
    <m/>
    <m/>
    <m/>
    <m/>
    <m/>
    <m/>
    <n v="0"/>
    <m/>
    <m/>
    <m/>
    <n v="5"/>
    <m/>
    <m/>
    <m/>
    <m/>
    <m/>
    <n v="5"/>
    <n v="0"/>
    <n v="0"/>
    <n v="5"/>
    <n v="0"/>
    <n v="0"/>
    <n v="0"/>
    <n v="0"/>
    <n v="0"/>
    <n v="5"/>
    <x v="0"/>
    <n v="0"/>
    <n v="0"/>
    <n v="1.25"/>
    <n v="1.25"/>
    <n v="1.25"/>
    <n v="1.25"/>
    <m/>
    <m/>
    <m/>
    <m/>
    <m/>
    <n v="5"/>
    <n v="520397"/>
    <n v="175552"/>
    <s v="East Sheen"/>
  </r>
  <r>
    <s v="18/1114/FUL"/>
    <x v="3"/>
    <x v="0"/>
    <d v="2019-07-25T00:00:00"/>
    <d v="2022-07-25T00:00:00"/>
    <m/>
    <m/>
    <x v="2"/>
    <x v="0"/>
    <m/>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x v="0"/>
    <n v="0"/>
    <n v="0"/>
    <n v="0.25"/>
    <n v="0.25"/>
    <n v="0.25"/>
    <n v="0.25"/>
    <m/>
    <m/>
    <m/>
    <m/>
    <m/>
    <n v="1"/>
    <n v="514448"/>
    <n v="171212"/>
    <s v="Fulwell and Hampton Hill"/>
  </r>
  <r>
    <s v="18/1248/FUL"/>
    <x v="1"/>
    <x v="0"/>
    <d v="2018-12-21T00:00:00"/>
    <d v="2021-12-21T00:00:00"/>
    <m/>
    <m/>
    <x v="2"/>
    <x v="0"/>
    <m/>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x v="0"/>
    <n v="0"/>
    <n v="0"/>
    <n v="0.25"/>
    <n v="0.25"/>
    <n v="0.25"/>
    <n v="0.25"/>
    <m/>
    <m/>
    <m/>
    <m/>
    <m/>
    <n v="1"/>
    <n v="518862"/>
    <n v="175562"/>
    <s v="North Richmond"/>
  </r>
  <r>
    <s v="18/1442/FUL"/>
    <x v="0"/>
    <x v="0"/>
    <d v="2019-01-07T00:00:00"/>
    <d v="2022-01-07T00:00:00"/>
    <m/>
    <m/>
    <x v="2"/>
    <x v="0"/>
    <m/>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x v="0"/>
    <n v="0"/>
    <n v="0"/>
    <n v="0.25"/>
    <n v="0.25"/>
    <n v="0.25"/>
    <n v="0.25"/>
    <m/>
    <m/>
    <m/>
    <m/>
    <m/>
    <n v="1"/>
    <n v="514703"/>
    <n v="172701"/>
    <s v="West Twickenham"/>
  </r>
  <r>
    <s v="18/1446/FUL"/>
    <x v="0"/>
    <x v="0"/>
    <d v="2018-08-10T00:00:00"/>
    <d v="2021-08-10T00:00:00"/>
    <m/>
    <m/>
    <x v="2"/>
    <x v="0"/>
    <m/>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x v="0"/>
    <n v="0"/>
    <n v="0"/>
    <n v="0"/>
    <n v="0"/>
    <n v="0"/>
    <n v="0"/>
    <m/>
    <m/>
    <m/>
    <m/>
    <m/>
    <n v="0"/>
    <n v="515299"/>
    <n v="173105"/>
    <s v="South Twickenham"/>
  </r>
  <r>
    <s v="18/1743/FUL"/>
    <x v="0"/>
    <x v="0"/>
    <d v="2018-10-12T00:00:00"/>
    <d v="2021-12-20T00:00:00"/>
    <m/>
    <m/>
    <x v="2"/>
    <x v="0"/>
    <m/>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x v="0"/>
    <n v="0"/>
    <n v="0"/>
    <n v="1"/>
    <n v="0"/>
    <n v="0"/>
    <n v="0"/>
    <m/>
    <m/>
    <m/>
    <m/>
    <m/>
    <n v="1"/>
    <n v="517388"/>
    <n v="170706"/>
    <s v="Hampton Wick"/>
  </r>
  <r>
    <s v="18/1911/FUL"/>
    <x v="4"/>
    <x v="0"/>
    <d v="2018-12-11T00:00:00"/>
    <d v="2021-12-11T00:00:00"/>
    <m/>
    <m/>
    <x v="2"/>
    <x v="0"/>
    <m/>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x v="0"/>
    <n v="0"/>
    <n v="0"/>
    <n v="0.25"/>
    <n v="0.25"/>
    <n v="0.25"/>
    <n v="0.25"/>
    <m/>
    <m/>
    <m/>
    <m/>
    <m/>
    <n v="1"/>
    <n v="515913"/>
    <n v="173384"/>
    <s v="Twickenham Riverside"/>
  </r>
  <r>
    <s v="18/2038/FUL"/>
    <x v="0"/>
    <x v="0"/>
    <d v="2019-02-12T00:00:00"/>
    <d v="2022-02-12T00:00:00"/>
    <m/>
    <m/>
    <x v="2"/>
    <x v="0"/>
    <m/>
    <s v="Demolition of existing building and construction of new building with basement."/>
    <s v="33 Parke Road_x000d_Barnes_x000d_London_x000d_SW13 9NJ"/>
    <s v="SW13 9NJ"/>
    <m/>
    <m/>
    <m/>
    <m/>
    <m/>
    <n v="1"/>
    <m/>
    <m/>
    <n v="1"/>
    <m/>
    <m/>
    <m/>
    <m/>
    <m/>
    <n v="1"/>
    <m/>
    <m/>
    <m/>
    <n v="1"/>
    <n v="0"/>
    <n v="0"/>
    <n v="0"/>
    <n v="0"/>
    <n v="1"/>
    <n v="-1"/>
    <n v="0"/>
    <n v="0"/>
    <n v="0"/>
    <x v="0"/>
    <n v="0"/>
    <n v="0"/>
    <n v="0"/>
    <n v="0"/>
    <n v="0"/>
    <n v="0"/>
    <m/>
    <m/>
    <m/>
    <m/>
    <m/>
    <n v="0"/>
    <n v="522063"/>
    <n v="177165"/>
    <s v="Barnes"/>
  </r>
  <r>
    <s v="18/2328/GPD15"/>
    <x v="1"/>
    <x v="1"/>
    <d v="2018-09-14T00:00:00"/>
    <d v="2021-09-14T00:00:00"/>
    <m/>
    <m/>
    <x v="2"/>
    <x v="0"/>
    <m/>
    <s v="Change of use from B1 to C3 (1No. studio flat and 2No. one bed apartments)."/>
    <s v="4 Udney Park Road_x000d_Teddington_x000d_TW11 9BG_x000d_"/>
    <s v="TW11 9BG"/>
    <m/>
    <m/>
    <m/>
    <m/>
    <m/>
    <m/>
    <m/>
    <m/>
    <n v="0"/>
    <m/>
    <n v="3"/>
    <m/>
    <m/>
    <m/>
    <m/>
    <m/>
    <m/>
    <m/>
    <n v="3"/>
    <n v="3"/>
    <n v="0"/>
    <n v="0"/>
    <n v="0"/>
    <n v="0"/>
    <n v="0"/>
    <n v="0"/>
    <n v="0"/>
    <n v="3"/>
    <x v="0"/>
    <n v="0"/>
    <n v="0"/>
    <n v="0.75"/>
    <n v="0.75"/>
    <n v="0.75"/>
    <n v="0.75"/>
    <m/>
    <m/>
    <m/>
    <m/>
    <m/>
    <n v="3"/>
    <n v="516288"/>
    <n v="171091"/>
    <s v="Teddington"/>
  </r>
  <r>
    <s v="18/2716/GPD13"/>
    <x v="1"/>
    <x v="1"/>
    <d v="2018-10-08T00:00:00"/>
    <d v="2021-10-08T00:00:00"/>
    <m/>
    <m/>
    <x v="2"/>
    <x v="0"/>
    <m/>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x v="0"/>
    <n v="0"/>
    <n v="0"/>
    <n v="0.75"/>
    <n v="0.75"/>
    <n v="0.75"/>
    <n v="0.75"/>
    <m/>
    <m/>
    <m/>
    <m/>
    <m/>
    <n v="3"/>
    <n v="519756"/>
    <n v="175319"/>
    <s v="East Sheen"/>
  </r>
  <r>
    <s v="18/2943/FUL"/>
    <x v="4"/>
    <x v="0"/>
    <d v="2019-11-07T00:00:00"/>
    <d v="2022-11-07T00:00:00"/>
    <m/>
    <m/>
    <x v="2"/>
    <x v="0"/>
    <m/>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x v="0"/>
    <n v="0"/>
    <n v="0"/>
    <n v="1.5"/>
    <n v="1.5"/>
    <n v="1.5"/>
    <n v="1.5"/>
    <m/>
    <m/>
    <m/>
    <m/>
    <m/>
    <n v="6"/>
    <n v="512869"/>
    <n v="169793"/>
    <s v="Hampton"/>
  </r>
  <r>
    <s v="18/3003/FUL"/>
    <x v="0"/>
    <x v="0"/>
    <d v="2019-05-24T00:00:00"/>
    <d v="2022-05-24T00:00:00"/>
    <m/>
    <m/>
    <x v="2"/>
    <x v="0"/>
    <m/>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x v="0"/>
    <n v="0"/>
    <n v="0"/>
    <n v="0.25"/>
    <n v="0.25"/>
    <n v="0.25"/>
    <n v="0.25"/>
    <m/>
    <m/>
    <m/>
    <m/>
    <m/>
    <n v="1"/>
    <n v="516557"/>
    <n v="175273"/>
    <s v="St. Margarets and North Twickenham"/>
  </r>
  <r>
    <s v="18/3195/GPD15"/>
    <x v="1"/>
    <x v="1"/>
    <d v="2018-11-12T00:00:00"/>
    <d v="2021-11-12T00:00:00"/>
    <m/>
    <m/>
    <x v="2"/>
    <x v="0"/>
    <m/>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x v="0"/>
    <n v="0"/>
    <n v="0"/>
    <n v="0.25"/>
    <n v="0.25"/>
    <n v="0.25"/>
    <n v="0.25"/>
    <m/>
    <m/>
    <m/>
    <m/>
    <m/>
    <n v="1"/>
    <n v="520495"/>
    <n v="175597"/>
    <s v="East Sheen"/>
  </r>
  <r>
    <s v="18/3285/FUL"/>
    <x v="0"/>
    <x v="0"/>
    <d v="2019-03-18T00:00:00"/>
    <d v="2022-03-18T00:00:00"/>
    <m/>
    <m/>
    <x v="2"/>
    <x v="0"/>
    <m/>
    <s v="Demolition of existing house and construction of a new 5 bed house with basement"/>
    <s v="74 Lowther Road_x000d_Barnes_x000d_London_x000d_SW13 9NU"/>
    <s v="SW13 9NU"/>
    <m/>
    <m/>
    <m/>
    <n v="1"/>
    <m/>
    <m/>
    <m/>
    <m/>
    <n v="1"/>
    <m/>
    <m/>
    <m/>
    <m/>
    <m/>
    <n v="1"/>
    <m/>
    <m/>
    <m/>
    <n v="1"/>
    <n v="0"/>
    <n v="0"/>
    <n v="0"/>
    <n v="-1"/>
    <n v="1"/>
    <n v="0"/>
    <n v="0"/>
    <n v="0"/>
    <n v="0"/>
    <x v="0"/>
    <n v="0"/>
    <n v="0"/>
    <n v="0"/>
    <n v="0"/>
    <n v="0"/>
    <n v="0"/>
    <m/>
    <m/>
    <m/>
    <m/>
    <m/>
    <n v="0"/>
    <n v="521978"/>
    <n v="177062"/>
    <s v="Barnes"/>
  </r>
  <r>
    <s v="18/3460/FUL"/>
    <x v="2"/>
    <x v="0"/>
    <d v="2019-02-26T00:00:00"/>
    <d v="2022-02-26T00:00:00"/>
    <m/>
    <m/>
    <x v="2"/>
    <x v="0"/>
    <m/>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x v="0"/>
    <n v="0"/>
    <n v="0"/>
    <n v="0.25"/>
    <n v="0.25"/>
    <n v="0.25"/>
    <n v="0.25"/>
    <m/>
    <m/>
    <m/>
    <m/>
    <m/>
    <n v="1"/>
    <n v="517894"/>
    <n v="174757"/>
    <s v="South Richmond"/>
  </r>
  <r>
    <s v="18/3613/GPD15"/>
    <x v="1"/>
    <x v="1"/>
    <d v="2018-12-28T00:00:00"/>
    <d v="2021-12-28T00:00:00"/>
    <m/>
    <m/>
    <x v="2"/>
    <x v="0"/>
    <m/>
    <s v="Change of use from office B1(a) to C3 (Resdiential) use to provide 1 x 1 bed dwellinghouse."/>
    <s v="108 Shacklegate Lane_x000d_Teddington_x000d_TW11 8SH_x000d_"/>
    <s v="TW11 8SH"/>
    <m/>
    <m/>
    <m/>
    <m/>
    <m/>
    <m/>
    <m/>
    <m/>
    <n v="0"/>
    <m/>
    <n v="1"/>
    <m/>
    <m/>
    <m/>
    <m/>
    <m/>
    <m/>
    <m/>
    <n v="1"/>
    <n v="1"/>
    <n v="0"/>
    <n v="0"/>
    <n v="0"/>
    <n v="0"/>
    <n v="0"/>
    <n v="0"/>
    <n v="0"/>
    <n v="1"/>
    <x v="0"/>
    <n v="0"/>
    <n v="0"/>
    <n v="0.25"/>
    <n v="0.25"/>
    <n v="0.25"/>
    <n v="0.25"/>
    <m/>
    <m/>
    <m/>
    <m/>
    <m/>
    <n v="1"/>
    <n v="515394"/>
    <n v="171656"/>
    <s v="Fulwell and Hampton Hill"/>
  </r>
  <r>
    <s v="18/3696/FUL"/>
    <x v="1"/>
    <x v="0"/>
    <d v="2019-02-08T00:00:00"/>
    <d v="2022-02-08T00:00:00"/>
    <m/>
    <m/>
    <x v="2"/>
    <x v="0"/>
    <m/>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x v="0"/>
    <n v="0"/>
    <n v="0"/>
    <n v="0.25"/>
    <n v="0.25"/>
    <n v="0.25"/>
    <n v="0.25"/>
    <m/>
    <m/>
    <m/>
    <m/>
    <m/>
    <n v="1"/>
    <n v="515502"/>
    <n v="173093"/>
    <s v="South Twickenham"/>
  </r>
  <r>
    <s v="18/3930/FUL"/>
    <x v="0"/>
    <x v="0"/>
    <d v="2019-10-17T00:00:00"/>
    <d v="2022-10-17T00:00:00"/>
    <m/>
    <m/>
    <x v="2"/>
    <x v="0"/>
    <m/>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x v="0"/>
    <n v="0"/>
    <n v="0"/>
    <n v="0.25"/>
    <n v="0.25"/>
    <n v="0.25"/>
    <n v="0.25"/>
    <m/>
    <m/>
    <m/>
    <m/>
    <m/>
    <n v="1"/>
    <n v="516550"/>
    <n v="171027"/>
    <s v="Hampton Wick"/>
  </r>
  <r>
    <s v="18/3950/FUL"/>
    <x v="1"/>
    <x v="0"/>
    <d v="2019-07-15T00:00:00"/>
    <d v="2022-07-15T00:00:00"/>
    <m/>
    <m/>
    <x v="2"/>
    <x v="1"/>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x v="0"/>
    <n v="0"/>
    <n v="0"/>
    <n v="0"/>
    <n v="5.5"/>
    <n v="5.5"/>
    <n v="0"/>
    <m/>
    <m/>
    <m/>
    <m/>
    <m/>
    <n v="11"/>
    <n v="518144"/>
    <n v="175553"/>
    <s v="North Richmond"/>
  </r>
  <r>
    <s v="18/3950/FUL"/>
    <x v="1"/>
    <x v="0"/>
    <d v="2019-07-15T00:00:00"/>
    <d v="2022-07-15T00:00:00"/>
    <m/>
    <m/>
    <x v="2"/>
    <x v="2"/>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x v="0"/>
    <n v="0"/>
    <n v="0"/>
    <n v="0"/>
    <n v="2"/>
    <n v="2"/>
    <n v="0"/>
    <m/>
    <m/>
    <m/>
    <m/>
    <m/>
    <n v="4"/>
    <n v="518144"/>
    <n v="175553"/>
    <s v="North Richmond"/>
  </r>
  <r>
    <s v="18/3950/FUL"/>
    <x v="1"/>
    <x v="0"/>
    <d v="2019-07-15T00:00:00"/>
    <d v="2022-07-15T00:00:00"/>
    <m/>
    <m/>
    <x v="2"/>
    <x v="0"/>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x v="0"/>
    <n v="0"/>
    <n v="0"/>
    <n v="0"/>
    <n v="28"/>
    <n v="28"/>
    <n v="0"/>
    <m/>
    <m/>
    <m/>
    <m/>
    <m/>
    <n v="56"/>
    <n v="518144"/>
    <n v="175553"/>
    <s v="North Richmond"/>
  </r>
  <r>
    <s v="18/3952/FUL"/>
    <x v="0"/>
    <x v="0"/>
    <d v="2019-03-29T00:00:00"/>
    <d v="2022-04-01T00:00:00"/>
    <m/>
    <m/>
    <x v="2"/>
    <x v="0"/>
    <m/>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x v="0"/>
    <n v="0"/>
    <n v="0"/>
    <n v="0"/>
    <n v="0"/>
    <n v="0"/>
    <n v="0"/>
    <m/>
    <m/>
    <m/>
    <m/>
    <m/>
    <n v="0"/>
    <n v="513943"/>
    <n v="170016"/>
    <s v="Hampton"/>
  </r>
  <r>
    <s v="18/3954/FUL"/>
    <x v="0"/>
    <x v="0"/>
    <d v="2019-07-08T00:00:00"/>
    <d v="2022-06-24T00:00:00"/>
    <m/>
    <m/>
    <x v="2"/>
    <x v="0"/>
    <m/>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x v="0"/>
    <n v="0"/>
    <n v="0"/>
    <n v="0"/>
    <n v="0"/>
    <n v="0"/>
    <n v="0"/>
    <m/>
    <m/>
    <m/>
    <m/>
    <m/>
    <n v="0"/>
    <n v="519436"/>
    <n v="174990"/>
    <s v="South Richmond"/>
  </r>
  <r>
    <s v="18/4125/FUL"/>
    <x v="2"/>
    <x v="0"/>
    <d v="2019-02-06T00:00:00"/>
    <d v="2022-02-06T00:00:00"/>
    <m/>
    <m/>
    <x v="2"/>
    <x v="0"/>
    <m/>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x v="0"/>
    <n v="0"/>
    <n v="0"/>
    <n v="0.5"/>
    <n v="0.5"/>
    <n v="0.5"/>
    <n v="0.5"/>
    <m/>
    <m/>
    <m/>
    <m/>
    <m/>
    <n v="2"/>
    <n v="514632"/>
    <n v="171370"/>
    <s v="Fulwell and Hampton Hill"/>
  </r>
  <r>
    <s v="18/4138/FUL"/>
    <x v="0"/>
    <x v="0"/>
    <d v="2019-11-11T00:00:00"/>
    <d v="2022-11-11T00:00:00"/>
    <d v="2020-04-14T00:00:00"/>
    <m/>
    <x v="2"/>
    <x v="0"/>
    <m/>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x v="0"/>
    <n v="0"/>
    <n v="0"/>
    <n v="0"/>
    <n v="0"/>
    <n v="0"/>
    <n v="0"/>
    <m/>
    <m/>
    <m/>
    <m/>
    <m/>
    <n v="0"/>
    <n v="519487"/>
    <n v="176661"/>
    <s v="Kew"/>
  </r>
  <r>
    <s v="18/4183/FUL"/>
    <x v="0"/>
    <x v="0"/>
    <d v="2019-07-25T00:00:00"/>
    <d v="2022-07-25T00:00:00"/>
    <m/>
    <m/>
    <x v="2"/>
    <x v="0"/>
    <m/>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x v="0"/>
    <n v="0"/>
    <n v="0"/>
    <n v="0.25"/>
    <n v="0.25"/>
    <n v="0.25"/>
    <n v="0.25"/>
    <m/>
    <m/>
    <m/>
    <m/>
    <m/>
    <n v="1"/>
    <n v="521611"/>
    <n v="175705"/>
    <s v="Mortlake and Barnes Common"/>
  </r>
  <r>
    <s v="18/4259/FUL"/>
    <x v="2"/>
    <x v="0"/>
    <d v="2019-09-23T00:00:00"/>
    <d v="2022-09-23T00:00:00"/>
    <m/>
    <m/>
    <x v="2"/>
    <x v="0"/>
    <m/>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x v="0"/>
    <n v="0"/>
    <n v="0"/>
    <n v="-0.25"/>
    <n v="-0.25"/>
    <n v="-0.25"/>
    <n v="-0.25"/>
    <m/>
    <m/>
    <m/>
    <m/>
    <m/>
    <n v="-1"/>
    <n v="521753"/>
    <n v="176604"/>
    <s v="Barnes"/>
  </r>
  <r>
    <s v="19/0171/GPD15"/>
    <x v="1"/>
    <x v="1"/>
    <d v="2019-03-19T00:00:00"/>
    <d v="2022-03-19T00:00:00"/>
    <m/>
    <m/>
    <x v="2"/>
    <x v="0"/>
    <m/>
    <s v="Change of use from B1 (Offices) to C3(a) (Dwellings) (2 x 2 bed)."/>
    <s v="62 Glentham Road_x000d_Barnes_x000d_London_x000d_SW13 9JJ_x000d_"/>
    <s v="SW13 9JJ"/>
    <m/>
    <m/>
    <m/>
    <m/>
    <m/>
    <m/>
    <m/>
    <m/>
    <n v="0"/>
    <m/>
    <m/>
    <n v="2"/>
    <m/>
    <m/>
    <m/>
    <m/>
    <m/>
    <m/>
    <n v="2"/>
    <n v="0"/>
    <n v="2"/>
    <n v="0"/>
    <n v="0"/>
    <n v="0"/>
    <n v="0"/>
    <n v="0"/>
    <n v="0"/>
    <n v="2"/>
    <x v="0"/>
    <n v="0"/>
    <n v="0"/>
    <n v="0.5"/>
    <n v="0.5"/>
    <n v="0.5"/>
    <n v="0.5"/>
    <m/>
    <m/>
    <m/>
    <m/>
    <m/>
    <n v="2"/>
    <n v="522531"/>
    <n v="177884"/>
    <s v="Barnes"/>
  </r>
  <r>
    <s v="19/0175/FUL"/>
    <x v="0"/>
    <x v="0"/>
    <d v="2019-05-09T00:00:00"/>
    <d v="2022-05-09T00:00:00"/>
    <m/>
    <m/>
    <x v="2"/>
    <x v="0"/>
    <m/>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x v="0"/>
    <n v="0"/>
    <n v="0"/>
    <n v="0"/>
    <n v="0"/>
    <n v="0"/>
    <n v="0"/>
    <m/>
    <m/>
    <m/>
    <m/>
    <m/>
    <n v="0"/>
    <n v="516414"/>
    <n v="173065"/>
    <s v="Twickenham Riverside"/>
  </r>
  <r>
    <s v="19/0228/FUL"/>
    <x v="2"/>
    <x v="0"/>
    <d v="2019-06-28T00:00:00"/>
    <d v="2022-06-28T00:00:00"/>
    <m/>
    <m/>
    <x v="2"/>
    <x v="0"/>
    <m/>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x v="0"/>
    <n v="0"/>
    <n v="0"/>
    <n v="0.25"/>
    <n v="0.25"/>
    <n v="0.25"/>
    <n v="0.25"/>
    <m/>
    <m/>
    <m/>
    <m/>
    <m/>
    <n v="1"/>
    <n v="518380"/>
    <n v="175623"/>
    <s v="North Richmond"/>
  </r>
  <r>
    <s v="19/0338/FUL"/>
    <x v="0"/>
    <x v="0"/>
    <d v="2019-05-24T00:00:00"/>
    <d v="2022-05-24T00:00:00"/>
    <m/>
    <m/>
    <x v="2"/>
    <x v="0"/>
    <m/>
    <s v="Demolition of existing 3-bedroom bungalow and erection of a new 3-bedroom detached house with basement level."/>
    <s v="48 Fourth Cross Road_x000d_Twickenham_x000d_TW2 5EL"/>
    <s v="TW2 5EL"/>
    <m/>
    <m/>
    <n v="1"/>
    <m/>
    <m/>
    <m/>
    <m/>
    <m/>
    <n v="1"/>
    <m/>
    <m/>
    <m/>
    <n v="1"/>
    <m/>
    <m/>
    <m/>
    <m/>
    <m/>
    <n v="1"/>
    <n v="0"/>
    <n v="0"/>
    <n v="0"/>
    <n v="0"/>
    <n v="0"/>
    <n v="0"/>
    <n v="0"/>
    <n v="0"/>
    <n v="0"/>
    <x v="0"/>
    <n v="0"/>
    <n v="0"/>
    <n v="0"/>
    <n v="0"/>
    <n v="0"/>
    <n v="0"/>
    <m/>
    <m/>
    <m/>
    <m/>
    <m/>
    <n v="0"/>
    <n v="514720"/>
    <n v="172712"/>
    <s v="West Twickenham"/>
  </r>
  <r>
    <s v="19/0382/FUL"/>
    <x v="0"/>
    <x v="0"/>
    <d v="2019-12-05T00:00:00"/>
    <d v="2022-12-05T00:00:00"/>
    <m/>
    <m/>
    <x v="2"/>
    <x v="0"/>
    <m/>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x v="0"/>
    <n v="0"/>
    <n v="0"/>
    <n v="0.25"/>
    <n v="0.25"/>
    <n v="0.25"/>
    <n v="0.25"/>
    <m/>
    <m/>
    <m/>
    <m/>
    <m/>
    <n v="1"/>
    <n v="515414"/>
    <n v="172536"/>
    <s v="South Twickenham"/>
  </r>
  <r>
    <s v="19/0391/FUL"/>
    <x v="0"/>
    <x v="0"/>
    <d v="2020-02-20T00:00:00"/>
    <d v="2023-02-20T00:00:00"/>
    <m/>
    <m/>
    <x v="2"/>
    <x v="0"/>
    <m/>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x v="0"/>
    <n v="0"/>
    <n v="0"/>
    <n v="1.75"/>
    <n v="1.75"/>
    <n v="1.75"/>
    <n v="1.75"/>
    <m/>
    <m/>
    <m/>
    <m/>
    <m/>
    <n v="7"/>
    <n v="521492"/>
    <n v="175545"/>
    <s v="Mortlake and Barnes Common"/>
  </r>
  <r>
    <s v="19/0414/FUL"/>
    <x v="0"/>
    <x v="0"/>
    <d v="2020-01-22T00:00:00"/>
    <d v="2023-01-23T00:00:00"/>
    <m/>
    <m/>
    <x v="2"/>
    <x v="0"/>
    <m/>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x v="0"/>
    <n v="0"/>
    <n v="0"/>
    <n v="0.5"/>
    <n v="0.5"/>
    <n v="0.5"/>
    <n v="0.5"/>
    <m/>
    <m/>
    <m/>
    <m/>
    <m/>
    <n v="2"/>
    <n v="513048"/>
    <n v="173758"/>
    <s v="Heathfield"/>
  </r>
  <r>
    <s v="19/0823/GPD13"/>
    <x v="1"/>
    <x v="1"/>
    <d v="2019-05-07T00:00:00"/>
    <d v="2022-05-07T00:00:00"/>
    <m/>
    <m/>
    <x v="2"/>
    <x v="0"/>
    <m/>
    <s v="Conversion of commercial unit to self-contained 2no. bedroom unit"/>
    <s v="203 Sandycombe Road_x000d_Richmond_x000d_TW9 2EW_x000d_"/>
    <s v="TW9 2EW"/>
    <m/>
    <m/>
    <m/>
    <m/>
    <m/>
    <m/>
    <m/>
    <m/>
    <n v="0"/>
    <m/>
    <m/>
    <n v="1"/>
    <m/>
    <m/>
    <m/>
    <m/>
    <m/>
    <m/>
    <n v="1"/>
    <n v="0"/>
    <n v="1"/>
    <n v="0"/>
    <n v="0"/>
    <n v="0"/>
    <n v="0"/>
    <n v="0"/>
    <n v="0"/>
    <n v="1"/>
    <x v="0"/>
    <n v="0"/>
    <n v="0"/>
    <n v="0.25"/>
    <n v="0.25"/>
    <n v="0.25"/>
    <n v="0.25"/>
    <m/>
    <m/>
    <m/>
    <m/>
    <m/>
    <n v="1"/>
    <n v="519091"/>
    <n v="176195"/>
    <s v="Kew"/>
  </r>
  <r>
    <s v="19/0847/FUL"/>
    <x v="0"/>
    <x v="0"/>
    <d v="2019-12-23T00:00:00"/>
    <d v="2022-12-24T00:00:00"/>
    <m/>
    <m/>
    <x v="2"/>
    <x v="0"/>
    <m/>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x v="0"/>
    <n v="0"/>
    <n v="0"/>
    <n v="0"/>
    <n v="0"/>
    <n v="0"/>
    <n v="0"/>
    <m/>
    <m/>
    <m/>
    <m/>
    <m/>
    <n v="0"/>
    <n v="516412"/>
    <n v="171302"/>
    <s v="Teddington"/>
  </r>
  <r>
    <s v="19/0911/FUL"/>
    <x v="4"/>
    <x v="0"/>
    <d v="2020-01-17T00:00:00"/>
    <d v="2023-02-05T00:00:00"/>
    <m/>
    <m/>
    <x v="2"/>
    <x v="0"/>
    <m/>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x v="0"/>
    <n v="0"/>
    <n v="0"/>
    <n v="0.5"/>
    <n v="0.5"/>
    <n v="0.5"/>
    <n v="0.5"/>
    <m/>
    <m/>
    <m/>
    <m/>
    <m/>
    <n v="2"/>
    <n v="517543"/>
    <n v="169767"/>
    <s v="Hampton Wick"/>
  </r>
  <r>
    <s v="19/1029/FUL"/>
    <x v="4"/>
    <x v="0"/>
    <d v="2019-09-17T00:00:00"/>
    <d v="2022-09-17T00:00:00"/>
    <m/>
    <m/>
    <x v="2"/>
    <x v="0"/>
    <m/>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x v="0"/>
    <n v="0"/>
    <n v="0"/>
    <n v="0.25"/>
    <n v="0.25"/>
    <n v="0.25"/>
    <n v="0.25"/>
    <m/>
    <m/>
    <m/>
    <m/>
    <m/>
    <n v="1"/>
    <n v="513857"/>
    <n v="171464"/>
    <s v="Fulwell and Hampton Hill"/>
  </r>
  <r>
    <s v="19/1033/GPD23"/>
    <x v="1"/>
    <x v="1"/>
    <d v="2019-06-05T00:00:00"/>
    <d v="2022-06-05T00:00:00"/>
    <m/>
    <m/>
    <x v="2"/>
    <x v="0"/>
    <m/>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x v="0"/>
    <n v="0"/>
    <n v="0"/>
    <n v="0.25"/>
    <n v="0.25"/>
    <n v="0.25"/>
    <n v="0.25"/>
    <m/>
    <m/>
    <m/>
    <m/>
    <m/>
    <n v="1"/>
    <n v="520517"/>
    <n v="175507"/>
    <s v="East Sheen"/>
  </r>
  <r>
    <s v="19/1098/FUL"/>
    <x v="0"/>
    <x v="0"/>
    <d v="2019-08-23T00:00:00"/>
    <d v="2022-08-27T00:00:00"/>
    <m/>
    <m/>
    <x v="2"/>
    <x v="0"/>
    <m/>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x v="0"/>
    <n v="0"/>
    <n v="0"/>
    <n v="-0.25"/>
    <n v="-0.25"/>
    <n v="-0.25"/>
    <n v="-0.25"/>
    <m/>
    <m/>
    <m/>
    <m/>
    <m/>
    <n v="-1"/>
    <n v="520394"/>
    <n v="175127"/>
    <s v="East Sheen"/>
  </r>
  <r>
    <s v="19/1162/FUL"/>
    <x v="3"/>
    <x v="0"/>
    <d v="2020-03-20T00:00:00"/>
    <d v="2023-03-20T00:00:00"/>
    <m/>
    <m/>
    <x v="2"/>
    <x v="0"/>
    <m/>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x v="0"/>
    <n v="0"/>
    <n v="0"/>
    <n v="0.25"/>
    <n v="0.25"/>
    <n v="0.25"/>
    <n v="0.25"/>
    <m/>
    <m/>
    <m/>
    <m/>
    <m/>
    <n v="1"/>
    <n v="517949"/>
    <n v="174506"/>
    <s v="South Richmond"/>
  </r>
  <r>
    <s v="19/1219/FUL"/>
    <x v="0"/>
    <x v="0"/>
    <d v="2019-12-11T00:00:00"/>
    <d v="2022-12-11T00:00:00"/>
    <m/>
    <m/>
    <x v="2"/>
    <x v="0"/>
    <m/>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x v="0"/>
    <n v="0"/>
    <n v="0"/>
    <n v="0"/>
    <n v="0"/>
    <n v="0"/>
    <n v="0"/>
    <m/>
    <m/>
    <m/>
    <m/>
    <m/>
    <n v="0"/>
    <n v="520990"/>
    <n v="175033"/>
    <s v="East Sheen"/>
  </r>
  <r>
    <s v="19/1361/FUL"/>
    <x v="4"/>
    <x v="0"/>
    <d v="2019-07-16T00:00:00"/>
    <d v="2022-07-16T00:00:00"/>
    <d v="2020-06-17T00:00:00"/>
    <d v="2020-09-30T00:00:00"/>
    <x v="2"/>
    <x v="0"/>
    <m/>
    <s v="Extension of 4-bedroom single family dwelling house and conversion to divide into 2No. 2-bedroom houses."/>
    <s v="2F Fifth Cross Road_x000a_Twickenham_x000a_TW2 5LQ"/>
    <s v="TW2 5LQ"/>
    <m/>
    <m/>
    <m/>
    <n v="1"/>
    <m/>
    <m/>
    <m/>
    <m/>
    <n v="1"/>
    <m/>
    <m/>
    <n v="2"/>
    <m/>
    <m/>
    <m/>
    <m/>
    <m/>
    <m/>
    <n v="2"/>
    <n v="0"/>
    <n v="2"/>
    <n v="0"/>
    <n v="-1"/>
    <n v="0"/>
    <n v="0"/>
    <n v="0"/>
    <n v="0"/>
    <n v="1"/>
    <x v="0"/>
    <n v="0"/>
    <n v="1"/>
    <n v="0"/>
    <n v="0"/>
    <n v="0"/>
    <n v="0"/>
    <m/>
    <m/>
    <m/>
    <m/>
    <m/>
    <n v="1"/>
    <n v="514833"/>
    <n v="172367"/>
    <s v="West Twickenham"/>
  </r>
  <r>
    <s v="19/1602/GPD15"/>
    <x v="1"/>
    <x v="1"/>
    <d v="2019-07-15T00:00:00"/>
    <d v="2022-07-15T00:00:00"/>
    <m/>
    <m/>
    <x v="2"/>
    <x v="0"/>
    <m/>
    <s v="Change of use from B1(a) (office) to C3 (residential) to provide 1 x 1 bed self-contained residential dwelling."/>
    <s v="106 Shacklegate Lane_x000d_Teddington_x000d_TW11 8SH_x000d_"/>
    <s v="TW11 8SH"/>
    <m/>
    <m/>
    <m/>
    <m/>
    <m/>
    <m/>
    <m/>
    <m/>
    <n v="0"/>
    <m/>
    <n v="1"/>
    <m/>
    <m/>
    <m/>
    <m/>
    <m/>
    <m/>
    <m/>
    <n v="1"/>
    <n v="1"/>
    <n v="0"/>
    <n v="0"/>
    <n v="0"/>
    <n v="0"/>
    <n v="0"/>
    <n v="0"/>
    <n v="0"/>
    <n v="1"/>
    <x v="0"/>
    <n v="0"/>
    <n v="0"/>
    <n v="0.25"/>
    <n v="0.25"/>
    <n v="0.25"/>
    <n v="0.25"/>
    <m/>
    <m/>
    <m/>
    <m/>
    <m/>
    <n v="1"/>
    <n v="515391"/>
    <n v="171652"/>
    <s v="Fulwell and Hampton Hill"/>
  </r>
  <r>
    <s v="19/1649/GPD15"/>
    <x v="1"/>
    <x v="1"/>
    <d v="2019-07-16T00:00:00"/>
    <d v="2022-07-16T00:00:00"/>
    <m/>
    <m/>
    <x v="2"/>
    <x v="0"/>
    <m/>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x v="0"/>
    <n v="0"/>
    <n v="0"/>
    <n v="0.25"/>
    <n v="0.25"/>
    <n v="0.25"/>
    <n v="0.25"/>
    <m/>
    <m/>
    <m/>
    <m/>
    <m/>
    <n v="1"/>
    <n v="516442"/>
    <n v="173470"/>
    <s v="Twickenham Riverside"/>
  </r>
  <r>
    <s v="19/1703/FUL"/>
    <x v="1"/>
    <x v="0"/>
    <d v="2019-08-12T00:00:00"/>
    <d v="2022-12-27T00:00:00"/>
    <m/>
    <m/>
    <x v="2"/>
    <x v="0"/>
    <m/>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x v="0"/>
    <n v="0"/>
    <n v="0"/>
    <n v="0.25"/>
    <n v="0.25"/>
    <n v="0.25"/>
    <n v="0.25"/>
    <m/>
    <m/>
    <m/>
    <m/>
    <m/>
    <n v="1"/>
    <n v="514733"/>
    <n v="172125"/>
    <s v="West Twickenham"/>
  </r>
  <r>
    <s v="19/1731/FUL"/>
    <x v="0"/>
    <x v="0"/>
    <d v="2019-08-21T00:00:00"/>
    <d v="2022-08-21T00:00:00"/>
    <m/>
    <m/>
    <x v="2"/>
    <x v="0"/>
    <m/>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x v="0"/>
    <n v="0"/>
    <n v="0"/>
    <n v="0"/>
    <n v="0"/>
    <n v="0"/>
    <n v="0"/>
    <m/>
    <m/>
    <m/>
    <m/>
    <m/>
    <n v="0"/>
    <n v="515806"/>
    <n v="172455"/>
    <s v="South Twickenham"/>
  </r>
  <r>
    <s v="19/1759/FUL"/>
    <x v="2"/>
    <x v="0"/>
    <d v="2019-09-09T00:00:00"/>
    <d v="2022-09-16T00:00:00"/>
    <m/>
    <m/>
    <x v="2"/>
    <x v="0"/>
    <m/>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x v="0"/>
    <n v="0"/>
    <n v="0"/>
    <n v="0.75"/>
    <n v="0.75"/>
    <n v="0.75"/>
    <n v="0.75"/>
    <m/>
    <m/>
    <m/>
    <m/>
    <m/>
    <n v="3"/>
    <n v="514632"/>
    <n v="171370"/>
    <s v="Fulwell and Hampton Hill"/>
  </r>
  <r>
    <s v="19/1763/FUL"/>
    <x v="0"/>
    <x v="0"/>
    <d v="2019-09-23T00:00:00"/>
    <d v="2022-09-23T00:00:00"/>
    <m/>
    <m/>
    <x v="2"/>
    <x v="0"/>
    <m/>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x v="0"/>
    <n v="0"/>
    <n v="0"/>
    <n v="0.5"/>
    <n v="0.5"/>
    <n v="0.5"/>
    <n v="0.5"/>
    <m/>
    <m/>
    <m/>
    <m/>
    <m/>
    <n v="2"/>
    <n v="515377"/>
    <n v="173631"/>
    <s v="St. Margarets and North Twickenham"/>
  </r>
  <r>
    <s v="19/1895/FUL"/>
    <x v="4"/>
    <x v="0"/>
    <d v="2019-10-23T00:00:00"/>
    <d v="2022-10-23T00:00:00"/>
    <m/>
    <m/>
    <x v="2"/>
    <x v="0"/>
    <m/>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x v="0"/>
    <n v="0"/>
    <n v="0"/>
    <n v="0"/>
    <n v="0"/>
    <n v="0"/>
    <n v="0"/>
    <m/>
    <m/>
    <m/>
    <m/>
    <m/>
    <n v="0"/>
    <n v="517763"/>
    <n v="171588"/>
    <s v="Ham, Petersham and Richmond Riverside"/>
  </r>
  <r>
    <s v="19/1997/GPD23"/>
    <x v="1"/>
    <x v="1"/>
    <d v="2019-08-29T00:00:00"/>
    <d v="2022-08-29T00:00:00"/>
    <m/>
    <m/>
    <x v="2"/>
    <x v="0"/>
    <m/>
    <s v="Change of use of property from B1(c) light industrial use to C3 residential (1x2 bedroom house)"/>
    <s v="1A - 3A Holly Road_x000d_Hampton Hill_x000d_Hampton_x000d_TW12 1QF_x000d_"/>
    <s v="TW12 1QF"/>
    <m/>
    <m/>
    <m/>
    <m/>
    <m/>
    <m/>
    <m/>
    <m/>
    <n v="0"/>
    <m/>
    <m/>
    <n v="1"/>
    <m/>
    <m/>
    <m/>
    <m/>
    <m/>
    <m/>
    <n v="1"/>
    <n v="0"/>
    <n v="1"/>
    <n v="0"/>
    <n v="0"/>
    <n v="0"/>
    <n v="0"/>
    <n v="0"/>
    <n v="0"/>
    <n v="1"/>
    <x v="0"/>
    <n v="0"/>
    <n v="0"/>
    <n v="0.25"/>
    <n v="0.25"/>
    <n v="0.25"/>
    <n v="0.25"/>
    <m/>
    <m/>
    <m/>
    <m/>
    <m/>
    <n v="1"/>
    <n v="514191"/>
    <n v="170734"/>
    <s v="Fulwell and Hampton Hill"/>
  </r>
  <r>
    <s v="19/2102/FUL"/>
    <x v="4"/>
    <x v="0"/>
    <d v="2019-08-21T00:00:00"/>
    <d v="2022-08-27T00:00:00"/>
    <m/>
    <m/>
    <x v="2"/>
    <x v="0"/>
    <m/>
    <s v="Rear extension at second floor level to form a new studio flat."/>
    <s v="Tabard House_x000d_22 Upper Teddington Road_x000d_Hampton Wick_x000d_KT1 4DT_x000d_"/>
    <s v="KT1 4DT"/>
    <m/>
    <m/>
    <m/>
    <m/>
    <m/>
    <m/>
    <m/>
    <m/>
    <n v="0"/>
    <m/>
    <n v="1"/>
    <m/>
    <m/>
    <m/>
    <m/>
    <m/>
    <m/>
    <m/>
    <n v="1"/>
    <n v="1"/>
    <n v="0"/>
    <n v="0"/>
    <n v="0"/>
    <n v="0"/>
    <n v="0"/>
    <n v="0"/>
    <n v="0"/>
    <n v="1"/>
    <x v="0"/>
    <n v="0"/>
    <n v="0"/>
    <n v="0.25"/>
    <n v="0.25"/>
    <n v="0.25"/>
    <n v="0.25"/>
    <m/>
    <m/>
    <m/>
    <m/>
    <m/>
    <n v="1"/>
    <n v="517355"/>
    <n v="169968"/>
    <s v="Hampton Wick"/>
  </r>
  <r>
    <s v="19/2273/FUL"/>
    <x v="1"/>
    <x v="0"/>
    <d v="2019-12-23T00:00:00"/>
    <d v="2022-12-23T00:00:00"/>
    <m/>
    <m/>
    <x v="2"/>
    <x v="0"/>
    <m/>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x v="0"/>
    <n v="0"/>
    <n v="0"/>
    <n v="0.25"/>
    <n v="0.25"/>
    <n v="0.25"/>
    <n v="0.25"/>
    <m/>
    <m/>
    <m/>
    <m/>
    <m/>
    <n v="1"/>
    <n v="512318"/>
    <n v="171284"/>
    <s v="Hampton North"/>
  </r>
  <r>
    <s v="19/2300/FUL"/>
    <x v="0"/>
    <x v="0"/>
    <d v="2019-09-23T00:00:00"/>
    <d v="2022-09-23T00:00:00"/>
    <m/>
    <m/>
    <x v="2"/>
    <x v="0"/>
    <m/>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0"/>
    <m/>
    <m/>
    <m/>
    <m/>
    <m/>
    <n v="0"/>
    <m/>
    <n v="7"/>
    <m/>
    <m/>
    <m/>
    <m/>
    <m/>
    <m/>
    <m/>
    <n v="7"/>
    <n v="7"/>
    <n v="0"/>
    <n v="0"/>
    <n v="0"/>
    <n v="0"/>
    <n v="0"/>
    <n v="0"/>
    <n v="0"/>
    <n v="7"/>
    <x v="0"/>
    <n v="0"/>
    <n v="0"/>
    <n v="1.75"/>
    <n v="1.75"/>
    <n v="1.75"/>
    <n v="1.75"/>
    <m/>
    <m/>
    <m/>
    <m/>
    <m/>
    <n v="7"/>
    <n v="518353"/>
    <n v="175510"/>
    <s v="North Richmond"/>
  </r>
  <r>
    <s v="19/2788/FUL"/>
    <x v="4"/>
    <x v="0"/>
    <d v="2020-01-31T00:00:00"/>
    <d v="2023-02-03T00:00:00"/>
    <m/>
    <m/>
    <x v="2"/>
    <x v="0"/>
    <m/>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x v="0"/>
    <n v="0"/>
    <n v="0"/>
    <n v="0.25"/>
    <n v="0.25"/>
    <n v="0.25"/>
    <n v="0.25"/>
    <m/>
    <m/>
    <m/>
    <m/>
    <m/>
    <n v="1"/>
    <n v="519131"/>
    <n v="176452"/>
    <s v="Kew"/>
  </r>
  <r>
    <s v="19/2796/GPD15"/>
    <x v="1"/>
    <x v="1"/>
    <d v="2019-11-05T00:00:00"/>
    <d v="2022-07-05T00:00:00"/>
    <m/>
    <m/>
    <x v="2"/>
    <x v="0"/>
    <m/>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x v="0"/>
    <n v="0"/>
    <n v="0"/>
    <n v="0.25"/>
    <n v="0.25"/>
    <n v="0.25"/>
    <n v="0.25"/>
    <m/>
    <m/>
    <m/>
    <m/>
    <m/>
    <n v="1"/>
    <n v="521408"/>
    <n v="175714"/>
    <s v="Mortlake and Barnes Common"/>
  </r>
  <r>
    <s v="19/3025/FUL"/>
    <x v="1"/>
    <x v="0"/>
    <d v="2020-01-29T00:00:00"/>
    <d v="2023-01-29T00:00:00"/>
    <m/>
    <m/>
    <x v="2"/>
    <x v="0"/>
    <m/>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x v="0"/>
    <n v="0"/>
    <n v="0"/>
    <n v="0"/>
    <n v="0"/>
    <n v="0"/>
    <n v="0"/>
    <m/>
    <m/>
    <m/>
    <m/>
    <m/>
    <n v="0"/>
    <n v="516497"/>
    <n v="173537"/>
    <s v="Twickenham Riverside"/>
  </r>
  <r>
    <s v="19/3101/GPD23"/>
    <x v="1"/>
    <x v="1"/>
    <d v="2019-11-18T00:00:00"/>
    <d v="2022-11-18T00:00:00"/>
    <m/>
    <m/>
    <x v="2"/>
    <x v="0"/>
    <m/>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x v="0"/>
    <n v="0"/>
    <n v="0"/>
    <n v="0.25"/>
    <n v="0.25"/>
    <n v="0.25"/>
    <n v="0.25"/>
    <m/>
    <m/>
    <m/>
    <m/>
    <m/>
    <n v="1"/>
    <n v="515035"/>
    <n v="171569"/>
    <s v="Fulwell and Hampton Hill"/>
  </r>
  <r>
    <s v="19/3419/FUL"/>
    <x v="0"/>
    <x v="0"/>
    <d v="2020-03-11T00:00:00"/>
    <d v="2023-03-11T00:00:00"/>
    <m/>
    <m/>
    <x v="2"/>
    <x v="0"/>
    <m/>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x v="0"/>
    <n v="0"/>
    <n v="0"/>
    <n v="0"/>
    <n v="0"/>
    <n v="0"/>
    <n v="0"/>
    <m/>
    <m/>
    <m/>
    <m/>
    <m/>
    <n v="0"/>
    <n v="517948"/>
    <n v="172696"/>
    <s v="Ham, Petersham and Richmond Riverside"/>
  </r>
  <r>
    <s v="20/0136/FUL"/>
    <x v="0"/>
    <x v="0"/>
    <d v="2020-03-26T00:00:00"/>
    <d v="2021-12-21T00:00:00"/>
    <m/>
    <m/>
    <x v="2"/>
    <x v="0"/>
    <m/>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x v="0"/>
    <n v="0"/>
    <n v="0"/>
    <n v="0"/>
    <n v="0"/>
    <n v="0"/>
    <n v="0"/>
    <m/>
    <m/>
    <m/>
    <m/>
    <m/>
    <n v="0"/>
    <n v="521893"/>
    <n v="177129"/>
    <s v="Barnes"/>
  </r>
  <r>
    <s v="20/0373/PS192"/>
    <x v="1"/>
    <x v="1"/>
    <d v="2020-02-17T00:00:00"/>
    <d v="2020-02-18T00:00:00"/>
    <m/>
    <m/>
    <x v="2"/>
    <x v="0"/>
    <m/>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x v="0"/>
    <n v="0"/>
    <n v="0"/>
    <n v="0.5"/>
    <n v="0.5"/>
    <n v="0.5"/>
    <n v="0.5"/>
    <m/>
    <m/>
    <m/>
    <m/>
    <m/>
    <n v="2"/>
    <n v="520577"/>
    <n v="175397"/>
    <s v="East Sheen"/>
  </r>
  <r>
    <s v="Site Allocation"/>
    <x v="0"/>
    <x v="0"/>
    <m/>
    <m/>
    <m/>
    <m/>
    <x v="3"/>
    <x v="4"/>
    <m/>
    <m/>
    <s v="Sainsbury’s, Manor Road/Lower Richmond Road"/>
    <m/>
    <m/>
    <m/>
    <m/>
    <m/>
    <m/>
    <m/>
    <m/>
    <m/>
    <m/>
    <m/>
    <m/>
    <m/>
    <m/>
    <m/>
    <m/>
    <m/>
    <m/>
    <m/>
    <m/>
    <m/>
    <m/>
    <m/>
    <m/>
    <m/>
    <m/>
    <m/>
    <m/>
    <n v="0"/>
    <x v="0"/>
    <n v="0"/>
    <n v="0"/>
    <n v="0"/>
    <n v="0"/>
    <n v="0"/>
    <n v="0"/>
    <n v="50"/>
    <n v="50"/>
    <n v="50"/>
    <n v="50"/>
    <n v="50"/>
    <n v="250"/>
    <n v="519119"/>
    <n v="175570"/>
    <s v="Ham, Petersham and Richmond Riverside"/>
  </r>
  <r>
    <s v="Site Allocation"/>
    <x v="0"/>
    <x v="0"/>
    <m/>
    <m/>
    <m/>
    <m/>
    <x v="3"/>
    <x v="4"/>
    <m/>
    <m/>
    <s v="Ham Central"/>
    <m/>
    <m/>
    <m/>
    <m/>
    <m/>
    <m/>
    <m/>
    <m/>
    <m/>
    <m/>
    <m/>
    <m/>
    <m/>
    <m/>
    <m/>
    <m/>
    <m/>
    <m/>
    <m/>
    <m/>
    <m/>
    <m/>
    <m/>
    <m/>
    <m/>
    <m/>
    <m/>
    <m/>
    <n v="0"/>
    <x v="0"/>
    <n v="0"/>
    <n v="0"/>
    <n v="0"/>
    <n v="0"/>
    <n v="0"/>
    <n v="0"/>
    <n v="50"/>
    <n v="50"/>
    <n v="50"/>
    <n v="50"/>
    <n v="50"/>
    <n v="250"/>
    <n v="517177"/>
    <n v="172352"/>
    <s v="Ham, Petersham and Richmond Riversid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5">
  <r>
    <s v="10/0312/FUL"/>
    <x v="0"/>
    <m/>
    <d v="2010-06-15T00:00:00"/>
    <d v="2013-06-15T00:00:00"/>
    <d v="2013-06-15T00:00:00"/>
    <d v="2019-10-03T00:00:00"/>
    <x v="0"/>
    <s v="Open Market"/>
    <m/>
    <s v="Construction of three bedroom house and associated landscaping"/>
    <s v="72 Stanley Road_x000d_Teddington_x000d__x000d_"/>
    <m/>
    <m/>
    <m/>
    <m/>
    <m/>
    <m/>
    <m/>
    <m/>
    <m/>
    <n v="0"/>
    <m/>
    <m/>
    <m/>
    <n v="1"/>
    <m/>
    <m/>
    <m/>
    <m/>
    <m/>
    <n v="1"/>
    <n v="0"/>
    <n v="0"/>
    <n v="1"/>
    <n v="0"/>
    <n v="0"/>
    <n v="0"/>
    <n v="0"/>
    <n v="0"/>
    <n v="1"/>
    <m/>
    <n v="1"/>
    <n v="0"/>
    <n v="0"/>
    <n v="0"/>
    <n v="0"/>
    <n v="0"/>
    <m/>
    <m/>
    <m/>
    <m/>
    <m/>
    <n v="0"/>
    <n v="515372"/>
    <n v="171266"/>
    <s v="Teddington"/>
  </r>
  <r>
    <s v="11/1443/FUL"/>
    <x v="0"/>
    <m/>
    <d v="2012-03-30T00:00:00"/>
    <d v="2015-03-30T00:00:00"/>
    <d v="2015-03-14T00:00:00"/>
    <d v="2020-01-31T00:00:00"/>
    <x v="0"/>
    <s v="Open Market"/>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s v="Y"/>
    <n v="14"/>
    <n v="0"/>
    <n v="0"/>
    <n v="0"/>
    <n v="0"/>
    <n v="0"/>
    <m/>
    <m/>
    <m/>
    <m/>
    <m/>
    <n v="0"/>
    <n v="516095"/>
    <n v="173690"/>
    <s v="St. Margarets and North Twickenham"/>
  </r>
  <r>
    <s v="11/2882/FUL"/>
    <x v="1"/>
    <m/>
    <d v="2012-09-10T00:00:00"/>
    <d v="2015-09-10T00:00:00"/>
    <d v="2015-09-09T00:00:00"/>
    <d v="2020-03-18T00:00:00"/>
    <x v="0"/>
    <s v="Open Market"/>
    <m/>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m/>
    <n v="0"/>
    <n v="0"/>
    <n v="0"/>
    <n v="0"/>
    <n v="0"/>
    <n v="0"/>
    <m/>
    <m/>
    <m/>
    <m/>
    <m/>
    <n v="0"/>
    <n v="514998"/>
    <n v="172958"/>
    <s v="West Twickenham"/>
  </r>
  <r>
    <s v="13/2163/FUL"/>
    <x v="2"/>
    <m/>
    <d v="2013-10-25T00:00:00"/>
    <d v="2016-10-28T00:00:00"/>
    <d v="2016-09-01T00:00:00"/>
    <d v="2019-08-14T00:00:00"/>
    <x v="0"/>
    <s v="Open Market"/>
    <m/>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m/>
    <n v="-1"/>
    <n v="0"/>
    <n v="0"/>
    <n v="0"/>
    <n v="0"/>
    <n v="0"/>
    <m/>
    <m/>
    <m/>
    <m/>
    <m/>
    <n v="0"/>
    <n v="517063"/>
    <n v="170403"/>
    <s v="Hampton Wick"/>
  </r>
  <r>
    <s v="14/3983/FUL"/>
    <x v="0"/>
    <m/>
    <d v="2015-05-15T00:00:00"/>
    <d v="2019-03-18T00:00:00"/>
    <d v="2017-04-14T00:00:00"/>
    <d v="2020-03-31T00:00:00"/>
    <x v="0"/>
    <s v="Open Market"/>
    <m/>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m/>
    <n v="4"/>
    <n v="0"/>
    <n v="0"/>
    <n v="0"/>
    <n v="0"/>
    <n v="0"/>
    <m/>
    <m/>
    <m/>
    <m/>
    <m/>
    <n v="0"/>
    <n v="518627"/>
    <n v="175012"/>
    <s v="South Richmond"/>
  </r>
  <r>
    <s v="14/4464/P3JPA"/>
    <x v="1"/>
    <s v="PA"/>
    <d v="2015-01-05T00:00:00"/>
    <d v="2020-07-21T00:00:00"/>
    <d v="2018-02-01T00:00:00"/>
    <d v="2019-10-11T00:00:00"/>
    <x v="0"/>
    <s v="Open Market"/>
    <m/>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m/>
    <n v="6"/>
    <n v="0"/>
    <n v="0"/>
    <n v="0"/>
    <n v="0"/>
    <n v="0"/>
    <m/>
    <m/>
    <m/>
    <m/>
    <m/>
    <n v="0"/>
    <n v="515764"/>
    <n v="173105"/>
    <s v="South Twickenham"/>
  </r>
  <r>
    <s v="14/4721/FUL"/>
    <x v="0"/>
    <m/>
    <d v="2015-07-30T00:00:00"/>
    <d v="2018-07-30T00:00:00"/>
    <d v="2018-06-25T00:00:00"/>
    <d v="2020-02-19T00:00:00"/>
    <x v="0"/>
    <s v="Open Market"/>
    <m/>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m/>
    <n v="8"/>
    <n v="0"/>
    <n v="0"/>
    <n v="0"/>
    <n v="0"/>
    <n v="0"/>
    <m/>
    <m/>
    <m/>
    <m/>
    <m/>
    <n v="0"/>
    <n v="521414"/>
    <n v="175749"/>
    <s v="Mortlake and Barnes Common"/>
  </r>
  <r>
    <s v="14/4793/FUL"/>
    <x v="3"/>
    <m/>
    <d v="2016-11-11T00:00:00"/>
    <d v="2019-11-11T00:00:00"/>
    <d v="2018-01-14T00:00:00"/>
    <d v="2019-11-20T00:00:00"/>
    <x v="0"/>
    <s v="Open Market"/>
    <m/>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m/>
    <n v="2"/>
    <n v="0"/>
    <n v="0"/>
    <n v="0"/>
    <n v="0"/>
    <n v="0"/>
    <m/>
    <m/>
    <m/>
    <m/>
    <m/>
    <n v="0"/>
    <n v="520471"/>
    <n v="175586"/>
    <s v="East Sheen"/>
  </r>
  <r>
    <s v="14/5364/P3JPA"/>
    <x v="1"/>
    <s v="PA"/>
    <d v="2015-03-03T00:00:00"/>
    <d v="2020-03-03T00:00:00"/>
    <d v="2016-03-01T00:00:00"/>
    <d v="2019-05-31T00:00:00"/>
    <x v="0"/>
    <s v="Open Market"/>
    <m/>
    <s v="Change of use from B1 office use to C3 residential use"/>
    <s v="22 Linden Road_x000d_Hampton_x000d_TW12 2JB_x000d_"/>
    <s v="TW12 2JB"/>
    <m/>
    <m/>
    <m/>
    <m/>
    <m/>
    <m/>
    <m/>
    <m/>
    <n v="0"/>
    <m/>
    <m/>
    <m/>
    <n v="1"/>
    <m/>
    <m/>
    <m/>
    <m/>
    <m/>
    <n v="1"/>
    <n v="0"/>
    <n v="0"/>
    <n v="1"/>
    <n v="0"/>
    <n v="0"/>
    <n v="0"/>
    <n v="0"/>
    <n v="0"/>
    <n v="1"/>
    <m/>
    <n v="1"/>
    <n v="0"/>
    <n v="0"/>
    <n v="0"/>
    <n v="0"/>
    <n v="0"/>
    <m/>
    <m/>
    <m/>
    <m/>
    <m/>
    <n v="0"/>
    <n v="513125"/>
    <n v="169836"/>
    <s v="Hampton"/>
  </r>
  <r>
    <s v="15/0160/FUL"/>
    <x v="0"/>
    <m/>
    <d v="2016-02-05T00:00:00"/>
    <d v="2019-02-05T00:00:00"/>
    <d v="2017-10-02T00:00:00"/>
    <d v="2019-05-20T00:00:00"/>
    <x v="0"/>
    <s v="Open Market"/>
    <m/>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m/>
    <n v="2"/>
    <n v="0"/>
    <n v="0"/>
    <n v="0"/>
    <n v="0"/>
    <n v="0"/>
    <m/>
    <m/>
    <m/>
    <m/>
    <m/>
    <n v="0"/>
    <n v="515646"/>
    <n v="171303"/>
    <s v="Teddington"/>
  </r>
  <r>
    <s v="15/0421/FUL"/>
    <x v="2"/>
    <m/>
    <d v="2016-08-04T00:00:00"/>
    <d v="2019-08-04T00:00:00"/>
    <d v="2018-03-01T00:00:00"/>
    <d v="2019-09-06T00:00:00"/>
    <x v="0"/>
    <s v="Open Market"/>
    <m/>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m/>
    <n v="-3"/>
    <n v="0"/>
    <n v="0"/>
    <n v="0"/>
    <n v="0"/>
    <n v="0"/>
    <m/>
    <m/>
    <m/>
    <m/>
    <m/>
    <n v="0"/>
    <n v="518586"/>
    <n v="174575"/>
    <s v="South Richmond"/>
  </r>
  <r>
    <s v="15/1440/FUL"/>
    <x v="0"/>
    <m/>
    <d v="2018-09-28T00:00:00"/>
    <d v="2021-10-01T00:00:00"/>
    <d v="2019-02-01T00:00:00"/>
    <d v="2020-03-09T00:00:00"/>
    <x v="0"/>
    <s v="Open Market"/>
    <m/>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m/>
    <n v="1"/>
    <n v="0"/>
    <n v="0"/>
    <n v="0"/>
    <n v="0"/>
    <n v="0"/>
    <m/>
    <m/>
    <m/>
    <m/>
    <m/>
    <n v="0"/>
    <n v="515114"/>
    <n v="172749"/>
    <s v="West Twickenham"/>
  </r>
  <r>
    <s v="15/1638/FUL"/>
    <x v="0"/>
    <m/>
    <d v="2016-08-23T00:00:00"/>
    <d v="2020-06-22T00:00:00"/>
    <d v="2018-02-01T00:00:00"/>
    <d v="2019-10-21T00:00:00"/>
    <x v="0"/>
    <s v="Open Market"/>
    <m/>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m/>
    <n v="1"/>
    <n v="0"/>
    <n v="0"/>
    <n v="0"/>
    <n v="0"/>
    <n v="0"/>
    <m/>
    <m/>
    <m/>
    <m/>
    <m/>
    <n v="0"/>
    <n v="516222"/>
    <n v="174079"/>
    <s v="St. Margarets and North Twickenham"/>
  </r>
  <r>
    <s v="15/2440/VRC"/>
    <x v="0"/>
    <m/>
    <d v="2015-08-04T00:00:00"/>
    <d v="2018-08-04T00:00:00"/>
    <d v="2018-04-01T00:00:00"/>
    <d v="2019-10-18T00:00:00"/>
    <x v="0"/>
    <s v="Open Market"/>
    <m/>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m/>
    <n v="4"/>
    <n v="0"/>
    <n v="0"/>
    <n v="0"/>
    <n v="0"/>
    <n v="0"/>
    <m/>
    <m/>
    <m/>
    <m/>
    <m/>
    <n v="0"/>
    <n v="519022"/>
    <n v="175824"/>
    <s v="Kew"/>
  </r>
  <r>
    <s v="15/2452/FUL"/>
    <x v="0"/>
    <m/>
    <d v="2015-07-27T00:00:00"/>
    <d v="2018-07-27T00:00:00"/>
    <d v="2016-05-12T00:00:00"/>
    <d v="2019-08-28T00:00:00"/>
    <x v="0"/>
    <s v="Open Market"/>
    <m/>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m/>
    <n v="1"/>
    <n v="0"/>
    <n v="0"/>
    <n v="0"/>
    <n v="0"/>
    <n v="0"/>
    <m/>
    <m/>
    <m/>
    <m/>
    <m/>
    <n v="0"/>
    <n v="516657"/>
    <n v="173659"/>
    <s v="Twickenham Riverside"/>
  </r>
  <r>
    <s v="15/3183/FUL"/>
    <x v="2"/>
    <m/>
    <d v="2015-12-29T00:00:00"/>
    <d v="2018-12-30T00:00:00"/>
    <d v="2018-12-03T00:00:00"/>
    <d v="2019-07-01T00:00:00"/>
    <x v="0"/>
    <s v="Open Market"/>
    <m/>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m/>
    <n v="-1"/>
    <n v="0"/>
    <n v="0"/>
    <n v="0"/>
    <n v="0"/>
    <n v="0"/>
    <m/>
    <m/>
    <m/>
    <m/>
    <m/>
    <n v="0"/>
    <n v="514482"/>
    <n v="170638"/>
    <s v="Fulwell and Hampton Hill"/>
  </r>
  <r>
    <s v="15/4230/FUL"/>
    <x v="4"/>
    <m/>
    <d v="2016-06-02T00:00:00"/>
    <d v="2019-06-02T00:00:00"/>
    <d v="2017-06-05T00:00:00"/>
    <d v="2019-08-29T00:00:00"/>
    <x v="0"/>
    <s v="Open Market"/>
    <m/>
    <s v="Extension to existing Bungalow to convert into 1No. Studio Flat &amp; 1No. 1 Bedroom Flat."/>
    <s v="The Bungalow_x000d_Beresford Court_x000d_Park Road_x000d_Twickenham_x000d_TW1 2PU_x000d_"/>
    <m/>
    <m/>
    <n v="1"/>
    <m/>
    <m/>
    <m/>
    <m/>
    <m/>
    <m/>
    <n v="1"/>
    <m/>
    <n v="2"/>
    <m/>
    <m/>
    <m/>
    <m/>
    <m/>
    <m/>
    <m/>
    <n v="2"/>
    <n v="2"/>
    <n v="-1"/>
    <n v="0"/>
    <n v="0"/>
    <n v="0"/>
    <n v="0"/>
    <n v="0"/>
    <n v="0"/>
    <n v="1"/>
    <m/>
    <n v="1"/>
    <n v="0"/>
    <n v="0"/>
    <n v="0"/>
    <n v="0"/>
    <n v="0"/>
    <m/>
    <m/>
    <m/>
    <m/>
    <m/>
    <n v="0"/>
    <n v="517353"/>
    <n v="174325"/>
    <s v="Twickenham Riverside"/>
  </r>
  <r>
    <s v="15/4281/GPD15"/>
    <x v="1"/>
    <s v="PA"/>
    <d v="2015-12-08T00:00:00"/>
    <d v="2020-12-09T00:00:00"/>
    <m/>
    <d v="2019-04-01T00:00:00"/>
    <x v="0"/>
    <s v="Open Market"/>
    <m/>
    <s v="Change of use of office building (B1) to 4 bed family dwelling (C3)."/>
    <s v="31 Wick Road_x000d_Teddington_x000d_TW11 9DN_x000d_"/>
    <s v="TW11 9DN"/>
    <m/>
    <m/>
    <m/>
    <m/>
    <m/>
    <m/>
    <m/>
    <m/>
    <n v="0"/>
    <m/>
    <m/>
    <m/>
    <m/>
    <n v="1"/>
    <m/>
    <m/>
    <m/>
    <m/>
    <n v="1"/>
    <n v="0"/>
    <n v="0"/>
    <n v="0"/>
    <n v="1"/>
    <n v="0"/>
    <n v="0"/>
    <n v="0"/>
    <n v="0"/>
    <n v="1"/>
    <m/>
    <n v="1"/>
    <n v="0"/>
    <n v="0"/>
    <n v="0"/>
    <n v="0"/>
    <n v="0"/>
    <m/>
    <m/>
    <m/>
    <m/>
    <m/>
    <n v="0"/>
    <n v="517033"/>
    <n v="170116"/>
    <s v="Hampton Wick"/>
  </r>
  <r>
    <s v="15/4835/FUL"/>
    <x v="0"/>
    <m/>
    <d v="2016-09-06T00:00:00"/>
    <d v="2019-09-07T00:00:00"/>
    <m/>
    <d v="2019-07-31T00:00:00"/>
    <x v="0"/>
    <s v="Open Market"/>
    <m/>
    <s v="Erection of a three bedroom chalet bungalow on land to the rear of 9 Gloucester Road."/>
    <s v="9 Gloucester Road_x000d_Teddington_x000d__x000d_"/>
    <m/>
    <m/>
    <m/>
    <m/>
    <m/>
    <m/>
    <m/>
    <m/>
    <m/>
    <n v="0"/>
    <m/>
    <m/>
    <m/>
    <n v="1"/>
    <m/>
    <m/>
    <m/>
    <m/>
    <m/>
    <n v="1"/>
    <n v="0"/>
    <n v="0"/>
    <n v="1"/>
    <n v="0"/>
    <n v="0"/>
    <n v="0"/>
    <n v="0"/>
    <n v="0"/>
    <n v="1"/>
    <m/>
    <n v="1"/>
    <n v="0"/>
    <n v="0"/>
    <n v="0"/>
    <n v="0"/>
    <n v="0"/>
    <m/>
    <m/>
    <m/>
    <m/>
    <m/>
    <n v="0"/>
    <n v="515214"/>
    <n v="171265"/>
    <s v="Fulwell and Hampton Hill"/>
  </r>
  <r>
    <s v="15/5216/FUL"/>
    <x v="0"/>
    <m/>
    <d v="2016-09-08T00:00:00"/>
    <d v="2019-10-21T00:00:00"/>
    <d v="2017-11-01T00:00:00"/>
    <d v="2019-06-30T00:00:00"/>
    <x v="0"/>
    <s v="Affordable Rent"/>
    <m/>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s v="Y"/>
    <n v="15"/>
    <n v="0"/>
    <n v="0"/>
    <n v="0"/>
    <n v="0"/>
    <n v="0"/>
    <m/>
    <m/>
    <m/>
    <m/>
    <m/>
    <n v="0"/>
    <n v="517536"/>
    <n v="170257"/>
    <s v="Hampton Wick"/>
  </r>
  <r>
    <s v="15/5369/FUL"/>
    <x v="0"/>
    <m/>
    <d v="2016-06-15T00:00:00"/>
    <d v="2019-06-17T00:00:00"/>
    <m/>
    <d v="2019-07-30T00:00:00"/>
    <x v="0"/>
    <s v="Open Market"/>
    <m/>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m/>
    <n v="0"/>
    <n v="0"/>
    <n v="0"/>
    <n v="0"/>
    <n v="0"/>
    <n v="0"/>
    <m/>
    <m/>
    <m/>
    <m/>
    <m/>
    <n v="0"/>
    <n v="513492"/>
    <n v="170250"/>
    <s v="Hampton"/>
  </r>
  <r>
    <s v="16/0234/FUL"/>
    <x v="0"/>
    <m/>
    <d v="2016-10-14T00:00:00"/>
    <d v="2019-10-14T00:00:00"/>
    <d v="2017-12-01T00:00:00"/>
    <d v="2019-07-19T00:00:00"/>
    <x v="0"/>
    <s v="Open Market"/>
    <m/>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m/>
    <n v="1"/>
    <n v="0"/>
    <n v="0"/>
    <n v="0"/>
    <n v="0"/>
    <n v="0"/>
    <m/>
    <m/>
    <m/>
    <m/>
    <m/>
    <n v="0"/>
    <n v="515988"/>
    <n v="173004"/>
    <s v="South Twickenham"/>
  </r>
  <r>
    <s v="16/1293/FUL"/>
    <x v="4"/>
    <m/>
    <d v="2017-11-20T00:00:00"/>
    <d v="2020-11-21T00:00:00"/>
    <d v="2018-02-01T00:00:00"/>
    <d v="2019-10-11T00:00:00"/>
    <x v="0"/>
    <s v="Open Market"/>
    <m/>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m/>
    <n v="4"/>
    <n v="0"/>
    <n v="0"/>
    <n v="0"/>
    <n v="0"/>
    <n v="0"/>
    <m/>
    <m/>
    <m/>
    <m/>
    <m/>
    <n v="0"/>
    <n v="515764"/>
    <n v="173105"/>
    <s v="South Twickenham"/>
  </r>
  <r>
    <s v="16/1344/FUL"/>
    <x v="1"/>
    <m/>
    <d v="2017-05-18T00:00:00"/>
    <d v="2020-05-18T00:00:00"/>
    <d v="2018-01-08T00:00:00"/>
    <d v="2019-09-03T00:00:00"/>
    <x v="0"/>
    <s v="Open Market"/>
    <m/>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m/>
    <n v="3"/>
    <n v="0"/>
    <n v="0"/>
    <n v="0"/>
    <n v="0"/>
    <n v="0"/>
    <m/>
    <m/>
    <m/>
    <m/>
    <m/>
    <n v="0"/>
    <n v="516815"/>
    <n v="174220"/>
    <s v="St. Margarets and North Twickenham"/>
  </r>
  <r>
    <s v="16/1729/FUL"/>
    <x v="3"/>
    <m/>
    <d v="2017-01-16T00:00:00"/>
    <d v="2020-05-03T00:00:00"/>
    <d v="2018-02-01T00:00:00"/>
    <d v="2019-08-01T00:00:00"/>
    <x v="0"/>
    <s v="Open Market"/>
    <m/>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m/>
    <n v="3"/>
    <n v="0"/>
    <n v="0"/>
    <n v="0"/>
    <n v="0"/>
    <n v="0"/>
    <m/>
    <m/>
    <m/>
    <m/>
    <m/>
    <n v="0"/>
    <n v="513783"/>
    <n v="169643"/>
    <s v="Hampton"/>
  </r>
  <r>
    <s v="16/1935/GPD15"/>
    <x v="1"/>
    <s v="PA"/>
    <d v="2016-07-04T00:00:00"/>
    <d v="2019-07-19T00:00:00"/>
    <d v="2018-10-01T00:00:00"/>
    <d v="2019-09-30T00:00:00"/>
    <x v="0"/>
    <s v="Open Market"/>
    <m/>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s v="Y"/>
    <n v="21"/>
    <n v="0"/>
    <n v="0"/>
    <n v="0"/>
    <n v="0"/>
    <n v="0"/>
    <m/>
    <m/>
    <m/>
    <m/>
    <m/>
    <n v="0"/>
    <n v="514411"/>
    <n v="171129"/>
    <s v="Fulwell and Hampton Hill"/>
  </r>
  <r>
    <s v="16/2042/FUL"/>
    <x v="2"/>
    <m/>
    <d v="2018-10-19T00:00:00"/>
    <d v="2021-10-19T00:00:00"/>
    <d v="2019-03-01T00:00:00"/>
    <d v="2020-03-02T00:00:00"/>
    <x v="0"/>
    <s v="Open Market"/>
    <m/>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m/>
    <n v="3"/>
    <n v="0"/>
    <n v="0"/>
    <n v="0"/>
    <n v="0"/>
    <n v="0"/>
    <m/>
    <m/>
    <m/>
    <m/>
    <m/>
    <n v="0"/>
    <n v="516100"/>
    <n v="174435"/>
    <s v="St. Margarets and North Twickenham"/>
  </r>
  <r>
    <s v="16/2158/FUL"/>
    <x v="2"/>
    <m/>
    <d v="2016-08-05T00:00:00"/>
    <d v="2019-08-05T00:00:00"/>
    <d v="2016-09-29T00:00:00"/>
    <d v="2020-03-31T00:00:00"/>
    <x v="0"/>
    <s v="Open Market"/>
    <m/>
    <s v="Reversion of 2 No. dwellinghouses into a single family dwellinghouse."/>
    <s v="Ormonde Lodge_x000d_2A St Peters Road_x000d_Twickenham_x000d_TW1 1QX_x000d_"/>
    <m/>
    <m/>
    <m/>
    <m/>
    <n v="2"/>
    <m/>
    <m/>
    <m/>
    <m/>
    <n v="2"/>
    <m/>
    <m/>
    <m/>
    <m/>
    <n v="1"/>
    <m/>
    <m/>
    <m/>
    <m/>
    <n v="1"/>
    <n v="0"/>
    <n v="0"/>
    <n v="0"/>
    <n v="-1"/>
    <n v="0"/>
    <n v="0"/>
    <n v="0"/>
    <n v="0"/>
    <n v="-1"/>
    <m/>
    <n v="-1"/>
    <n v="0"/>
    <n v="0"/>
    <n v="0"/>
    <n v="0"/>
    <n v="0"/>
    <m/>
    <m/>
    <m/>
    <m/>
    <m/>
    <n v="0"/>
    <n v="516878"/>
    <n v="174968"/>
    <s v="St. Margarets and North Twickenham"/>
  </r>
  <r>
    <s v="16/2348/FUL"/>
    <x v="0"/>
    <m/>
    <d v="2016-11-30T00:00:00"/>
    <d v="2019-11-30T00:00:00"/>
    <d v="2018-04-25T00:00:00"/>
    <d v="2020-03-31T00:00:00"/>
    <x v="0"/>
    <s v="Open Market"/>
    <m/>
    <s v="Demolition of existing sheds and construction of a single storey one bedroom dwelling."/>
    <s v="38A Pagoda Avenue_x000d_Richmond_x000d_TW9 2HF"/>
    <m/>
    <m/>
    <m/>
    <m/>
    <m/>
    <m/>
    <m/>
    <m/>
    <m/>
    <n v="0"/>
    <m/>
    <n v="1"/>
    <m/>
    <m/>
    <m/>
    <m/>
    <m/>
    <m/>
    <m/>
    <n v="1"/>
    <n v="1"/>
    <n v="0"/>
    <n v="0"/>
    <n v="0"/>
    <n v="0"/>
    <n v="0"/>
    <n v="0"/>
    <n v="0"/>
    <n v="1"/>
    <m/>
    <n v="1"/>
    <n v="0"/>
    <n v="0"/>
    <n v="0"/>
    <n v="0"/>
    <n v="0"/>
    <m/>
    <m/>
    <m/>
    <m/>
    <m/>
    <n v="0"/>
    <n v="518622"/>
    <n v="175641"/>
    <s v="North Richmond"/>
  </r>
  <r>
    <s v="16/2502/FUL"/>
    <x v="0"/>
    <m/>
    <d v="2017-03-16T00:00:00"/>
    <d v="2020-03-17T00:00:00"/>
    <d v="2018-02-01T00:00:00"/>
    <d v="2019-09-27T00:00:00"/>
    <x v="0"/>
    <s v="Open Market"/>
    <m/>
    <s v="Demolition of existing dwelling and erection of a new six bedroom house with basement."/>
    <s v="43 Strawberry Vale_x000d_Twickenham_x000d_TW1 4RX"/>
    <m/>
    <m/>
    <m/>
    <m/>
    <n v="1"/>
    <m/>
    <m/>
    <m/>
    <m/>
    <n v="1"/>
    <m/>
    <m/>
    <m/>
    <m/>
    <m/>
    <m/>
    <n v="1"/>
    <m/>
    <m/>
    <n v="1"/>
    <n v="0"/>
    <n v="0"/>
    <n v="0"/>
    <n v="-1"/>
    <n v="0"/>
    <n v="1"/>
    <n v="0"/>
    <n v="0"/>
    <n v="0"/>
    <m/>
    <n v="0"/>
    <n v="0"/>
    <n v="0"/>
    <n v="0"/>
    <n v="0"/>
    <n v="0"/>
    <m/>
    <m/>
    <m/>
    <m/>
    <m/>
    <n v="0"/>
    <n v="516098"/>
    <n v="172295"/>
    <s v="South Twickenham"/>
  </r>
  <r>
    <s v="16/2975/GPD15"/>
    <x v="1"/>
    <s v="PA"/>
    <d v="2016-09-14T00:00:00"/>
    <d v="2019-09-14T00:00:00"/>
    <d v="2019-01-09T00:00:00"/>
    <d v="2019-12-23T00:00:00"/>
    <x v="0"/>
    <s v="Open Market"/>
    <m/>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m/>
    <n v="2"/>
    <n v="0"/>
    <n v="0"/>
    <n v="0"/>
    <n v="0"/>
    <n v="0"/>
    <m/>
    <m/>
    <m/>
    <m/>
    <m/>
    <n v="0"/>
    <n v="516167"/>
    <n v="173210"/>
    <s v="Twickenham Riverside"/>
  </r>
  <r>
    <s v="16/3210/GPD15"/>
    <x v="1"/>
    <s v="PA"/>
    <d v="2016-09-30T00:00:00"/>
    <d v="2019-09-30T00:00:00"/>
    <d v="2019-04-02T00:00:00"/>
    <d v="2020-02-11T00:00:00"/>
    <x v="0"/>
    <s v="Open Market"/>
    <m/>
    <s v="Change of use from B1 (Office) to C3 (Residential) comprising 4 x 1 bedroom flats."/>
    <s v="123 High Street_x000d_Whitton_x000d_Twickenham_x000d_TW2 7LQ_x000d_"/>
    <s v="-"/>
    <m/>
    <m/>
    <m/>
    <m/>
    <m/>
    <m/>
    <m/>
    <m/>
    <n v="0"/>
    <m/>
    <n v="4"/>
    <m/>
    <m/>
    <m/>
    <m/>
    <m/>
    <m/>
    <m/>
    <n v="4"/>
    <n v="4"/>
    <n v="0"/>
    <n v="0"/>
    <n v="0"/>
    <n v="0"/>
    <n v="0"/>
    <n v="0"/>
    <n v="0"/>
    <n v="4"/>
    <m/>
    <n v="4"/>
    <n v="0"/>
    <n v="0"/>
    <n v="0"/>
    <n v="0"/>
    <n v="0"/>
    <m/>
    <m/>
    <m/>
    <m/>
    <m/>
    <n v="0"/>
    <n v="514223"/>
    <n v="173584"/>
    <s v="Whitton"/>
  </r>
  <r>
    <s v="16/3247/FUL"/>
    <x v="0"/>
    <m/>
    <d v="2017-07-14T00:00:00"/>
    <d v="2020-10-31T00:00:00"/>
    <d v="2018-10-01T00:00:00"/>
    <d v="2020-01-21T00:00:00"/>
    <x v="0"/>
    <s v="Open Market"/>
    <m/>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m/>
    <n v="1"/>
    <n v="0"/>
    <n v="0"/>
    <n v="0"/>
    <n v="0"/>
    <n v="0"/>
    <m/>
    <m/>
    <m/>
    <m/>
    <m/>
    <n v="0"/>
    <n v="512538"/>
    <n v="173280"/>
    <s v="Heathfield"/>
  </r>
  <r>
    <s v="16/3485/FUL"/>
    <x v="2"/>
    <m/>
    <d v="2017-10-30T00:00:00"/>
    <d v="2020-10-30T00:00:00"/>
    <d v="2020-01-10T00:00:00"/>
    <d v="2019-07-01T00:00:00"/>
    <x v="0"/>
    <s v="Open Market"/>
    <m/>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m/>
    <n v="-1"/>
    <n v="0"/>
    <n v="0"/>
    <n v="0"/>
    <n v="0"/>
    <n v="0"/>
    <m/>
    <m/>
    <m/>
    <m/>
    <m/>
    <n v="0"/>
    <n v="514501"/>
    <n v="170687"/>
    <s v="Fulwell and Hampton Hill"/>
  </r>
  <r>
    <s v="16/3552/FUL"/>
    <x v="3"/>
    <m/>
    <d v="2018-04-24T00:00:00"/>
    <d v="2021-04-24T00:00:00"/>
    <d v="2018-04-25T00:00:00"/>
    <d v="2020-03-30T00:00:00"/>
    <x v="0"/>
    <s v="Open Market"/>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s v="Y"/>
    <n v="11"/>
    <n v="0"/>
    <n v="0"/>
    <n v="0"/>
    <n v="0"/>
    <n v="0"/>
    <m/>
    <m/>
    <m/>
    <m/>
    <m/>
    <n v="0"/>
    <n v="517752"/>
    <n v="172177"/>
    <s v="Ham, Petersham and Richmond Riverside"/>
  </r>
  <r>
    <s v="16/3685/FUL"/>
    <x v="3"/>
    <m/>
    <d v="2016-11-16T00:00:00"/>
    <d v="2021-02-15T00:00:00"/>
    <d v="2018-06-22T00:00:00"/>
    <d v="2019-08-31T00:00:00"/>
    <x v="0"/>
    <s v="Open Market"/>
    <m/>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m/>
    <n v="1"/>
    <n v="0"/>
    <n v="0"/>
    <n v="0"/>
    <n v="0"/>
    <n v="0"/>
    <m/>
    <m/>
    <m/>
    <m/>
    <m/>
    <n v="0"/>
    <n v="515385"/>
    <n v="174051"/>
    <s v="St. Margarets and North Twickenham"/>
  </r>
  <r>
    <s v="16/4193/FUL"/>
    <x v="0"/>
    <m/>
    <d v="2017-07-19T00:00:00"/>
    <d v="2020-07-19T00:00:00"/>
    <m/>
    <d v="2019-11-13T00:00:00"/>
    <x v="0"/>
    <s v="Open Market"/>
    <m/>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m/>
    <n v="0"/>
    <n v="0"/>
    <n v="0"/>
    <n v="0"/>
    <n v="0"/>
    <n v="0"/>
    <m/>
    <m/>
    <m/>
    <m/>
    <m/>
    <n v="0"/>
    <n v="513706"/>
    <n v="170624"/>
    <s v="Hampton North"/>
  </r>
  <r>
    <s v="17/0164/GPD15"/>
    <x v="1"/>
    <s v="PA"/>
    <d v="2017-03-10T00:00:00"/>
    <d v="2020-03-10T00:00:00"/>
    <d v="2018-10-01T00:00:00"/>
    <d v="2019-04-24T00:00:00"/>
    <x v="0"/>
    <s v="Open Market"/>
    <m/>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m/>
    <n v="1"/>
    <n v="0"/>
    <n v="0"/>
    <n v="0"/>
    <n v="0"/>
    <n v="0"/>
    <m/>
    <m/>
    <m/>
    <m/>
    <m/>
    <n v="0"/>
    <n v="516177"/>
    <n v="173221"/>
    <s v="Twickenham Riverside"/>
  </r>
  <r>
    <s v="17/0396/FUL"/>
    <x v="0"/>
    <m/>
    <d v="2017-06-05T00:00:00"/>
    <d v="2020-06-05T00:00:00"/>
    <d v="2019-02-01T00:00:00"/>
    <d v="2020-03-23T00:00:00"/>
    <x v="0"/>
    <s v="Affordable Rent"/>
    <m/>
    <s v="Demolition of existing garages and creation of 3 x 1bed 2person flats and 1 x 2bed 3-person bungalow with associated parking and landscaping."/>
    <s v="Garage Site Craig Road Ham"/>
    <s v="TW10"/>
    <m/>
    <m/>
    <m/>
    <m/>
    <m/>
    <m/>
    <m/>
    <m/>
    <n v="0"/>
    <s v="Y"/>
    <n v="3"/>
    <n v="1"/>
    <m/>
    <m/>
    <m/>
    <m/>
    <m/>
    <n v="4"/>
    <n v="4"/>
    <n v="3"/>
    <n v="1"/>
    <n v="0"/>
    <n v="0"/>
    <n v="0"/>
    <n v="0"/>
    <n v="0"/>
    <n v="0"/>
    <n v="4"/>
    <m/>
    <n v="0"/>
    <n v="0"/>
    <n v="0"/>
    <n v="0"/>
    <n v="0"/>
    <n v="0"/>
    <m/>
    <m/>
    <m/>
    <m/>
    <m/>
    <n v="0"/>
    <n v="517438"/>
    <n v="171815"/>
    <s v="Ham, Petersham and Richmond Riverside"/>
  </r>
  <r>
    <s v="17/0460/FUL"/>
    <x v="2"/>
    <m/>
    <d v="2017-07-14T00:00:00"/>
    <d v="2020-07-14T00:00:00"/>
    <m/>
    <d v="2020-03-31T00:00:00"/>
    <x v="0"/>
    <s v="Open Market"/>
    <m/>
    <s v="Reversion of 4no. flats to a single family dwellinghouse."/>
    <s v="45 Castelnau_x000d_Barnes_x000d_London_x000d_SW13 9RT"/>
    <s v="SW13 9RT"/>
    <n v="3"/>
    <m/>
    <m/>
    <m/>
    <n v="1"/>
    <m/>
    <m/>
    <m/>
    <n v="4"/>
    <m/>
    <m/>
    <m/>
    <m/>
    <m/>
    <m/>
    <m/>
    <n v="1"/>
    <m/>
    <n v="1"/>
    <n v="-3"/>
    <n v="0"/>
    <n v="0"/>
    <n v="0"/>
    <n v="-1"/>
    <n v="0"/>
    <n v="1"/>
    <n v="0"/>
    <n v="-3"/>
    <m/>
    <n v="-3"/>
    <n v="0"/>
    <n v="0"/>
    <n v="0"/>
    <n v="0"/>
    <n v="0"/>
    <m/>
    <m/>
    <m/>
    <m/>
    <m/>
    <n v="0"/>
    <n v="522418"/>
    <n v="176934"/>
    <s v="Barnes"/>
  </r>
  <r>
    <s v="17/0733/FUL"/>
    <x v="2"/>
    <m/>
    <d v="2017-09-13T00:00:00"/>
    <d v="2020-09-13T00:00:00"/>
    <d v="2019-10-31T00:00:00"/>
    <d v="2020-03-18T00:00:00"/>
    <x v="0"/>
    <s v="Open Market"/>
    <m/>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m/>
    <n v="1"/>
    <n v="0"/>
    <n v="0"/>
    <n v="0"/>
    <n v="0"/>
    <n v="0"/>
    <m/>
    <m/>
    <m/>
    <m/>
    <m/>
    <n v="0"/>
    <n v="520325"/>
    <n v="175316"/>
    <s v="East Sheen"/>
  </r>
  <r>
    <s v="17/0956/FUL"/>
    <x v="0"/>
    <m/>
    <d v="2017-09-14T00:00:00"/>
    <d v="2020-09-14T00:00:00"/>
    <d v="2019-01-14T00:00:00"/>
    <d v="2020-02-20T00:00:00"/>
    <x v="0"/>
    <s v="Open Market"/>
    <m/>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m/>
    <n v="6"/>
    <n v="0"/>
    <n v="0"/>
    <n v="0"/>
    <n v="0"/>
    <n v="0"/>
    <m/>
    <m/>
    <m/>
    <m/>
    <m/>
    <n v="0"/>
    <n v="522302"/>
    <n v="176537"/>
    <s v="Barnes"/>
  </r>
  <r>
    <s v="17/1207/FUL"/>
    <x v="0"/>
    <m/>
    <d v="2017-10-24T00:00:00"/>
    <d v="2020-10-24T00:00:00"/>
    <d v="2018-10-01T00:00:00"/>
    <d v="2019-11-18T00:00:00"/>
    <x v="0"/>
    <s v="Open Market"/>
    <m/>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m/>
    <n v="2"/>
    <n v="0"/>
    <n v="0"/>
    <n v="0"/>
    <n v="0"/>
    <n v="0"/>
    <m/>
    <m/>
    <m/>
    <m/>
    <m/>
    <n v="0"/>
    <n v="518953"/>
    <n v="176997"/>
    <s v="Kew"/>
  </r>
  <r>
    <s v="17/1286/VRC"/>
    <x v="0"/>
    <m/>
    <d v="2017-10-05T00:00:00"/>
    <d v="2017-12-09T00:00:00"/>
    <d v="2017-10-05T00:00:00"/>
    <d v="2019-08-19T00:00:00"/>
    <x v="0"/>
    <s v="Affordable Rent"/>
    <m/>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s v="Y"/>
    <n v="15"/>
    <n v="0"/>
    <n v="0"/>
    <n v="0"/>
    <n v="0"/>
    <n v="0"/>
    <m/>
    <m/>
    <m/>
    <m/>
    <m/>
    <n v="0"/>
    <n v="516802"/>
    <n v="171333"/>
    <s v="Teddington"/>
  </r>
  <r>
    <s v="17/1286/VRC"/>
    <x v="0"/>
    <m/>
    <d v="2017-10-05T00:00:00"/>
    <d v="2017-12-09T00:00:00"/>
    <d v="2017-10-05T00:00:00"/>
    <d v="2019-12-06T00:00:00"/>
    <x v="0"/>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s v="Y"/>
    <n v="93"/>
    <n v="0"/>
    <n v="0"/>
    <n v="0"/>
    <n v="0"/>
    <n v="0"/>
    <m/>
    <m/>
    <m/>
    <m/>
    <m/>
    <n v="0"/>
    <n v="516802"/>
    <n v="171333"/>
    <s v="Teddington"/>
  </r>
  <r>
    <s v="17/1286/VRC"/>
    <x v="0"/>
    <m/>
    <d v="2017-10-05T00:00:00"/>
    <d v="2017-12-09T00:00:00"/>
    <d v="2017-10-05T00:00:00"/>
    <d v="2019-04-26T00:00:00"/>
    <x v="0"/>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s v="Y"/>
    <n v="47"/>
    <n v="0"/>
    <n v="0"/>
    <n v="0"/>
    <n v="0"/>
    <n v="0"/>
    <m/>
    <m/>
    <m/>
    <m/>
    <m/>
    <n v="0"/>
    <n v="516802"/>
    <n v="171333"/>
    <s v="Teddington"/>
  </r>
  <r>
    <s v="17/1621/FUL"/>
    <x v="1"/>
    <m/>
    <d v="2017-10-09T00:00:00"/>
    <d v="2021-04-03T00:00:00"/>
    <d v="2019-09-05T00:00:00"/>
    <d v="2019-10-29T00:00:00"/>
    <x v="0"/>
    <s v="Open Market"/>
    <m/>
    <s v="Conversion of First Floor Offices (B1) to Residential (C3) and Remodelling of Second Floor Flat."/>
    <s v="3 Union Court_x000d_Sheen Road_x000d_Richmond_x000d__x000d_"/>
    <s v="TW9"/>
    <m/>
    <m/>
    <m/>
    <m/>
    <m/>
    <m/>
    <m/>
    <m/>
    <n v="0"/>
    <m/>
    <n v="1"/>
    <m/>
    <m/>
    <m/>
    <m/>
    <m/>
    <m/>
    <m/>
    <n v="1"/>
    <n v="1"/>
    <n v="0"/>
    <n v="0"/>
    <n v="0"/>
    <n v="0"/>
    <n v="0"/>
    <n v="0"/>
    <n v="0"/>
    <n v="1"/>
    <m/>
    <n v="1"/>
    <n v="0"/>
    <n v="0"/>
    <n v="0"/>
    <n v="0"/>
    <n v="0"/>
    <m/>
    <m/>
    <m/>
    <m/>
    <m/>
    <n v="0"/>
    <n v="518053"/>
    <n v="174903"/>
    <s v="South Richmond"/>
  </r>
  <r>
    <s v="17/2534/FUL"/>
    <x v="2"/>
    <m/>
    <d v="2018-02-22T00:00:00"/>
    <d v="2021-02-22T00:00:00"/>
    <d v="2019-03-01T00:00:00"/>
    <d v="2020-03-25T00:00:00"/>
    <x v="0"/>
    <s v="Open Market"/>
    <m/>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m/>
    <n v="-2"/>
    <n v="0"/>
    <n v="0"/>
    <n v="0"/>
    <n v="0"/>
    <n v="0"/>
    <m/>
    <m/>
    <m/>
    <m/>
    <m/>
    <n v="0"/>
    <n v="518396"/>
    <n v="174632"/>
    <s v="South Richmond"/>
  </r>
  <r>
    <s v="17/2779/NMA"/>
    <x v="0"/>
    <m/>
    <d v="2018-03-09T00:00:00"/>
    <d v="2021-03-09T00:00:00"/>
    <d v="2016-05-02T00:00:00"/>
    <d v="2020-03-31T00:00:00"/>
    <x v="0"/>
    <s v="Open Market"/>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s v="Y"/>
    <n v="10"/>
    <n v="0"/>
    <n v="0"/>
    <n v="0"/>
    <n v="0"/>
    <n v="0"/>
    <m/>
    <m/>
    <m/>
    <m/>
    <m/>
    <n v="0"/>
    <n v="518534"/>
    <n v="171320"/>
    <s v="Ham, Petersham and Richmond Riverside"/>
  </r>
  <r>
    <s v="17/2779/NMA"/>
    <x v="0"/>
    <m/>
    <d v="2018-03-09T00:00:00"/>
    <d v="2021-03-09T00:00:00"/>
    <d v="2016-05-02T00:00:00"/>
    <d v="2020-03-31T00:00:00"/>
    <x v="0"/>
    <s v="Open Market"/>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s v="Y"/>
    <n v="7"/>
    <n v="0"/>
    <n v="0"/>
    <n v="0"/>
    <n v="0"/>
    <n v="0"/>
    <m/>
    <m/>
    <m/>
    <m/>
    <m/>
    <n v="0"/>
    <n v="518534"/>
    <n v="171320"/>
    <s v="Ham, Petersham and Richmond Riverside"/>
  </r>
  <r>
    <s v="17/2995/FUL"/>
    <x v="1"/>
    <m/>
    <d v="2018-04-24T00:00:00"/>
    <d v="2021-04-24T00:00:00"/>
    <d v="2019-01-31T00:00:00"/>
    <d v="2019-04-10T00:00:00"/>
    <x v="0"/>
    <s v="Open Market"/>
    <m/>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0"/>
    <m/>
    <m/>
    <m/>
    <n v="1"/>
    <m/>
    <n v="1"/>
    <n v="2"/>
    <m/>
    <m/>
    <m/>
    <m/>
    <m/>
    <m/>
    <n v="3"/>
    <n v="0"/>
    <n v="2"/>
    <n v="0"/>
    <n v="0"/>
    <n v="0"/>
    <n v="0"/>
    <n v="0"/>
    <n v="0"/>
    <n v="2"/>
    <m/>
    <n v="2"/>
    <n v="0"/>
    <n v="0"/>
    <n v="0"/>
    <n v="0"/>
    <n v="0"/>
    <m/>
    <m/>
    <m/>
    <m/>
    <m/>
    <n v="0"/>
    <n v="518267"/>
    <n v="175282"/>
    <s v="North Richmond"/>
  </r>
  <r>
    <s v="17/3132/FUL"/>
    <x v="0"/>
    <m/>
    <d v="2018-10-16T00:00:00"/>
    <d v="2021-10-16T00:00:00"/>
    <d v="2019-02-05T00:00:00"/>
    <d v="2020-03-31T00:00:00"/>
    <x v="0"/>
    <s v="Open Market"/>
    <m/>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m/>
    <n v="1"/>
    <n v="0"/>
    <n v="0"/>
    <n v="0"/>
    <n v="0"/>
    <n v="0"/>
    <m/>
    <m/>
    <m/>
    <m/>
    <m/>
    <n v="0"/>
    <n v="517531"/>
    <n v="174067"/>
    <s v="Twickenham Riverside"/>
  </r>
  <r>
    <s v="17/3347/FUL"/>
    <x v="0"/>
    <m/>
    <d v="2018-07-25T00:00:00"/>
    <d v="2021-07-25T00:00:00"/>
    <d v="2018-11-01T00:00:00"/>
    <d v="2019-12-02T00:00:00"/>
    <x v="0"/>
    <s v="Open Market"/>
    <m/>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m/>
    <n v="2"/>
    <n v="0"/>
    <n v="0"/>
    <n v="0"/>
    <n v="0"/>
    <n v="0"/>
    <m/>
    <m/>
    <m/>
    <m/>
    <m/>
    <n v="0"/>
    <n v="521397"/>
    <n v="175828"/>
    <s v="Mortlake and Barnes Common"/>
  </r>
  <r>
    <s v="17/3591/FUL"/>
    <x v="2"/>
    <m/>
    <d v="2018-10-12T00:00:00"/>
    <d v="2021-10-12T00:00:00"/>
    <m/>
    <d v="2020-03-31T00:00:00"/>
    <x v="0"/>
    <s v="Open Market"/>
    <m/>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m/>
    <n v="1"/>
    <n v="0"/>
    <n v="0"/>
    <n v="0"/>
    <n v="0"/>
    <n v="0"/>
    <m/>
    <m/>
    <m/>
    <m/>
    <m/>
    <n v="0"/>
    <n v="514174"/>
    <n v="173697"/>
    <s v="Whitton"/>
  </r>
  <r>
    <s v="17/4238/FUL"/>
    <x v="0"/>
    <m/>
    <d v="2018-02-23T00:00:00"/>
    <d v="2021-02-26T00:00:00"/>
    <d v="2019-02-13T00:00:00"/>
    <d v="2019-10-30T00:00:00"/>
    <x v="0"/>
    <s v="Open Market"/>
    <m/>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0"/>
    <m/>
    <m/>
    <n v="0"/>
    <n v="0"/>
    <n v="0"/>
    <n v="-1"/>
    <n v="0"/>
    <n v="0"/>
    <n v="0"/>
    <n v="0"/>
    <n v="0"/>
    <n v="-1"/>
    <m/>
    <n v="-1"/>
    <n v="0"/>
    <n v="0"/>
    <n v="0"/>
    <n v="0"/>
    <n v="0"/>
    <m/>
    <m/>
    <m/>
    <m/>
    <m/>
    <n v="0"/>
    <n v="515649"/>
    <n v="170638"/>
    <s v="Teddington"/>
  </r>
  <r>
    <s v="17/4606/FUL"/>
    <x v="0"/>
    <m/>
    <d v="2018-05-04T00:00:00"/>
    <d v="2021-05-04T00:00:00"/>
    <d v="2018-06-01T00:00:00"/>
    <d v="2019-05-31T00:00:00"/>
    <x v="0"/>
    <s v="Open Market"/>
    <m/>
    <s v="Construction of 2No. 3 bed dwellinghouses (including basement accommodation) with rear plot boundary alteration."/>
    <s v="1 Upper Ham Road_x000d_Ham_x000d_TW10 5LD_x000d__x000d_"/>
    <s v="TW10 5LD"/>
    <m/>
    <m/>
    <n v="1"/>
    <m/>
    <m/>
    <m/>
    <m/>
    <m/>
    <n v="1"/>
    <m/>
    <m/>
    <m/>
    <n v="2"/>
    <m/>
    <m/>
    <m/>
    <m/>
    <m/>
    <n v="2"/>
    <n v="0"/>
    <n v="0"/>
    <n v="1"/>
    <n v="0"/>
    <n v="0"/>
    <n v="0"/>
    <n v="0"/>
    <n v="0"/>
    <n v="1"/>
    <m/>
    <n v="1"/>
    <n v="0"/>
    <n v="0"/>
    <n v="0"/>
    <n v="0"/>
    <n v="0"/>
    <m/>
    <m/>
    <m/>
    <m/>
    <m/>
    <n v="0"/>
    <n v="517784"/>
    <n v="171703"/>
    <s v="Ham, Petersham and Richmond Riverside"/>
  </r>
  <r>
    <s v="18/0318/FUL"/>
    <x v="2"/>
    <m/>
    <d v="2018-10-09T00:00:00"/>
    <d v="2021-10-09T00:00:00"/>
    <d v="2018-11-01T00:00:00"/>
    <d v="2020-03-18T00:00:00"/>
    <x v="0"/>
    <s v="Open Market"/>
    <m/>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m/>
    <n v="-1"/>
    <n v="0"/>
    <n v="0"/>
    <n v="0"/>
    <n v="0"/>
    <n v="0"/>
    <m/>
    <m/>
    <m/>
    <m/>
    <m/>
    <n v="0"/>
    <n v="514998"/>
    <n v="172958"/>
    <s v="West Twickenham"/>
  </r>
  <r>
    <s v="18/0433/FUL"/>
    <x v="1"/>
    <m/>
    <d v="2018-07-24T00:00:00"/>
    <d v="2021-07-24T00:00:00"/>
    <d v="2019-05-01T00:00:00"/>
    <d v="2019-09-14T00:00:00"/>
    <x v="0"/>
    <s v="Open Market"/>
    <m/>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m/>
    <n v="4"/>
    <n v="0"/>
    <n v="0"/>
    <n v="0"/>
    <n v="0"/>
    <n v="0"/>
    <m/>
    <m/>
    <m/>
    <m/>
    <m/>
    <n v="0"/>
    <n v="515424"/>
    <n v="173951"/>
    <s v="St. Margarets and North Twickenham"/>
  </r>
  <r>
    <s v="18/0665/FUL"/>
    <x v="0"/>
    <m/>
    <d v="2018-09-20T00:00:00"/>
    <d v="2021-09-20T00:00:00"/>
    <d v="2018-04-09T00:00:00"/>
    <d v="2019-08-01T00:00:00"/>
    <x v="0"/>
    <s v="Open Market"/>
    <m/>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m/>
    <n v="1"/>
    <n v="0"/>
    <n v="0"/>
    <n v="0"/>
    <n v="0"/>
    <n v="0"/>
    <m/>
    <m/>
    <m/>
    <m/>
    <m/>
    <n v="0"/>
    <n v="514859"/>
    <n v="172254"/>
    <s v="South Twickenham"/>
  </r>
  <r>
    <s v="18/0737/FUL"/>
    <x v="1"/>
    <m/>
    <d v="2018-12-12T00:00:00"/>
    <d v="2021-12-13T00:00:00"/>
    <d v="2019-01-08T00:00:00"/>
    <d v="2020-02-07T00:00:00"/>
    <x v="0"/>
    <s v="Open Market"/>
    <m/>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m/>
    <n v="1"/>
    <n v="0"/>
    <n v="0"/>
    <n v="0"/>
    <n v="0"/>
    <n v="0"/>
    <m/>
    <m/>
    <m/>
    <m/>
    <m/>
    <n v="0"/>
    <n v="521322"/>
    <n v="175815"/>
    <s v="Mortlake and Barnes Common"/>
  </r>
  <r>
    <s v="18/0743/FUL"/>
    <x v="0"/>
    <m/>
    <d v="2018-08-23T00:00:00"/>
    <d v="2021-08-23T00:00:00"/>
    <m/>
    <d v="2019-05-28T00:00:00"/>
    <x v="0"/>
    <s v="Open Market"/>
    <m/>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m/>
    <n v="1"/>
    <n v="0"/>
    <n v="0"/>
    <n v="0"/>
    <n v="0"/>
    <n v="0"/>
    <m/>
    <m/>
    <m/>
    <m/>
    <m/>
    <n v="0"/>
    <n v="514675"/>
    <n v="172117"/>
    <s v="West Twickenham"/>
  </r>
  <r>
    <s v="18/0745/FUL"/>
    <x v="2"/>
    <m/>
    <d v="2018-07-06T00:00:00"/>
    <d v="2021-07-06T00:00:00"/>
    <d v="2018-10-01T00:00:00"/>
    <d v="2019-10-15T00:00:00"/>
    <x v="0"/>
    <s v="Open Market"/>
    <m/>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m/>
    <n v="1"/>
    <n v="0"/>
    <n v="0"/>
    <n v="0"/>
    <n v="0"/>
    <n v="0"/>
    <m/>
    <m/>
    <m/>
    <m/>
    <m/>
    <n v="0"/>
    <n v="516418"/>
    <n v="171190"/>
    <s v="Teddington"/>
  </r>
  <r>
    <s v="18/0860/GPD15"/>
    <x v="1"/>
    <s v="PA"/>
    <d v="2018-05-08T00:00:00"/>
    <d v="2021-05-08T00:00:00"/>
    <m/>
    <d v="2019-06-14T00:00:00"/>
    <x v="0"/>
    <s v="Open Market"/>
    <m/>
    <s v="Change of use from B1(c) to C3 to provide seven new self-contained studio residential dwellings."/>
    <s v="2 Elmfield Avenue_x000d_Teddington_x000d_TW11 8BS_x000d_"/>
    <s v="TW11 8BS"/>
    <m/>
    <m/>
    <m/>
    <m/>
    <m/>
    <m/>
    <m/>
    <m/>
    <n v="0"/>
    <m/>
    <n v="7"/>
    <m/>
    <m/>
    <m/>
    <m/>
    <m/>
    <m/>
    <m/>
    <n v="7"/>
    <n v="7"/>
    <n v="0"/>
    <n v="0"/>
    <n v="0"/>
    <n v="0"/>
    <n v="0"/>
    <n v="0"/>
    <n v="0"/>
    <n v="7"/>
    <m/>
    <n v="7"/>
    <n v="0"/>
    <n v="0"/>
    <n v="0"/>
    <n v="0"/>
    <n v="0"/>
    <m/>
    <m/>
    <m/>
    <m/>
    <m/>
    <n v="0"/>
    <n v="516011"/>
    <n v="171165"/>
    <s v="Teddington"/>
  </r>
  <r>
    <s v="18/1175/FUL"/>
    <x v="4"/>
    <m/>
    <d v="2018-10-05T00:00:00"/>
    <d v="2021-10-05T00:00:00"/>
    <d v="2019-05-17T00:00:00"/>
    <d v="2019-09-10T00:00:00"/>
    <x v="0"/>
    <s v="Open Market"/>
    <m/>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m/>
    <n v="1"/>
    <n v="0"/>
    <n v="0"/>
    <n v="0"/>
    <n v="0"/>
    <n v="0"/>
    <m/>
    <m/>
    <m/>
    <m/>
    <m/>
    <n v="0"/>
    <n v="518588"/>
    <n v="175372"/>
    <s v="North Richmond"/>
  </r>
  <r>
    <s v="18/1360/GPD15"/>
    <x v="1"/>
    <s v="PA"/>
    <d v="2018-06-15T00:00:00"/>
    <d v="2021-06-15T00:00:00"/>
    <d v="2019-05-03T00:00:00"/>
    <d v="2019-09-12T00:00:00"/>
    <x v="0"/>
    <s v="Open Market"/>
    <m/>
    <s v="Change of use of ground floor from B1 (office) to C3 (dwellinghouse) to provide a 1 bedroom unit."/>
    <s v="1 Coval Passage_x000d_East Sheen_x000d_London_x000d_SW14 7RE_x000d_"/>
    <s v="SW14 7RE"/>
    <m/>
    <m/>
    <m/>
    <m/>
    <m/>
    <m/>
    <m/>
    <m/>
    <n v="0"/>
    <m/>
    <n v="1"/>
    <m/>
    <m/>
    <m/>
    <m/>
    <m/>
    <m/>
    <m/>
    <n v="1"/>
    <n v="1"/>
    <n v="0"/>
    <n v="0"/>
    <n v="0"/>
    <n v="0"/>
    <n v="0"/>
    <n v="0"/>
    <n v="0"/>
    <n v="1"/>
    <m/>
    <n v="1"/>
    <n v="0"/>
    <n v="0"/>
    <n v="0"/>
    <n v="0"/>
    <n v="0"/>
    <m/>
    <m/>
    <m/>
    <m/>
    <m/>
    <n v="0"/>
    <n v="520124"/>
    <n v="175293"/>
    <s v="East Sheen"/>
  </r>
  <r>
    <s v="18/1566/FUL"/>
    <x v="2"/>
    <m/>
    <d v="2018-09-25T00:00:00"/>
    <d v="2021-09-25T00:00:00"/>
    <d v="2019-01-31T00:00:00"/>
    <d v="2019-10-10T00:00:00"/>
    <x v="0"/>
    <s v="Open Market"/>
    <m/>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m/>
    <n v="2"/>
    <n v="0"/>
    <n v="0"/>
    <n v="0"/>
    <n v="0"/>
    <n v="0"/>
    <m/>
    <m/>
    <m/>
    <m/>
    <m/>
    <n v="0"/>
    <n v="515965"/>
    <n v="173782"/>
    <s v="St. Margarets and North Twickenham"/>
  </r>
  <r>
    <s v="18/1569/FUL"/>
    <x v="2"/>
    <m/>
    <d v="2018-08-17T00:00:00"/>
    <d v="2022-03-11T00:00:00"/>
    <d v="2019-03-31T00:00:00"/>
    <d v="2019-05-31T00:00:00"/>
    <x v="0"/>
    <s v="Open Market"/>
    <m/>
    <s v="Reversion of to two self-contained flats into single family dwelling house."/>
    <s v="14 Norman Avenue_x000d_Twickenham_x000d_TW1 2LY"/>
    <s v="TW1 2LY"/>
    <m/>
    <n v="2"/>
    <m/>
    <m/>
    <m/>
    <m/>
    <m/>
    <m/>
    <n v="2"/>
    <m/>
    <m/>
    <m/>
    <m/>
    <n v="1"/>
    <m/>
    <m/>
    <m/>
    <m/>
    <n v="1"/>
    <n v="0"/>
    <n v="-2"/>
    <n v="0"/>
    <n v="1"/>
    <n v="0"/>
    <n v="0"/>
    <n v="0"/>
    <n v="0"/>
    <n v="-1"/>
    <m/>
    <n v="-1"/>
    <n v="0"/>
    <n v="0"/>
    <n v="0"/>
    <n v="0"/>
    <n v="0"/>
    <m/>
    <m/>
    <m/>
    <m/>
    <m/>
    <n v="0"/>
    <n v="516997"/>
    <n v="173966"/>
    <s v="Twickenham Riverside"/>
  </r>
  <r>
    <s v="18/1722/GPD13"/>
    <x v="1"/>
    <s v="PA"/>
    <d v="2018-07-12T00:00:00"/>
    <d v="2021-07-12T00:00:00"/>
    <d v="2018-04-02T00:00:00"/>
    <d v="2019-10-14T00:00:00"/>
    <x v="0"/>
    <s v="Open Market"/>
    <m/>
    <s v="Change of use from A1(Retail) to C3 (Residential) to create a two bedroom flat."/>
    <s v="Ground Floor_x000d_204 Stanley Road_x000d_Teddington_x000d_TW11 8UE_x000d_"/>
    <s v="TW11 8UE"/>
    <m/>
    <m/>
    <m/>
    <m/>
    <m/>
    <m/>
    <m/>
    <m/>
    <n v="0"/>
    <m/>
    <m/>
    <n v="1"/>
    <m/>
    <m/>
    <m/>
    <m/>
    <m/>
    <m/>
    <n v="1"/>
    <n v="0"/>
    <n v="1"/>
    <n v="0"/>
    <n v="0"/>
    <n v="0"/>
    <n v="0"/>
    <n v="0"/>
    <n v="0"/>
    <n v="1"/>
    <m/>
    <n v="1"/>
    <n v="0"/>
    <n v="0"/>
    <n v="0"/>
    <n v="0"/>
    <n v="0"/>
    <m/>
    <m/>
    <m/>
    <m/>
    <m/>
    <n v="0"/>
    <n v="515113"/>
    <n v="171634"/>
    <s v="Fulwell and Hampton Hill"/>
  </r>
  <r>
    <s v="18/1817/GPD15"/>
    <x v="1"/>
    <s v="PA"/>
    <d v="2018-06-29T00:00:00"/>
    <d v="2021-06-29T00:00:00"/>
    <m/>
    <d v="2020-02-21T00:00:00"/>
    <x v="0"/>
    <s v="Open Market"/>
    <m/>
    <s v="Change of use from an office (Use Class B1(a)) to residential (Use Class C3) to provide 1 x 4 bed dwellinghouse."/>
    <s v="9 Elmtree Road_x000d_Teddington_x000d_TW11 8SJ_x000d_"/>
    <s v="TW11 8SJ"/>
    <m/>
    <m/>
    <m/>
    <m/>
    <m/>
    <m/>
    <m/>
    <m/>
    <n v="0"/>
    <m/>
    <m/>
    <m/>
    <m/>
    <n v="1"/>
    <m/>
    <m/>
    <m/>
    <m/>
    <n v="1"/>
    <n v="0"/>
    <n v="0"/>
    <n v="0"/>
    <n v="1"/>
    <n v="0"/>
    <n v="0"/>
    <n v="0"/>
    <n v="0"/>
    <n v="1"/>
    <m/>
    <n v="1"/>
    <n v="0"/>
    <n v="0"/>
    <n v="0"/>
    <n v="0"/>
    <n v="0"/>
    <m/>
    <m/>
    <m/>
    <m/>
    <m/>
    <n v="0"/>
    <n v="515379"/>
    <n v="171492"/>
    <s v="Fulwell and Hampton Hill"/>
  </r>
  <r>
    <s v="18/2296/ES191"/>
    <x v="2"/>
    <m/>
    <d v="2018-08-20T00:00:00"/>
    <d v="2019-11-29T00:00:00"/>
    <m/>
    <d v="2019-11-29T00:00:00"/>
    <x v="0"/>
    <s v="Open Market"/>
    <m/>
    <s v="Use of the ground floor (left annex) as a self-contained dwelling (C3)."/>
    <s v="706A Hanworth Road_x000d_Whitton_x000d_Hounslow_x000d_TW4 5NT_x000d_"/>
    <s v="TW4 5NT"/>
    <m/>
    <m/>
    <m/>
    <m/>
    <n v="1"/>
    <m/>
    <m/>
    <m/>
    <n v="1"/>
    <m/>
    <m/>
    <n v="1"/>
    <n v="1"/>
    <m/>
    <m/>
    <m/>
    <m/>
    <m/>
    <n v="2"/>
    <n v="0"/>
    <n v="1"/>
    <n v="1"/>
    <n v="0"/>
    <n v="-1"/>
    <n v="0"/>
    <n v="0"/>
    <n v="0"/>
    <n v="1"/>
    <m/>
    <n v="1"/>
    <n v="0"/>
    <n v="0"/>
    <n v="0"/>
    <n v="0"/>
    <n v="0"/>
    <m/>
    <m/>
    <m/>
    <m/>
    <m/>
    <n v="0"/>
    <n v="512613"/>
    <n v="173404"/>
    <s v="Heathfield"/>
  </r>
  <r>
    <s v="18/2620/FUL"/>
    <x v="4"/>
    <m/>
    <d v="2019-01-04T00:00:00"/>
    <d v="2022-01-04T00:00:00"/>
    <d v="2018-04-02T00:00:00"/>
    <d v="2019-12-02T00:00:00"/>
    <x v="0"/>
    <s v="Open Market"/>
    <m/>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m/>
    <n v="1"/>
    <n v="0"/>
    <n v="0"/>
    <n v="0"/>
    <n v="0"/>
    <n v="0"/>
    <m/>
    <m/>
    <m/>
    <m/>
    <m/>
    <n v="0"/>
    <n v="515112"/>
    <n v="171634"/>
    <s v="Fulwell and Hampton Hill"/>
  </r>
  <r>
    <s v="19/0141/ES191"/>
    <x v="1"/>
    <m/>
    <d v="2019-06-21T00:00:00"/>
    <d v="2019-06-21T00:00:00"/>
    <d v="2019-06-21T00:00:00"/>
    <d v="2019-06-21T00:00:00"/>
    <x v="0"/>
    <s v="Open Market"/>
    <m/>
    <s v="Continued use of part of the property (excluding Unit 1) as 2No. flats in multiple occupation for upto 6 people."/>
    <s v="The Boathouse Ranelagh Drive Twickenham TW1 1QZ"/>
    <s v="TW1 1QZ"/>
    <m/>
    <m/>
    <m/>
    <m/>
    <m/>
    <m/>
    <m/>
    <m/>
    <n v="0"/>
    <m/>
    <m/>
    <m/>
    <m/>
    <n v="0"/>
    <n v="0"/>
    <m/>
    <m/>
    <m/>
    <n v="0"/>
    <n v="0"/>
    <n v="0"/>
    <n v="0"/>
    <n v="0"/>
    <n v="0"/>
    <n v="0"/>
    <n v="0"/>
    <n v="0"/>
    <n v="0"/>
    <m/>
    <n v="0"/>
    <n v="0"/>
    <n v="0"/>
    <n v="0"/>
    <n v="0"/>
    <n v="0"/>
    <m/>
    <m/>
    <m/>
    <m/>
    <m/>
    <n v="0"/>
    <n v="516877"/>
    <n v="175059"/>
    <s v="St. Margarets and North Twickenham"/>
  </r>
  <r>
    <s v="19/0475/FUL"/>
    <x v="3"/>
    <m/>
    <d v="2019-07-31T00:00:00"/>
    <d v="2022-07-31T00:00:00"/>
    <m/>
    <d v="2020-02-26T00:00:00"/>
    <x v="0"/>
    <s v="Open Market"/>
    <m/>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m/>
    <n v="7"/>
    <n v="0"/>
    <n v="0"/>
    <n v="0"/>
    <n v="0"/>
    <n v="0"/>
    <m/>
    <m/>
    <m/>
    <m/>
    <m/>
    <n v="0"/>
    <n v="514280"/>
    <n v="170996"/>
    <s v="Fulwell and Hampton Hill"/>
  </r>
  <r>
    <s v="19/0739/FUL"/>
    <x v="2"/>
    <m/>
    <d v="2019-10-23T00:00:00"/>
    <d v="2022-10-23T00:00:00"/>
    <m/>
    <d v="2019-10-23T00:00:00"/>
    <x v="0"/>
    <s v="Open Market"/>
    <m/>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m/>
    <n v="1"/>
    <n v="0"/>
    <n v="0"/>
    <n v="0"/>
    <n v="0"/>
    <n v="0"/>
    <m/>
    <m/>
    <m/>
    <m/>
    <m/>
    <n v="0"/>
    <n v="519011"/>
    <n v="176963"/>
    <s v="Kew"/>
  </r>
  <r>
    <s v="19/1100/FUL"/>
    <x v="1"/>
    <m/>
    <d v="2019-10-10T00:00:00"/>
    <d v="2022-10-10T00:00:00"/>
    <d v="2019-10-01T00:00:00"/>
    <d v="2020-01-31T00:00:00"/>
    <x v="0"/>
    <s v="Open Market"/>
    <m/>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m/>
    <n v="1"/>
    <n v="0"/>
    <n v="0"/>
    <n v="0"/>
    <n v="0"/>
    <n v="0"/>
    <m/>
    <m/>
    <m/>
    <m/>
    <m/>
    <n v="0"/>
    <n v="516817"/>
    <n v="174222"/>
    <s v="St. Margarets and North Twickenham"/>
  </r>
  <r>
    <s v="19/1217/ES191"/>
    <x v="2"/>
    <m/>
    <d v="2019-06-11T00:00:00"/>
    <d v="2019-06-11T00:00:00"/>
    <d v="2019-06-11T00:00:00"/>
    <d v="2019-06-11T00:00:00"/>
    <x v="0"/>
    <s v="Open Market"/>
    <m/>
    <s v="Establish use of property as a separate self-contained dwellinghouse"/>
    <s v="1A Riverside House_x000d_Riverside_x000d_Twickenham_x000d_TW1 3DJ_x000d_"/>
    <s v="TW1 3DJ"/>
    <m/>
    <m/>
    <m/>
    <m/>
    <m/>
    <m/>
    <n v="1"/>
    <m/>
    <n v="1"/>
    <m/>
    <m/>
    <m/>
    <n v="1"/>
    <n v="1"/>
    <m/>
    <m/>
    <m/>
    <m/>
    <n v="2"/>
    <n v="0"/>
    <n v="0"/>
    <n v="1"/>
    <n v="1"/>
    <n v="0"/>
    <n v="0"/>
    <n v="-1"/>
    <n v="0"/>
    <n v="1"/>
    <m/>
    <n v="1"/>
    <n v="0"/>
    <n v="0"/>
    <n v="0"/>
    <n v="0"/>
    <n v="0"/>
    <m/>
    <m/>
    <m/>
    <m/>
    <m/>
    <n v="0"/>
    <n v="516873"/>
    <n v="173350"/>
    <s v="Twickenham Riverside"/>
  </r>
  <r>
    <s v="19/2022/ES191"/>
    <x v="2"/>
    <m/>
    <d v="2019-09-16T00:00:00"/>
    <d v="2022-09-17T00:00:00"/>
    <m/>
    <d v="2019-09-17T00:00:00"/>
    <x v="0"/>
    <s v="Open Market"/>
    <m/>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m/>
    <n v="-1"/>
    <n v="0"/>
    <n v="0"/>
    <n v="0"/>
    <n v="0"/>
    <n v="0"/>
    <m/>
    <m/>
    <m/>
    <m/>
    <m/>
    <n v="0"/>
    <n v="516420"/>
    <n v="171274"/>
    <s v="Teddington"/>
  </r>
  <r>
    <s v="19/2544/FUL"/>
    <x v="1"/>
    <m/>
    <d v="2019-12-10T00:00:00"/>
    <d v="2022-12-10T00:00:00"/>
    <m/>
    <d v="2019-12-14T00:00:00"/>
    <x v="0"/>
    <s v="Open Market"/>
    <m/>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m/>
    <n v="-1"/>
    <n v="0"/>
    <n v="0"/>
    <n v="0"/>
    <n v="0"/>
    <n v="0"/>
    <m/>
    <m/>
    <m/>
    <m/>
    <m/>
    <n v="0"/>
    <n v="513192"/>
    <n v="171188"/>
    <s v="Hampton North"/>
  </r>
  <r>
    <s v="19/3241/FUL"/>
    <x v="4"/>
    <m/>
    <d v="2020-03-13T00:00:00"/>
    <d v="2023-03-16T00:00:00"/>
    <d v="2020-03-16T00:00:00"/>
    <d v="2020-03-16T00:00:00"/>
    <x v="0"/>
    <s v="Open Market"/>
    <m/>
    <s v="Extension of the garage to facilitate the creation of 1 x 1 bed dwelling."/>
    <s v="Land Adjacent To_x000d_29 Rivermeads Avenue_x000d_Twickenham_x000d__x000d_"/>
    <s v="TW2 5JL"/>
    <m/>
    <m/>
    <m/>
    <m/>
    <m/>
    <m/>
    <m/>
    <m/>
    <n v="0"/>
    <m/>
    <n v="1"/>
    <m/>
    <m/>
    <m/>
    <m/>
    <m/>
    <m/>
    <m/>
    <n v="1"/>
    <n v="1"/>
    <n v="0"/>
    <n v="0"/>
    <n v="0"/>
    <n v="0"/>
    <n v="0"/>
    <n v="0"/>
    <n v="0"/>
    <n v="1"/>
    <m/>
    <n v="1"/>
    <n v="0"/>
    <n v="0"/>
    <n v="0"/>
    <n v="0"/>
    <n v="0"/>
    <m/>
    <m/>
    <m/>
    <m/>
    <m/>
    <n v="0"/>
    <n v="513712"/>
    <n v="172398"/>
    <s v="West Twickenham"/>
  </r>
  <r>
    <s v="19/3586/ES191"/>
    <x v="1"/>
    <m/>
    <d v="2020-01-20T00:00:00"/>
    <d v="2020-01-20T00:00:00"/>
    <m/>
    <d v="2020-01-20T00:00:00"/>
    <x v="0"/>
    <s v="Open Market"/>
    <m/>
    <s v="Lawful development certificate for the existing use of the dwelling as a 6no. bedroom house in multiple occupation"/>
    <s v="29 Heathside_x000d_Whitton_x000d_Hounslow_x000d_TW4 5NJ_x000d_"/>
    <s v="TW4 5NJ"/>
    <m/>
    <m/>
    <n v="1"/>
    <m/>
    <m/>
    <m/>
    <m/>
    <m/>
    <n v="1"/>
    <m/>
    <m/>
    <m/>
    <m/>
    <m/>
    <m/>
    <m/>
    <m/>
    <m/>
    <n v="0"/>
    <n v="0"/>
    <n v="0"/>
    <n v="-1"/>
    <n v="0"/>
    <n v="0"/>
    <n v="0"/>
    <n v="0"/>
    <n v="0"/>
    <n v="-1"/>
    <m/>
    <n v="-1"/>
    <n v="0"/>
    <n v="0"/>
    <n v="0"/>
    <n v="0"/>
    <n v="0"/>
    <m/>
    <m/>
    <m/>
    <m/>
    <m/>
    <n v="0"/>
    <n v="512883"/>
    <n v="173656"/>
    <s v="Heathfield"/>
  </r>
  <r>
    <s v="19/3757/ES191"/>
    <x v="2"/>
    <m/>
    <d v="2020-01-31T00:00:00"/>
    <d v="2020-01-31T00:00:00"/>
    <m/>
    <d v="2020-01-31T00:00:00"/>
    <x v="0"/>
    <s v="Open Market"/>
    <m/>
    <s v="Use of 2B Orleans Road as a separate and self-contained C3 dwellinghouse."/>
    <s v="2B Orleans Road_x000d_Twickenham_x000d_TW1 3BL"/>
    <s v="TW1 3BL"/>
    <m/>
    <m/>
    <m/>
    <m/>
    <m/>
    <m/>
    <m/>
    <m/>
    <n v="0"/>
    <m/>
    <n v="1"/>
    <m/>
    <m/>
    <m/>
    <m/>
    <m/>
    <m/>
    <m/>
    <n v="1"/>
    <n v="1"/>
    <n v="0"/>
    <n v="0"/>
    <n v="0"/>
    <n v="0"/>
    <n v="0"/>
    <n v="0"/>
    <n v="0"/>
    <n v="1"/>
    <m/>
    <n v="1"/>
    <n v="0"/>
    <n v="0"/>
    <n v="0"/>
    <n v="0"/>
    <n v="0"/>
    <m/>
    <m/>
    <m/>
    <m/>
    <m/>
    <n v="0"/>
    <n v="516930"/>
    <n v="173775"/>
    <s v="Twickenham Riverside"/>
  </r>
  <r>
    <s v="19/3854/ES191"/>
    <x v="1"/>
    <m/>
    <d v="2020-02-25T00:00:00"/>
    <d v="2020-02-25T00:00:00"/>
    <m/>
    <d v="2020-02-25T00:00:00"/>
    <x v="0"/>
    <s v="Open Market"/>
    <m/>
    <s v="Use of Flat 1 (basement) as  C3 residential."/>
    <s v="Flat 1_x000d_Heron Court_x000d_3 - 5 High Street_x000d_Hampton_x000d_TW12 2SQ_x000d_"/>
    <s v="TW12 2SQ"/>
    <m/>
    <m/>
    <m/>
    <m/>
    <m/>
    <m/>
    <m/>
    <m/>
    <n v="0"/>
    <m/>
    <m/>
    <n v="1"/>
    <m/>
    <m/>
    <m/>
    <m/>
    <m/>
    <m/>
    <n v="1"/>
    <n v="0"/>
    <n v="1"/>
    <n v="0"/>
    <n v="0"/>
    <n v="0"/>
    <n v="0"/>
    <n v="0"/>
    <n v="0"/>
    <n v="1"/>
    <m/>
    <n v="1"/>
    <n v="0"/>
    <n v="0"/>
    <n v="0"/>
    <n v="0"/>
    <n v="0"/>
    <m/>
    <m/>
    <m/>
    <m/>
    <m/>
    <n v="0"/>
    <n v="513949"/>
    <n v="169534"/>
    <s v="Hampton"/>
  </r>
  <r>
    <s v="99/2063"/>
    <x v="0"/>
    <m/>
    <d v="2000-02-03T00:00:00"/>
    <d v="2005-02-03T00:00:00"/>
    <d v="2005-01-14T00:00:00"/>
    <d v="2019-07-18T00:00:00"/>
    <x v="0"/>
    <s v="Open Market"/>
    <m/>
    <s v="Proposed Dwelling House"/>
    <s v="6 Boileau Road Barnes"/>
    <m/>
    <m/>
    <m/>
    <m/>
    <m/>
    <m/>
    <m/>
    <m/>
    <m/>
    <n v="0"/>
    <m/>
    <n v="1"/>
    <m/>
    <m/>
    <m/>
    <m/>
    <m/>
    <m/>
    <n v="0"/>
    <n v="1"/>
    <n v="1"/>
    <n v="0"/>
    <n v="0"/>
    <n v="0"/>
    <n v="0"/>
    <n v="0"/>
    <n v="0"/>
    <n v="0"/>
    <n v="1"/>
    <m/>
    <n v="1"/>
    <n v="0"/>
    <n v="0"/>
    <n v="0"/>
    <n v="0"/>
    <n v="0"/>
    <m/>
    <m/>
    <m/>
    <m/>
    <m/>
    <n v="0"/>
    <n v="522457"/>
    <n v="177328"/>
    <s v="Barnes"/>
  </r>
  <r>
    <s v="13/0998/FUL"/>
    <x v="0"/>
    <m/>
    <d v="2013-11-05T00:00:00"/>
    <d v="2016-11-05T00:00:00"/>
    <d v="2016-08-14T00:00:00"/>
    <m/>
    <x v="1"/>
    <s v="Open Market"/>
    <m/>
    <s v="Redevelopment of land at the rear of 139-141 Stanley Road, Teddington to provide two semi-detached, three storey, three bedroom houses with parking spaces following demolition of existing warehouse."/>
    <s v="Land At 139 - 141 Stanley Road Teddington"/>
    <s v="TW11 8UF"/>
    <m/>
    <m/>
    <m/>
    <m/>
    <m/>
    <m/>
    <m/>
    <m/>
    <n v="0"/>
    <m/>
    <m/>
    <m/>
    <n v="2"/>
    <m/>
    <m/>
    <m/>
    <m/>
    <m/>
    <n v="2"/>
    <n v="0"/>
    <n v="0"/>
    <n v="2"/>
    <n v="0"/>
    <n v="0"/>
    <n v="0"/>
    <n v="0"/>
    <n v="0"/>
    <n v="2"/>
    <m/>
    <n v="0"/>
    <n v="2"/>
    <n v="0"/>
    <n v="0"/>
    <n v="0"/>
    <n v="0"/>
    <m/>
    <m/>
    <m/>
    <m/>
    <m/>
    <n v="2"/>
    <n v="515074"/>
    <n v="171654"/>
    <s v="Fulwell and Hampton Hill"/>
  </r>
  <r>
    <s v="19/0637/FUL"/>
    <x v="0"/>
    <m/>
    <d v="2020-02-06T00:00:00"/>
    <d v="2023-02-06T00:00:00"/>
    <d v="2020-09-21T00:00:00"/>
    <m/>
    <x v="1"/>
    <s v="Open Market"/>
    <m/>
    <s v="Demolition of the existing buildings and the erection of a mixed use development comprising of two buildings (two and three storeys), occupied as 8 residential units and 248.6m of B1 office space."/>
    <s v="63 Sandycombe Road Richmond TW9 2EP"/>
    <s v="TW9 2EP"/>
    <m/>
    <m/>
    <m/>
    <m/>
    <m/>
    <m/>
    <m/>
    <m/>
    <n v="0"/>
    <m/>
    <n v="6"/>
    <n v="2"/>
    <m/>
    <m/>
    <m/>
    <m/>
    <m/>
    <m/>
    <n v="8"/>
    <n v="6"/>
    <n v="2"/>
    <n v="0"/>
    <n v="0"/>
    <n v="0"/>
    <n v="0"/>
    <n v="0"/>
    <n v="0"/>
    <n v="8"/>
    <m/>
    <n v="0"/>
    <n v="4"/>
    <n v="4"/>
    <n v="0"/>
    <n v="0"/>
    <n v="0"/>
    <m/>
    <m/>
    <m/>
    <m/>
    <m/>
    <n v="8"/>
    <n v="519026"/>
    <n v="175926"/>
    <s v="Kew"/>
  </r>
  <r>
    <s v="19/2246/FUL"/>
    <x v="2"/>
    <m/>
    <d v="2019-10-22T00:00:00"/>
    <d v="2022-10-22T00:00:00"/>
    <m/>
    <d v="2020-06-15T00:00:00"/>
    <x v="1"/>
    <s v="Open Market"/>
    <m/>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m/>
    <n v="0"/>
    <n v="-1"/>
    <n v="0"/>
    <n v="0"/>
    <n v="0"/>
    <n v="0"/>
    <m/>
    <m/>
    <m/>
    <m/>
    <m/>
    <n v="-1"/>
    <n v="516802"/>
    <n v="171333"/>
    <s v="Teddington"/>
  </r>
  <r>
    <s v="07/3348/FUL"/>
    <x v="0"/>
    <m/>
    <d v="2008-04-01T00:00:00"/>
    <d v="2011-04-01T00:00:00"/>
    <d v="2012-08-17T00:00:00"/>
    <m/>
    <x v="1"/>
    <s v="Open Market"/>
    <m/>
    <s v="Demolition of existing house and outbuildings, construction of 3 houses."/>
    <s v="289 Petersham Road_x000d_Richmond_x000d_Surrey_x000d_TW10 7DA_x000d_"/>
    <m/>
    <m/>
    <m/>
    <m/>
    <n v="1"/>
    <m/>
    <m/>
    <m/>
    <m/>
    <n v="1"/>
    <m/>
    <n v="1"/>
    <m/>
    <m/>
    <n v="2"/>
    <m/>
    <m/>
    <m/>
    <m/>
    <n v="3"/>
    <n v="1"/>
    <n v="0"/>
    <n v="0"/>
    <n v="1"/>
    <n v="0"/>
    <n v="0"/>
    <n v="0"/>
    <n v="0"/>
    <n v="2"/>
    <m/>
    <n v="0"/>
    <n v="2"/>
    <n v="0"/>
    <n v="0"/>
    <n v="0"/>
    <n v="0"/>
    <m/>
    <m/>
    <m/>
    <m/>
    <m/>
    <n v="2"/>
    <n v="517856"/>
    <n v="172364"/>
    <s v="Ham, Petersham and Richmond Riverside"/>
  </r>
  <r>
    <s v="11/1443/FUL"/>
    <x v="0"/>
    <m/>
    <d v="2012-03-30T00:00:00"/>
    <d v="2015-03-30T00:00:00"/>
    <d v="2015-03-14T00:00:00"/>
    <m/>
    <x v="1"/>
    <s v="Open Market"/>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m/>
    <n v="0"/>
    <n v="35.666666666666664"/>
    <n v="35.666666666666664"/>
    <n v="35.666666666666664"/>
    <n v="0"/>
    <n v="0"/>
    <m/>
    <m/>
    <m/>
    <m/>
    <m/>
    <n v="107"/>
    <n v="516095"/>
    <n v="173690"/>
    <s v="St. Margarets and North Twickenham"/>
  </r>
  <r>
    <s v="13/1327/FUL"/>
    <x v="1"/>
    <m/>
    <d v="2013-09-03T00:00:00"/>
    <d v="2016-09-03T00:00:00"/>
    <d v="2016-08-19T00:00:00"/>
    <m/>
    <x v="1"/>
    <s v="Open Market"/>
    <m/>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m/>
    <n v="0"/>
    <n v="0"/>
    <n v="-1"/>
    <n v="0"/>
    <n v="0"/>
    <n v="0"/>
    <m/>
    <m/>
    <m/>
    <m/>
    <m/>
    <n v="-1"/>
    <n v="518397"/>
    <n v="173968"/>
    <s v="Ham, Petersham and Richmond Riverside"/>
  </r>
  <r>
    <s v="14/2118/FUL"/>
    <x v="2"/>
    <m/>
    <d v="2014-07-18T00:00:00"/>
    <d v="2018-01-19T00:00:00"/>
    <d v="2017-10-01T00:00:00"/>
    <m/>
    <x v="1"/>
    <s v="Open Market"/>
    <m/>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m/>
    <n v="0"/>
    <n v="-2"/>
    <n v="0"/>
    <n v="0"/>
    <n v="0"/>
    <n v="0"/>
    <m/>
    <m/>
    <m/>
    <m/>
    <m/>
    <n v="-2"/>
    <n v="520243"/>
    <n v="175216"/>
    <s v="East Sheen"/>
  </r>
  <r>
    <s v="14/2257/FUL"/>
    <x v="3"/>
    <m/>
    <d v="2015-03-26T00:00:00"/>
    <d v="2018-03-27T00:00:00"/>
    <d v="2016-06-01T00:00:00"/>
    <m/>
    <x v="1"/>
    <s v="Open Market"/>
    <m/>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m/>
    <n v="0"/>
    <n v="3"/>
    <n v="0"/>
    <n v="0"/>
    <n v="0"/>
    <n v="0"/>
    <m/>
    <m/>
    <m/>
    <m/>
    <m/>
    <n v="3"/>
    <n v="513482"/>
    <n v="173963"/>
    <s v="Heathfield"/>
  </r>
  <r>
    <s v="14/2797/P3JPA"/>
    <x v="1"/>
    <s v="PA"/>
    <d v="2015-08-20T00:00:00"/>
    <d v="2017-11-27T00:00:00"/>
    <d v="2017-06-30T00:00:00"/>
    <m/>
    <x v="1"/>
    <s v="Open Market"/>
    <m/>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m/>
    <n v="0"/>
    <n v="6"/>
    <n v="0"/>
    <n v="0"/>
    <n v="0"/>
    <n v="0"/>
    <m/>
    <m/>
    <m/>
    <m/>
    <m/>
    <n v="6"/>
    <n v="515206"/>
    <n v="173341"/>
    <s v="South Twickenham"/>
  </r>
  <r>
    <s v="14/3011/FUL"/>
    <x v="1"/>
    <m/>
    <d v="2015-04-17T00:00:00"/>
    <d v="2018-04-20T00:00:00"/>
    <d v="2018-04-04T00:00:00"/>
    <m/>
    <x v="1"/>
    <s v="Open Market"/>
    <m/>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m/>
    <n v="0"/>
    <n v="5"/>
    <n v="0"/>
    <n v="0"/>
    <n v="0"/>
    <n v="0"/>
    <m/>
    <m/>
    <m/>
    <m/>
    <m/>
    <n v="5"/>
    <n v="515537"/>
    <n v="170973"/>
    <s v="Teddington"/>
  </r>
  <r>
    <s v="14/3780/FUL"/>
    <x v="3"/>
    <m/>
    <d v="2015-04-30T00:00:00"/>
    <d v="2018-04-30T00:00:00"/>
    <d v="2016-07-01T00:00:00"/>
    <m/>
    <x v="1"/>
    <s v="Open Market"/>
    <m/>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m/>
    <n v="8"/>
    <n v="8"/>
    <n v="0"/>
    <n v="0"/>
    <n v="0"/>
    <n v="0"/>
    <m/>
    <m/>
    <m/>
    <m/>
    <m/>
    <n v="8"/>
    <n v="517917"/>
    <n v="175196"/>
    <s v="South Richmond"/>
  </r>
  <r>
    <s v="14/4839/FUL"/>
    <x v="0"/>
    <m/>
    <d v="2016-07-14T00:00:00"/>
    <d v="2019-07-14T00:00:00"/>
    <d v="2019-06-01T00:00:00"/>
    <m/>
    <x v="1"/>
    <s v="Open Market"/>
    <m/>
    <s v="Demolition of existing house and construction of a new 3 bedroom house."/>
    <s v="The Cottage_x000d_Eel Pie Island_x000d_Twickenham_x000d_TW1 3DY_x000d_"/>
    <m/>
    <m/>
    <n v="1"/>
    <m/>
    <m/>
    <m/>
    <m/>
    <m/>
    <m/>
    <n v="1"/>
    <m/>
    <m/>
    <m/>
    <n v="1"/>
    <m/>
    <m/>
    <m/>
    <m/>
    <m/>
    <n v="1"/>
    <n v="0"/>
    <n v="-1"/>
    <n v="1"/>
    <n v="0"/>
    <n v="0"/>
    <n v="0"/>
    <n v="0"/>
    <n v="0"/>
    <n v="0"/>
    <m/>
    <n v="0"/>
    <n v="0"/>
    <n v="0"/>
    <n v="0"/>
    <n v="0"/>
    <n v="0"/>
    <m/>
    <m/>
    <m/>
    <m/>
    <m/>
    <n v="0"/>
    <n v="516355"/>
    <n v="173076"/>
    <s v="Twickenham Riverside"/>
  </r>
  <r>
    <s v="14/5284/FUL"/>
    <x v="2"/>
    <m/>
    <d v="2015-02-16T00:00:00"/>
    <d v="2018-02-16T00:00:00"/>
    <d v="2018-03-23T00:00:00"/>
    <m/>
    <x v="1"/>
    <s v="Open Market"/>
    <m/>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m/>
    <n v="0"/>
    <n v="-1"/>
    <n v="0"/>
    <n v="0"/>
    <n v="0"/>
    <n v="0"/>
    <m/>
    <m/>
    <m/>
    <m/>
    <m/>
    <n v="-1"/>
    <n v="518090"/>
    <n v="174701"/>
    <s v="South Richmond"/>
  </r>
  <r>
    <s v="14/5306/FUL"/>
    <x v="1"/>
    <m/>
    <d v="2015-06-22T00:00:00"/>
    <d v="2018-06-22T00:00:00"/>
    <d v="2017-05-01T00:00:00"/>
    <m/>
    <x v="1"/>
    <s v="Open Market"/>
    <m/>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m/>
    <n v="0"/>
    <n v="0"/>
    <n v="0"/>
    <n v="0"/>
    <n v="0"/>
    <n v="0"/>
    <m/>
    <m/>
    <m/>
    <m/>
    <m/>
    <n v="0"/>
    <n v="518248"/>
    <n v="175334"/>
    <s v="North Richmond"/>
  </r>
  <r>
    <s v="15/1486/FUL"/>
    <x v="0"/>
    <m/>
    <d v="2015-07-16T00:00:00"/>
    <d v="2018-07-16T00:00:00"/>
    <d v="2018-06-04T00:00:00"/>
    <m/>
    <x v="1"/>
    <s v="Open Market"/>
    <m/>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m/>
    <n v="0"/>
    <n v="1"/>
    <n v="0"/>
    <n v="0"/>
    <n v="0"/>
    <n v="0"/>
    <m/>
    <m/>
    <m/>
    <m/>
    <m/>
    <n v="1"/>
    <n v="512819"/>
    <n v="173657"/>
    <s v="Heathfield"/>
  </r>
  <r>
    <s v="15/2854/FUL"/>
    <x v="0"/>
    <m/>
    <d v="2016-06-02T00:00:00"/>
    <d v="2019-06-02T00:00:00"/>
    <d v="2019-05-01T00:00:00"/>
    <m/>
    <x v="1"/>
    <s v="Affordable Rent"/>
    <m/>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m/>
    <n v="0"/>
    <n v="2"/>
    <n v="0"/>
    <n v="0"/>
    <n v="0"/>
    <n v="0"/>
    <m/>
    <m/>
    <m/>
    <m/>
    <m/>
    <n v="2"/>
    <n v="517050"/>
    <n v="172680"/>
    <s v="Ham, Petersham and Richmond Riverside"/>
  </r>
  <r>
    <s v="15/2855/FUL"/>
    <x v="0"/>
    <m/>
    <d v="2016-06-02T00:00:00"/>
    <d v="2019-06-02T00:00:00"/>
    <d v="2019-05-28T00:00:00"/>
    <m/>
    <x v="1"/>
    <s v="Affordable Rent"/>
    <m/>
    <s v="Demolition of 20 garages in two rows; Construction of two three-bedroom houses"/>
    <s v="Garages At_x000d_Maguire Drive_x000d_Ham_x000d__x000d_"/>
    <m/>
    <m/>
    <m/>
    <m/>
    <m/>
    <m/>
    <m/>
    <m/>
    <m/>
    <n v="0"/>
    <s v="Y"/>
    <m/>
    <m/>
    <n v="2"/>
    <m/>
    <m/>
    <m/>
    <m/>
    <n v="2"/>
    <n v="2"/>
    <n v="0"/>
    <n v="0"/>
    <n v="2"/>
    <n v="0"/>
    <n v="0"/>
    <n v="0"/>
    <n v="0"/>
    <n v="0"/>
    <n v="2"/>
    <m/>
    <n v="0"/>
    <n v="2"/>
    <n v="0"/>
    <n v="0"/>
    <n v="0"/>
    <n v="0"/>
    <m/>
    <m/>
    <m/>
    <m/>
    <m/>
    <n v="2"/>
    <n v="517476"/>
    <n v="171658"/>
    <s v="Ham, Petersham and Richmond Riverside"/>
  </r>
  <r>
    <s v="15/2857/FUL"/>
    <x v="0"/>
    <m/>
    <d v="2016-11-17T00:00:00"/>
    <d v="2019-11-17T00:00:00"/>
    <d v="2019-10-16T00:00:00"/>
    <m/>
    <x v="1"/>
    <s v="Affordable Rent"/>
    <m/>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m/>
    <n v="0"/>
    <n v="3"/>
    <n v="0"/>
    <n v="0"/>
    <n v="0"/>
    <n v="0"/>
    <m/>
    <m/>
    <m/>
    <m/>
    <m/>
    <n v="3"/>
    <n v="517848"/>
    <n v="172830"/>
    <s v="Ham, Petersham and Richmond Riverside"/>
  </r>
  <r>
    <s v="15/3072/FUL"/>
    <x v="1"/>
    <m/>
    <d v="2016-10-07T00:00:00"/>
    <d v="2019-10-07T00:00:00"/>
    <d v="2018-03-01T00:00:00"/>
    <m/>
    <x v="1"/>
    <s v="Open Market"/>
    <m/>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m/>
    <n v="0"/>
    <n v="6"/>
    <n v="0"/>
    <n v="0"/>
    <n v="0"/>
    <n v="0"/>
    <m/>
    <m/>
    <m/>
    <m/>
    <m/>
    <n v="6"/>
    <n v="516013"/>
    <n v="171023"/>
    <s v="Teddington"/>
  </r>
  <r>
    <s v="15/3518/FUL"/>
    <x v="0"/>
    <m/>
    <d v="2019-03-08T00:00:00"/>
    <d v="2022-03-08T00:00:00"/>
    <d v="2019-10-01T00:00:00"/>
    <m/>
    <x v="1"/>
    <s v="Open Market"/>
    <m/>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m/>
    <n v="0"/>
    <n v="0"/>
    <n v="0"/>
    <n v="0"/>
    <n v="0"/>
    <n v="0"/>
    <m/>
    <m/>
    <m/>
    <m/>
    <m/>
    <n v="0"/>
    <n v="517831"/>
    <n v="174076"/>
    <s v="Twickenham Riverside"/>
  </r>
  <r>
    <s v="15/5217/NMA1"/>
    <x v="0"/>
    <m/>
    <d v="2019-10-11T00:00:00"/>
    <d v="2022-10-11T00:00:00"/>
    <d v="2019-10-16T00:00:00"/>
    <m/>
    <x v="1"/>
    <s v="Open Market"/>
    <m/>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m/>
    <n v="0"/>
    <n v="8"/>
    <n v="0"/>
    <n v="0"/>
    <n v="0"/>
    <n v="0"/>
    <m/>
    <m/>
    <m/>
    <m/>
    <m/>
    <n v="8"/>
    <n v="518559"/>
    <n v="174698"/>
    <s v="South Richmond"/>
  </r>
  <r>
    <s v="15/5351/FUL"/>
    <x v="0"/>
    <m/>
    <d v="2017-04-06T00:00:00"/>
    <d v="2020-04-07T00:00:00"/>
    <d v="2020-02-23T00:00:00"/>
    <m/>
    <x v="1"/>
    <s v="Open Market"/>
    <m/>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m/>
    <n v="0"/>
    <n v="1"/>
    <n v="0"/>
    <n v="0"/>
    <n v="0"/>
    <n v="0"/>
    <m/>
    <m/>
    <m/>
    <m/>
    <m/>
    <n v="1"/>
    <n v="514775"/>
    <n v="172397"/>
    <s v="West Twickenham"/>
  </r>
  <r>
    <s v="16/0058/FUL"/>
    <x v="1"/>
    <m/>
    <d v="2016-07-14T00:00:00"/>
    <d v="2019-07-14T00:00:00"/>
    <d v="2019-07-10T00:00:00"/>
    <m/>
    <x v="1"/>
    <s v="Open Market"/>
    <m/>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m/>
    <n v="0"/>
    <n v="9"/>
    <n v="0"/>
    <n v="0"/>
    <n v="0"/>
    <n v="0"/>
    <m/>
    <m/>
    <m/>
    <m/>
    <m/>
    <n v="9"/>
    <n v="517924"/>
    <n v="174891"/>
    <s v="South Richmond"/>
  </r>
  <r>
    <s v="16/0432/FUL"/>
    <x v="0"/>
    <m/>
    <d v="2016-08-31T00:00:00"/>
    <d v="2019-08-31T00:00:00"/>
    <d v="2017-05-09T00:00:00"/>
    <m/>
    <x v="1"/>
    <s v="Open Market"/>
    <m/>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m/>
    <n v="0"/>
    <n v="1"/>
    <n v="0"/>
    <n v="0"/>
    <n v="0"/>
    <n v="0"/>
    <m/>
    <m/>
    <m/>
    <m/>
    <m/>
    <n v="1"/>
    <n v="522622"/>
    <n v="177876"/>
    <s v="Barnes"/>
  </r>
  <r>
    <s v="16/0680/FUL"/>
    <x v="4"/>
    <m/>
    <d v="2016-04-19T00:00:00"/>
    <d v="2019-04-19T00:00:00"/>
    <d v="2016-07-01T00:00:00"/>
    <m/>
    <x v="1"/>
    <s v="Open Market"/>
    <m/>
    <s v="Part demolition of single dwelling house and formation of two semi-detached houses."/>
    <s v="2 Firs Avenue_x000d_East Sheen_x000d_London_x000d_SW14 7NZ_x000d_"/>
    <m/>
    <m/>
    <m/>
    <m/>
    <n v="1"/>
    <m/>
    <m/>
    <m/>
    <m/>
    <n v="1"/>
    <m/>
    <m/>
    <m/>
    <m/>
    <n v="2"/>
    <m/>
    <m/>
    <m/>
    <m/>
    <n v="2"/>
    <n v="0"/>
    <n v="0"/>
    <n v="0"/>
    <n v="1"/>
    <n v="0"/>
    <n v="0"/>
    <n v="0"/>
    <n v="0"/>
    <n v="1"/>
    <m/>
    <n v="0"/>
    <n v="1"/>
    <n v="0"/>
    <n v="0"/>
    <n v="0"/>
    <n v="0"/>
    <m/>
    <m/>
    <m/>
    <m/>
    <m/>
    <n v="1"/>
    <n v="520343"/>
    <n v="175141"/>
    <s v="East Sheen"/>
  </r>
  <r>
    <s v="16/0905/FUL"/>
    <x v="0"/>
    <m/>
    <d v="2017-02-23T00:00:00"/>
    <d v="2020-02-23T00:00:00"/>
    <d v="2020-02-19T00:00:00"/>
    <m/>
    <x v="1"/>
    <s v="Open Market"/>
    <m/>
    <s v="Demolition of the existing hall and the erection of a new community facility building and 6 flats"/>
    <s v="275 Sandycombe Road_x000d_Richmond_x000d_TW9 3LU_x000d_"/>
    <m/>
    <m/>
    <m/>
    <m/>
    <m/>
    <m/>
    <m/>
    <m/>
    <m/>
    <n v="0"/>
    <m/>
    <n v="4"/>
    <n v="2"/>
    <m/>
    <m/>
    <m/>
    <m/>
    <m/>
    <m/>
    <n v="6"/>
    <n v="4"/>
    <n v="2"/>
    <n v="0"/>
    <n v="0"/>
    <n v="0"/>
    <n v="0"/>
    <n v="0"/>
    <n v="0"/>
    <n v="6"/>
    <m/>
    <n v="0"/>
    <n v="0"/>
    <n v="3"/>
    <n v="3"/>
    <n v="0"/>
    <n v="0"/>
    <m/>
    <m/>
    <m/>
    <m/>
    <m/>
    <n v="6"/>
    <n v="519126"/>
    <n v="176420"/>
    <s v="Kew"/>
  </r>
  <r>
    <s v="16/1145/FUL"/>
    <x v="2"/>
    <m/>
    <d v="2016-12-15T00:00:00"/>
    <d v="2019-12-15T00:00:00"/>
    <d v="2019-02-01T00:00:00"/>
    <m/>
    <x v="1"/>
    <s v="Open Market"/>
    <m/>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m/>
    <n v="0"/>
    <n v="1"/>
    <n v="0"/>
    <n v="0"/>
    <n v="0"/>
    <n v="0"/>
    <m/>
    <m/>
    <m/>
    <m/>
    <m/>
    <n v="1"/>
    <n v="517615"/>
    <n v="169709"/>
    <s v="Hampton Wick"/>
  </r>
  <r>
    <s v="16/1373/FUL"/>
    <x v="1"/>
    <m/>
    <d v="2016-09-19T00:00:00"/>
    <d v="2019-09-19T00:00:00"/>
    <d v="2017-11-24T00:00:00"/>
    <m/>
    <x v="1"/>
    <s v="Open Market"/>
    <m/>
    <s v="Alterations and refurbishment to provide a single family dwelling house."/>
    <s v="17 The Green, Richmond, TW9 1PX_x000a_"/>
    <s v="TW9 1PX"/>
    <m/>
    <m/>
    <m/>
    <m/>
    <m/>
    <m/>
    <m/>
    <m/>
    <n v="0"/>
    <m/>
    <m/>
    <m/>
    <m/>
    <m/>
    <n v="1"/>
    <m/>
    <m/>
    <m/>
    <n v="1"/>
    <n v="0"/>
    <n v="0"/>
    <n v="0"/>
    <n v="0"/>
    <n v="1"/>
    <n v="0"/>
    <n v="0"/>
    <n v="0"/>
    <n v="1"/>
    <m/>
    <n v="0"/>
    <n v="1"/>
    <n v="0"/>
    <n v="0"/>
    <n v="0"/>
    <n v="0"/>
    <m/>
    <m/>
    <m/>
    <m/>
    <m/>
    <n v="1"/>
    <n v="517807"/>
    <n v="174892"/>
    <s v="South Richmond"/>
  </r>
  <r>
    <s v="16/1882/FUL"/>
    <x v="0"/>
    <m/>
    <d v="2017-05-30T00:00:00"/>
    <d v="2020-05-30T00:00:00"/>
    <d v="2019-04-01T00:00:00"/>
    <m/>
    <x v="1"/>
    <s v="Open Market"/>
    <m/>
    <s v="Demolition of existing single dwelling and erection of a new single dwelling."/>
    <s v="9 Charlotte Road_x000d_Barnes_x000d_London_x000d_SW13 9QJ_x000d_"/>
    <s v="SW13 9QJ"/>
    <n v="1"/>
    <m/>
    <m/>
    <m/>
    <m/>
    <m/>
    <m/>
    <m/>
    <n v="1"/>
    <m/>
    <m/>
    <m/>
    <n v="1"/>
    <m/>
    <m/>
    <m/>
    <m/>
    <m/>
    <n v="1"/>
    <n v="-1"/>
    <n v="0"/>
    <n v="1"/>
    <n v="0"/>
    <n v="0"/>
    <n v="0"/>
    <n v="0"/>
    <n v="0"/>
    <n v="0"/>
    <m/>
    <n v="0"/>
    <n v="0"/>
    <n v="0"/>
    <n v="0"/>
    <n v="0"/>
    <n v="0"/>
    <m/>
    <m/>
    <m/>
    <m/>
    <m/>
    <n v="0"/>
    <n v="521779"/>
    <n v="176827"/>
    <s v="Barnes"/>
  </r>
  <r>
    <s v="16/1903/FUL"/>
    <x v="1"/>
    <m/>
    <d v="2016-11-15T00:00:00"/>
    <d v="2020-11-01T00:00:00"/>
    <d v="2019-01-14T00:00:00"/>
    <d v="2020-05-18T00:00:00"/>
    <x v="1"/>
    <s v="Open Market"/>
    <m/>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m/>
    <n v="0"/>
    <n v="1"/>
    <n v="0"/>
    <n v="0"/>
    <n v="0"/>
    <n v="0"/>
    <m/>
    <m/>
    <m/>
    <m/>
    <m/>
    <n v="1"/>
    <n v="518846"/>
    <n v="177650"/>
    <s v="Kew"/>
  </r>
  <r>
    <s v="16/2306/FUL"/>
    <x v="2"/>
    <m/>
    <d v="2016-08-17T00:00:00"/>
    <d v="2019-08-17T00:00:00"/>
    <d v="2019-01-14T00:00:00"/>
    <m/>
    <x v="1"/>
    <s v="Open Market"/>
    <m/>
    <s v="Conversion of the building into one family house, plus an additional apartment at basement level to the front."/>
    <s v="112 Richmond Hill_x000d_Richmond_x000d__x000d_"/>
    <m/>
    <n v="2"/>
    <n v="2"/>
    <n v="1"/>
    <m/>
    <m/>
    <m/>
    <m/>
    <m/>
    <n v="5"/>
    <m/>
    <n v="1"/>
    <m/>
    <m/>
    <n v="1"/>
    <m/>
    <m/>
    <m/>
    <m/>
    <n v="2"/>
    <n v="-1"/>
    <n v="-2"/>
    <n v="-1"/>
    <n v="1"/>
    <n v="0"/>
    <n v="0"/>
    <n v="0"/>
    <n v="0"/>
    <n v="-3"/>
    <m/>
    <n v="0"/>
    <n v="-3"/>
    <n v="0"/>
    <n v="0"/>
    <n v="0"/>
    <n v="0"/>
    <m/>
    <m/>
    <m/>
    <m/>
    <m/>
    <n v="-3"/>
    <n v="518294"/>
    <n v="174078"/>
    <s v="Ham, Petersham and Richmond Riverside"/>
  </r>
  <r>
    <s v="16/2637/FUL"/>
    <x v="0"/>
    <m/>
    <d v="2017-03-07T00:00:00"/>
    <d v="2020-03-07T00:00:00"/>
    <d v="2017-05-10T00:00:00"/>
    <m/>
    <x v="1"/>
    <s v="Open Market"/>
    <m/>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m/>
    <n v="0"/>
    <n v="0"/>
    <n v="0"/>
    <n v="0"/>
    <n v="0"/>
    <n v="0"/>
    <m/>
    <m/>
    <m/>
    <m/>
    <m/>
    <n v="0"/>
    <n v="521872"/>
    <n v="177181"/>
    <s v="Barnes"/>
  </r>
  <r>
    <s v="16/2647/FUL"/>
    <x v="0"/>
    <m/>
    <d v="2017-10-10T00:00:00"/>
    <d v="2020-10-10T00:00:00"/>
    <d v="2019-12-02T00:00:00"/>
    <m/>
    <x v="1"/>
    <s v="Intermediate"/>
    <m/>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m/>
    <n v="0"/>
    <n v="11"/>
    <n v="11"/>
    <n v="0"/>
    <n v="0"/>
    <n v="0"/>
    <m/>
    <m/>
    <m/>
    <m/>
    <m/>
    <n v="22"/>
    <n v="515918"/>
    <n v="171031"/>
    <s v="Teddington"/>
  </r>
  <r>
    <s v="16/2709/FUL"/>
    <x v="0"/>
    <m/>
    <d v="2017-04-10T00:00:00"/>
    <d v="2020-04-10T00:00:00"/>
    <d v="2020-03-22T00:00:00"/>
    <m/>
    <x v="1"/>
    <s v="Open Market"/>
    <m/>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m/>
    <n v="0"/>
    <n v="0"/>
    <n v="0"/>
    <n v="0"/>
    <n v="0"/>
    <n v="0"/>
    <m/>
    <m/>
    <m/>
    <m/>
    <m/>
    <n v="0"/>
    <n v="522192"/>
    <n v="177628"/>
    <s v="Barnes"/>
  </r>
  <r>
    <s v="16/3293/RES"/>
    <x v="0"/>
    <m/>
    <d v="2016-11-03T00:00:00"/>
    <d v="2019-11-03T00:00:00"/>
    <d v="2017-03-13T00:00:00"/>
    <m/>
    <x v="1"/>
    <s v="Affordable Rent"/>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2"/>
    <n v="22"/>
    <n v="3"/>
    <n v="11"/>
    <n v="5"/>
    <n v="3"/>
    <n v="0"/>
    <n v="0"/>
    <n v="0"/>
    <n v="0"/>
    <n v="22"/>
    <m/>
    <n v="0"/>
    <n v="0"/>
    <n v="0"/>
    <n v="11"/>
    <n v="11"/>
    <n v="0"/>
    <m/>
    <m/>
    <m/>
    <m/>
    <m/>
    <n v="22"/>
    <n v="515304"/>
    <n v="173889"/>
    <s v="St. Margarets and North Twickenham"/>
  </r>
  <r>
    <s v="16/3293/RES"/>
    <x v="0"/>
    <m/>
    <d v="2016-11-03T00:00:00"/>
    <d v="2019-11-03T00:00:00"/>
    <d v="2017-03-13T00:00:00"/>
    <m/>
    <x v="1"/>
    <s v="Open Market"/>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m/>
    <n v="146"/>
    <n v="38"/>
    <n v="59"/>
    <n v="31"/>
    <n v="18"/>
    <n v="0"/>
    <n v="0"/>
    <n v="0"/>
    <n v="0"/>
    <n v="146"/>
    <m/>
    <n v="0"/>
    <n v="0"/>
    <n v="0"/>
    <n v="48.666666666666664"/>
    <n v="48.666666666666664"/>
    <n v="48.666666666666664"/>
    <m/>
    <m/>
    <m/>
    <m/>
    <m/>
    <n v="146"/>
    <n v="515304"/>
    <n v="173889"/>
    <s v="St. Margarets and North Twickenham"/>
  </r>
  <r>
    <s v="16/3293/RES"/>
    <x v="0"/>
    <m/>
    <d v="2016-11-03T00:00:00"/>
    <d v="2019-11-03T00:00:00"/>
    <d v="2017-03-13T00:00:00"/>
    <m/>
    <x v="1"/>
    <s v="Intermediate"/>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5"/>
    <n v="5"/>
    <n v="4"/>
    <n v="1"/>
    <n v="0"/>
    <n v="0"/>
    <n v="0"/>
    <n v="0"/>
    <n v="0"/>
    <n v="0"/>
    <n v="5"/>
    <m/>
    <n v="0"/>
    <n v="0"/>
    <n v="0"/>
    <n v="2.5"/>
    <n v="2.5"/>
    <n v="0"/>
    <m/>
    <m/>
    <m/>
    <m/>
    <m/>
    <n v="5"/>
    <n v="515304"/>
    <n v="173889"/>
    <s v="St. Margarets and North Twickenham"/>
  </r>
  <r>
    <s v="16/3450/FUL"/>
    <x v="0"/>
    <m/>
    <d v="2017-10-16T00:00:00"/>
    <d v="2020-10-16T00:00:00"/>
    <d v="2018-09-03T00:00:00"/>
    <d v="2020-09-09T00:00:00"/>
    <x v="1"/>
    <s v="Open Market"/>
    <m/>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m/>
    <n v="0"/>
    <n v="9"/>
    <n v="0"/>
    <n v="0"/>
    <n v="0"/>
    <n v="0"/>
    <m/>
    <m/>
    <m/>
    <m/>
    <m/>
    <n v="9"/>
    <n v="515669"/>
    <n v="173102"/>
    <s v="South Twickenham"/>
  </r>
  <r>
    <s v="16/3506/FUL"/>
    <x v="0"/>
    <m/>
    <d v="2018-10-11T00:00:00"/>
    <d v="2021-10-11T00:00:00"/>
    <d v="2019-10-14T00:00:00"/>
    <m/>
    <x v="1"/>
    <s v="Affordable Rent"/>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m/>
    <n v="0"/>
    <n v="19"/>
    <n v="0"/>
    <n v="0"/>
    <n v="0"/>
    <n v="0"/>
    <m/>
    <m/>
    <m/>
    <m/>
    <m/>
    <n v="19"/>
    <n v="513257"/>
    <n v="174057"/>
    <s v="Whitton"/>
  </r>
  <r>
    <s v="16/3506/FUL"/>
    <x v="0"/>
    <m/>
    <d v="2018-10-11T00:00:00"/>
    <d v="2021-10-11T00:00:00"/>
    <d v="2019-10-14T00:00:00"/>
    <m/>
    <x v="1"/>
    <s v="Intermediate"/>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m/>
    <n v="0"/>
    <n v="5"/>
    <n v="0"/>
    <n v="0"/>
    <n v="0"/>
    <n v="0"/>
    <m/>
    <m/>
    <m/>
    <m/>
    <m/>
    <n v="5"/>
    <n v="513257"/>
    <n v="174057"/>
    <s v="Whitton"/>
  </r>
  <r>
    <s v="16/3506/FUL"/>
    <x v="0"/>
    <m/>
    <d v="2018-10-11T00:00:00"/>
    <d v="2021-10-11T00:00:00"/>
    <d v="2019-10-14T00:00:00"/>
    <m/>
    <x v="1"/>
    <s v="Social Rent"/>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m/>
    <n v="0"/>
    <n v="-30"/>
    <n v="0"/>
    <n v="0"/>
    <n v="0"/>
    <n v="0"/>
    <m/>
    <m/>
    <m/>
    <m/>
    <m/>
    <n v="-30"/>
    <n v="513257"/>
    <n v="174057"/>
    <s v="Whitton"/>
  </r>
  <r>
    <s v="16/3552/FUL"/>
    <x v="3"/>
    <m/>
    <d v="2018-04-24T00:00:00"/>
    <d v="2021-04-24T00:00:00"/>
    <d v="2018-04-25T00:00:00"/>
    <m/>
    <x v="1"/>
    <s v="Open Market"/>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m/>
    <n v="0"/>
    <n v="12"/>
    <n v="0"/>
    <n v="0"/>
    <n v="0"/>
    <n v="0"/>
    <m/>
    <m/>
    <m/>
    <m/>
    <m/>
    <n v="12"/>
    <n v="517752"/>
    <n v="172177"/>
    <s v="Ham, Petersham and Richmond Riverside"/>
  </r>
  <r>
    <s v="16/3625/FUL"/>
    <x v="0"/>
    <m/>
    <d v="2017-11-30T00:00:00"/>
    <d v="2020-11-30T00:00:00"/>
    <d v="2018-09-01T00:00:00"/>
    <m/>
    <x v="1"/>
    <s v="Open Market"/>
    <m/>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m/>
    <n v="0"/>
    <n v="1"/>
    <n v="0"/>
    <n v="0"/>
    <n v="0"/>
    <n v="0"/>
    <m/>
    <m/>
    <m/>
    <m/>
    <m/>
    <n v="1"/>
    <n v="516115"/>
    <n v="173199"/>
    <s v="Twickenham Riverside"/>
  </r>
  <r>
    <s v="16/3961/FUL"/>
    <x v="0"/>
    <m/>
    <d v="2017-02-20T00:00:00"/>
    <d v="2020-08-10T00:00:00"/>
    <d v="2019-01-14T00:00:00"/>
    <m/>
    <x v="1"/>
    <s v="Open Market"/>
    <m/>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m/>
    <n v="0"/>
    <n v="1"/>
    <n v="0"/>
    <n v="0"/>
    <n v="0"/>
    <n v="0"/>
    <m/>
    <m/>
    <m/>
    <m/>
    <m/>
    <n v="1"/>
    <n v="521729"/>
    <n v="176400"/>
    <s v="Mortlake and Barnes Common"/>
  </r>
  <r>
    <s v="16/4127/FUL"/>
    <x v="2"/>
    <m/>
    <d v="2017-12-04T00:00:00"/>
    <d v="2021-01-30T00:00:00"/>
    <d v="2019-03-01T00:00:00"/>
    <m/>
    <x v="1"/>
    <s v="Open Market"/>
    <m/>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m/>
    <n v="0"/>
    <n v="1"/>
    <n v="0"/>
    <n v="0"/>
    <n v="0"/>
    <n v="0"/>
    <m/>
    <m/>
    <m/>
    <m/>
    <m/>
    <n v="1"/>
    <n v="516719"/>
    <n v="171329"/>
    <s v="Teddington"/>
  </r>
  <r>
    <s v="16/4405/FUL"/>
    <x v="0"/>
    <m/>
    <d v="2017-03-27T00:00:00"/>
    <d v="2020-03-27T00:00:00"/>
    <d v="2017-09-01T00:00:00"/>
    <m/>
    <x v="1"/>
    <s v="Open Market"/>
    <m/>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m/>
    <n v="0"/>
    <n v="0"/>
    <n v="0"/>
    <n v="0"/>
    <n v="0"/>
    <n v="0"/>
    <m/>
    <m/>
    <m/>
    <m/>
    <m/>
    <n v="0"/>
    <n v="514468"/>
    <n v="172144"/>
    <s v="West Twickenham"/>
  </r>
  <r>
    <s v="16/4635/FUL"/>
    <x v="0"/>
    <m/>
    <d v="2017-03-07T00:00:00"/>
    <d v="2020-03-07T00:00:00"/>
    <d v="2020-03-01T00:00:00"/>
    <m/>
    <x v="1"/>
    <s v="Open Market"/>
    <m/>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m/>
    <n v="0"/>
    <n v="1"/>
    <n v="0"/>
    <n v="0"/>
    <n v="0"/>
    <n v="0"/>
    <m/>
    <m/>
    <m/>
    <m/>
    <m/>
    <n v="1"/>
    <n v="513432"/>
    <n v="173849"/>
    <s v="Whitton"/>
  </r>
  <r>
    <s v="16/4772/GPD15"/>
    <x v="1"/>
    <s v="PA"/>
    <d v="2017-02-24T00:00:00"/>
    <d v="2020-12-21T00:00:00"/>
    <d v="2019-10-07T00:00:00"/>
    <m/>
    <x v="1"/>
    <s v="Open Market"/>
    <m/>
    <s v="Change of use of first floor from B1 office use to C3 residential use comprising 9 units (8 x 1 bed and 1 x 2 bed flats)"/>
    <s v="52 - 64 Heath Road_x000d_Twickenham_x000d__x000d_"/>
    <s v="-"/>
    <m/>
    <m/>
    <m/>
    <m/>
    <m/>
    <m/>
    <m/>
    <m/>
    <n v="0"/>
    <m/>
    <n v="8"/>
    <n v="1"/>
    <m/>
    <m/>
    <m/>
    <m/>
    <m/>
    <m/>
    <n v="9"/>
    <n v="8"/>
    <n v="1"/>
    <n v="0"/>
    <n v="0"/>
    <n v="0"/>
    <n v="0"/>
    <n v="0"/>
    <n v="0"/>
    <n v="9"/>
    <m/>
    <n v="0"/>
    <n v="9"/>
    <n v="0"/>
    <n v="0"/>
    <n v="0"/>
    <n v="0"/>
    <m/>
    <m/>
    <m/>
    <m/>
    <m/>
    <n v="9"/>
    <n v="515974"/>
    <n v="173142"/>
    <s v="Twickenham Riverside"/>
  </r>
  <r>
    <s v="16/4890/FUL"/>
    <x v="0"/>
    <m/>
    <d v="2017-09-08T00:00:00"/>
    <d v="2020-09-08T00:00:00"/>
    <d v="2019-03-30T00:00:00"/>
    <m/>
    <x v="1"/>
    <s v="Open Market"/>
    <m/>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m/>
    <n v="0"/>
    <n v="10"/>
    <n v="10"/>
    <n v="0"/>
    <n v="0"/>
    <n v="0"/>
    <m/>
    <m/>
    <m/>
    <m/>
    <m/>
    <n v="20"/>
    <n v="519012"/>
    <n v="175761"/>
    <s v="Kew"/>
  </r>
  <r>
    <s v="16/4902/FUL"/>
    <x v="0"/>
    <m/>
    <d v="2017-06-22T00:00:00"/>
    <d v="2021-11-12T00:00:00"/>
    <d v="2019-10-09T00:00:00"/>
    <m/>
    <x v="1"/>
    <s v="Open Market"/>
    <m/>
    <s v="Construction of a two storey, one bed dwelling-house along with associated cycle storage, car parking and landscaping."/>
    <s v="91 Sheen Road_x000d_Richmond_x000d_TW9 1YJ"/>
    <s v="TW9 1YJ"/>
    <m/>
    <m/>
    <m/>
    <m/>
    <m/>
    <m/>
    <m/>
    <m/>
    <n v="0"/>
    <m/>
    <n v="1"/>
    <m/>
    <m/>
    <m/>
    <m/>
    <m/>
    <m/>
    <m/>
    <n v="1"/>
    <n v="1"/>
    <n v="0"/>
    <n v="0"/>
    <n v="0"/>
    <n v="0"/>
    <n v="0"/>
    <n v="0"/>
    <n v="0"/>
    <n v="1"/>
    <m/>
    <n v="0"/>
    <n v="1"/>
    <n v="0"/>
    <n v="0"/>
    <n v="0"/>
    <n v="0"/>
    <m/>
    <m/>
    <m/>
    <m/>
    <m/>
    <n v="1"/>
    <n v="518494"/>
    <n v="175035"/>
    <s v="South Richmond"/>
  </r>
  <r>
    <s v="17/0323/FUL"/>
    <x v="0"/>
    <m/>
    <d v="2018-03-22T00:00:00"/>
    <d v="2021-03-23T00:00:00"/>
    <d v="2020-03-31T00:00:00"/>
    <m/>
    <x v="1"/>
    <s v="Open Market"/>
    <m/>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m/>
    <n v="0"/>
    <n v="2"/>
    <n v="2"/>
    <n v="0"/>
    <n v="0"/>
    <n v="0"/>
    <m/>
    <m/>
    <m/>
    <m/>
    <m/>
    <n v="4"/>
    <n v="514687"/>
    <n v="171290"/>
    <s v="Fulwell and Hampton Hill"/>
  </r>
  <r>
    <s v="17/0330/FUL"/>
    <x v="0"/>
    <m/>
    <d v="2017-08-07T00:00:00"/>
    <d v="2020-08-07T00:00:00"/>
    <d v="2018-03-20T00:00:00"/>
    <m/>
    <x v="1"/>
    <s v="Open Market"/>
    <m/>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m/>
    <n v="0"/>
    <n v="1"/>
    <n v="0"/>
    <n v="0"/>
    <n v="0"/>
    <n v="0"/>
    <m/>
    <m/>
    <m/>
    <m/>
    <m/>
    <n v="1"/>
    <n v="517123"/>
    <n v="170663"/>
    <s v="Hampton Wick"/>
  </r>
  <r>
    <s v="17/1285/GPD15"/>
    <x v="1"/>
    <s v="PA"/>
    <d v="2017-05-26T00:00:00"/>
    <d v="2021-12-08T00:00:00"/>
    <d v="2020-01-13T00:00:00"/>
    <m/>
    <x v="1"/>
    <s v="Open Market"/>
    <m/>
    <s v="Change of use from B1 office to C3 residential."/>
    <s v="First Floor_x000d_300 - 302 Sandycombe Road_x000d_Richmond_x000d__x000d_"/>
    <s v="TW9 3NG"/>
    <m/>
    <m/>
    <m/>
    <m/>
    <m/>
    <m/>
    <m/>
    <m/>
    <n v="0"/>
    <m/>
    <m/>
    <n v="2"/>
    <m/>
    <m/>
    <m/>
    <m/>
    <m/>
    <m/>
    <n v="2"/>
    <n v="0"/>
    <n v="2"/>
    <n v="0"/>
    <n v="0"/>
    <n v="0"/>
    <n v="0"/>
    <n v="0"/>
    <n v="0"/>
    <n v="2"/>
    <m/>
    <n v="0"/>
    <n v="2"/>
    <n v="0"/>
    <n v="0"/>
    <n v="0"/>
    <n v="0"/>
    <m/>
    <m/>
    <m/>
    <m/>
    <m/>
    <n v="2"/>
    <n v="519061"/>
    <n v="176662"/>
    <s v="Kew"/>
  </r>
  <r>
    <s v="17/1286/VRC"/>
    <x v="0"/>
    <m/>
    <d v="2017-10-05T00:00:00"/>
    <d v="2017-12-09T00:00:00"/>
    <d v="2017-10-05T00:00:00"/>
    <d v="2020-05-15T00:00:00"/>
    <x v="1"/>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m/>
    <n v="0"/>
    <n v="6"/>
    <n v="0"/>
    <n v="0"/>
    <n v="0"/>
    <n v="0"/>
    <m/>
    <m/>
    <m/>
    <m/>
    <m/>
    <n v="6"/>
    <n v="516802"/>
    <n v="171333"/>
    <s v="Teddington"/>
  </r>
  <r>
    <s v="17/1453/FUL"/>
    <x v="1"/>
    <m/>
    <d v="2018-04-24T00:00:00"/>
    <d v="2021-04-24T00:00:00"/>
    <d v="2019-10-03T00:00:00"/>
    <m/>
    <x v="1"/>
    <s v="Open Market"/>
    <m/>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m/>
    <n v="0"/>
    <n v="1"/>
    <n v="0"/>
    <n v="0"/>
    <n v="0"/>
    <n v="0"/>
    <m/>
    <m/>
    <m/>
    <m/>
    <m/>
    <n v="1"/>
    <n v="515313"/>
    <n v="173179"/>
    <s v="South Twickenham"/>
  </r>
  <r>
    <s v="17/1937/FUL"/>
    <x v="1"/>
    <m/>
    <d v="2018-09-13T00:00:00"/>
    <d v="2021-09-13T00:00:00"/>
    <d v="2019-10-01T00:00:00"/>
    <m/>
    <x v="1"/>
    <s v="Open Market"/>
    <m/>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m/>
    <n v="0"/>
    <n v="2"/>
    <n v="0"/>
    <n v="0"/>
    <n v="0"/>
    <n v="0"/>
    <m/>
    <m/>
    <m/>
    <m/>
    <m/>
    <n v="2"/>
    <n v="515790"/>
    <n v="173166"/>
    <s v="South Twickenham"/>
  </r>
  <r>
    <s v="17/1996/FUL"/>
    <x v="0"/>
    <m/>
    <d v="2017-11-28T00:00:00"/>
    <d v="2020-11-28T00:00:00"/>
    <d v="2019-02-01T00:00:00"/>
    <m/>
    <x v="1"/>
    <s v="Open Market"/>
    <m/>
    <s v="Demolition of existing outbuildings and construction of 2 No. detached dwellinghouses."/>
    <s v="49 Clifford Avenue_x000d_East Sheen_x000d_London_x000d_SW14 7BW"/>
    <s v="SW14 7BW"/>
    <m/>
    <m/>
    <m/>
    <m/>
    <m/>
    <m/>
    <m/>
    <m/>
    <n v="0"/>
    <m/>
    <m/>
    <m/>
    <m/>
    <n v="2"/>
    <m/>
    <m/>
    <m/>
    <m/>
    <n v="2"/>
    <n v="0"/>
    <n v="0"/>
    <n v="0"/>
    <n v="2"/>
    <n v="0"/>
    <n v="0"/>
    <n v="0"/>
    <n v="0"/>
    <n v="2"/>
    <m/>
    <n v="0"/>
    <n v="2"/>
    <n v="0"/>
    <n v="0"/>
    <n v="0"/>
    <n v="0"/>
    <m/>
    <m/>
    <m/>
    <m/>
    <m/>
    <n v="2"/>
    <n v="519840"/>
    <n v="175428"/>
    <s v="North Richmond"/>
  </r>
  <r>
    <s v="17/2488/FUL"/>
    <x v="0"/>
    <m/>
    <d v="2017-08-25T00:00:00"/>
    <d v="2021-04-06T00:00:00"/>
    <d v="2018-12-01T00:00:00"/>
    <m/>
    <x v="1"/>
    <s v="Open Market"/>
    <m/>
    <s v="Replacement dwellinghouse with associated landscaping, boundary treatment and summer house."/>
    <s v="32 Fife Road_x000d_East Sheen_x000d_London_x000d_SW14 7EL"/>
    <s v="SW14 7EL"/>
    <m/>
    <m/>
    <m/>
    <m/>
    <n v="1"/>
    <m/>
    <m/>
    <m/>
    <n v="1"/>
    <m/>
    <m/>
    <m/>
    <m/>
    <m/>
    <m/>
    <n v="1"/>
    <m/>
    <m/>
    <n v="1"/>
    <n v="0"/>
    <n v="0"/>
    <n v="0"/>
    <n v="0"/>
    <n v="-1"/>
    <n v="1"/>
    <n v="0"/>
    <n v="0"/>
    <n v="0"/>
    <m/>
    <n v="0"/>
    <n v="0"/>
    <n v="0"/>
    <n v="0"/>
    <n v="0"/>
    <n v="0"/>
    <m/>
    <m/>
    <m/>
    <m/>
    <m/>
    <n v="0"/>
    <n v="520119"/>
    <n v="174521"/>
    <s v="East Sheen"/>
  </r>
  <r>
    <s v="17/2769/FUL"/>
    <x v="0"/>
    <m/>
    <d v="2018-04-13T00:00:00"/>
    <d v="2021-04-13T00:00:00"/>
    <d v="2018-11-30T00:00:00"/>
    <m/>
    <x v="1"/>
    <s v="Open Market"/>
    <m/>
    <s v="Demolition of existing detached dwelling and construction of a new 2 storey, 5 bedroom dwelling."/>
    <s v="54 Sandy Lane_x000d_Petersham_x000d_Richmond_x000d_TW10 7EL_x000d_"/>
    <s v="TW10 7EL"/>
    <m/>
    <m/>
    <n v="1"/>
    <m/>
    <m/>
    <m/>
    <m/>
    <m/>
    <n v="1"/>
    <m/>
    <m/>
    <m/>
    <m/>
    <m/>
    <n v="1"/>
    <m/>
    <m/>
    <m/>
    <n v="1"/>
    <n v="0"/>
    <n v="0"/>
    <n v="-1"/>
    <n v="0"/>
    <n v="1"/>
    <n v="0"/>
    <n v="0"/>
    <n v="0"/>
    <n v="0"/>
    <m/>
    <n v="0"/>
    <n v="0"/>
    <n v="0"/>
    <n v="0"/>
    <n v="0"/>
    <n v="0"/>
    <m/>
    <m/>
    <m/>
    <m/>
    <m/>
    <n v="0"/>
    <n v="517655"/>
    <n v="172610"/>
    <s v="Ham, Petersham and Richmond Riverside"/>
  </r>
  <r>
    <s v="17/2939/FUL"/>
    <x v="1"/>
    <m/>
    <d v="2017-11-09T00:00:00"/>
    <d v="2020-11-09T00:00:00"/>
    <d v="2018-09-04T00:00:00"/>
    <m/>
    <x v="1"/>
    <s v="Open Market"/>
    <m/>
    <s v="Part conversion of rear shop unit and single storey side/rear extension to form a studio flat._x000d_"/>
    <s v="54 White Hart Lane_x000d_Barnes_x000d_London_x000d_SW13 0PZ_x000d_"/>
    <s v="SW13 0PZ"/>
    <m/>
    <m/>
    <m/>
    <m/>
    <m/>
    <m/>
    <m/>
    <m/>
    <n v="0"/>
    <m/>
    <n v="1"/>
    <m/>
    <m/>
    <m/>
    <m/>
    <m/>
    <m/>
    <m/>
    <n v="1"/>
    <n v="1"/>
    <n v="0"/>
    <n v="0"/>
    <n v="0"/>
    <n v="0"/>
    <n v="0"/>
    <n v="0"/>
    <n v="0"/>
    <n v="1"/>
    <m/>
    <n v="0"/>
    <n v="1"/>
    <n v="0"/>
    <n v="0"/>
    <n v="0"/>
    <n v="0"/>
    <m/>
    <m/>
    <m/>
    <m/>
    <m/>
    <n v="1"/>
    <n v="521310"/>
    <n v="175864"/>
    <s v="Mortlake and Barnes Common"/>
  </r>
  <r>
    <s v="17/3667/FUL"/>
    <x v="0"/>
    <m/>
    <d v="2018-04-25T00:00:00"/>
    <d v="2021-04-25T00:00:00"/>
    <d v="2020-03-02T00:00:00"/>
    <m/>
    <x v="1"/>
    <s v="Open Market"/>
    <m/>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m/>
    <n v="0"/>
    <n v="1"/>
    <n v="0"/>
    <n v="0"/>
    <n v="0"/>
    <n v="0"/>
    <m/>
    <m/>
    <m/>
    <m/>
    <m/>
    <n v="1"/>
    <n v="517808"/>
    <n v="173353"/>
    <s v="Ham, Petersham and Richmond Riverside"/>
  </r>
  <r>
    <s v="17/4268/FUL"/>
    <x v="0"/>
    <m/>
    <d v="2018-05-09T00:00:00"/>
    <d v="2021-05-09T00:00:00"/>
    <d v="2019-03-01T00:00:00"/>
    <m/>
    <x v="1"/>
    <s v="Open Market"/>
    <m/>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m/>
    <n v="0"/>
    <n v="1"/>
    <n v="0"/>
    <n v="0"/>
    <n v="0"/>
    <n v="0"/>
    <m/>
    <m/>
    <m/>
    <m/>
    <m/>
    <n v="1"/>
    <n v="522397"/>
    <n v="177790"/>
    <s v="Barnes"/>
  </r>
  <r>
    <s v="17/4303/FUL"/>
    <x v="4"/>
    <m/>
    <d v="2018-07-20T00:00:00"/>
    <d v="2021-07-20T00:00:00"/>
    <m/>
    <d v="2020-07-07T00:00:00"/>
    <x v="1"/>
    <s v="Open Market"/>
    <m/>
    <s v="Erection of a second floor roof extension to create a. two-bed flat with roof terraces"/>
    <s v="16 Elmtree Road Teddington_x000a__x000a_"/>
    <s v="TW11 8ST"/>
    <m/>
    <m/>
    <m/>
    <m/>
    <m/>
    <m/>
    <m/>
    <m/>
    <n v="0"/>
    <m/>
    <m/>
    <n v="1"/>
    <m/>
    <m/>
    <m/>
    <m/>
    <m/>
    <m/>
    <n v="1"/>
    <n v="0"/>
    <n v="1"/>
    <n v="0"/>
    <n v="0"/>
    <n v="0"/>
    <n v="0"/>
    <n v="0"/>
    <n v="0"/>
    <n v="1"/>
    <m/>
    <n v="0"/>
    <n v="1"/>
    <n v="0"/>
    <n v="0"/>
    <n v="0"/>
    <n v="0"/>
    <m/>
    <m/>
    <m/>
    <m/>
    <m/>
    <n v="1"/>
    <n v="515426"/>
    <n v="171451"/>
    <s v="Fulwell and Hampton Hill"/>
  </r>
  <r>
    <s v="17/4368/FUL"/>
    <x v="3"/>
    <m/>
    <d v="2019-03-06T00:00:00"/>
    <d v="2022-03-07T00:00:00"/>
    <d v="2019-09-02T00:00:00"/>
    <m/>
    <x v="1"/>
    <s v="Open Market"/>
    <m/>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m/>
    <n v="0"/>
    <n v="1"/>
    <n v="0"/>
    <n v="0"/>
    <n v="0"/>
    <n v="0"/>
    <m/>
    <m/>
    <m/>
    <m/>
    <m/>
    <n v="1"/>
    <n v="512731"/>
    <n v="171617"/>
    <s v="Hampton North"/>
  </r>
  <r>
    <s v="17/4517/VRC"/>
    <x v="0"/>
    <m/>
    <d v="2018-02-26T00:00:00"/>
    <d v="2021-02-26T00:00:00"/>
    <d v="2019-03-01T00:00:00"/>
    <d v="2020-08-13T00:00:00"/>
    <x v="1"/>
    <s v="Open Market"/>
    <m/>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m/>
    <n v="0"/>
    <n v="1"/>
    <n v="0"/>
    <n v="0"/>
    <n v="0"/>
    <n v="0"/>
    <m/>
    <m/>
    <m/>
    <m/>
    <m/>
    <n v="1"/>
    <n v="519786"/>
    <n v="175060"/>
    <s v="East Sheen"/>
  </r>
  <r>
    <s v="18/0111/FUL"/>
    <x v="0"/>
    <m/>
    <d v="2018-06-27T00:00:00"/>
    <d v="2021-06-27T00:00:00"/>
    <d v="2019-06-15T00:00:00"/>
    <d v="2020-07-01T00:00:00"/>
    <x v="1"/>
    <s v="Open Market"/>
    <m/>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m/>
    <n v="0"/>
    <n v="1"/>
    <n v="0"/>
    <n v="0"/>
    <n v="0"/>
    <n v="0"/>
    <m/>
    <m/>
    <m/>
    <m/>
    <m/>
    <n v="1"/>
    <n v="513875"/>
    <n v="172459"/>
    <s v="West Twickenham"/>
  </r>
  <r>
    <s v="18/0216/FUL"/>
    <x v="2"/>
    <m/>
    <d v="2018-12-05T00:00:00"/>
    <d v="2021-12-05T00:00:00"/>
    <d v="2019-11-11T00:00:00"/>
    <m/>
    <x v="1"/>
    <s v="Open Market"/>
    <m/>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m/>
    <n v="0"/>
    <n v="1"/>
    <n v="0"/>
    <n v="0"/>
    <n v="0"/>
    <n v="0"/>
    <m/>
    <m/>
    <m/>
    <m/>
    <m/>
    <n v="1"/>
    <n v="520283"/>
    <n v="175305"/>
    <s v="East Sheen"/>
  </r>
  <r>
    <s v="18/0282/FUL"/>
    <x v="0"/>
    <m/>
    <d v="2018-04-03T00:00:00"/>
    <d v="2021-04-03T00:00:00"/>
    <d v="2019-03-01T00:00:00"/>
    <m/>
    <x v="1"/>
    <s v="Open Market"/>
    <m/>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m/>
    <n v="0"/>
    <n v="0"/>
    <n v="0"/>
    <n v="0"/>
    <n v="0"/>
    <n v="0"/>
    <m/>
    <m/>
    <m/>
    <m/>
    <m/>
    <n v="0"/>
    <n v="522357"/>
    <n v="175528"/>
    <s v="Mortlake and Barnes Common"/>
  </r>
  <r>
    <s v="18/0449/FUL"/>
    <x v="2"/>
    <m/>
    <d v="2018-09-07T00:00:00"/>
    <d v="2021-09-07T00:00:00"/>
    <d v="2018-11-01T00:00:00"/>
    <m/>
    <x v="1"/>
    <s v="Open Market"/>
    <m/>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m/>
    <n v="0"/>
    <n v="1"/>
    <n v="0"/>
    <n v="0"/>
    <n v="0"/>
    <n v="0"/>
    <m/>
    <m/>
    <m/>
    <m/>
    <m/>
    <n v="1"/>
    <n v="515991"/>
    <n v="168830"/>
    <s v="Hampton"/>
  </r>
  <r>
    <s v="18/0692/FUL"/>
    <x v="0"/>
    <m/>
    <d v="2018-08-17T00:00:00"/>
    <d v="2021-08-17T00:00:00"/>
    <d v="2019-08-12T00:00:00"/>
    <m/>
    <x v="1"/>
    <s v="Open Market"/>
    <m/>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m/>
    <n v="0"/>
    <n v="1"/>
    <n v="0"/>
    <n v="0"/>
    <n v="0"/>
    <n v="0"/>
    <m/>
    <m/>
    <m/>
    <m/>
    <m/>
    <n v="1"/>
    <n v="513446"/>
    <n v="170353"/>
    <s v="Hampton"/>
  </r>
  <r>
    <s v="18/0771/FUL"/>
    <x v="0"/>
    <m/>
    <d v="2018-06-21T00:00:00"/>
    <d v="2021-06-21T00:00:00"/>
    <d v="2018-12-01T00:00:00"/>
    <m/>
    <x v="1"/>
    <s v="Open Market"/>
    <m/>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m/>
    <n v="0"/>
    <n v="1"/>
    <n v="0"/>
    <n v="0"/>
    <n v="0"/>
    <n v="0"/>
    <m/>
    <m/>
    <m/>
    <m/>
    <m/>
    <n v="1"/>
    <n v="513452"/>
    <n v="171614"/>
    <s v="Hampton North"/>
  </r>
  <r>
    <s v="18/0929/FUL"/>
    <x v="3"/>
    <m/>
    <d v="2018-11-07T00:00:00"/>
    <d v="2021-11-07T00:00:00"/>
    <d v="2018-12-03T00:00:00"/>
    <d v="2020-06-12T00:00:00"/>
    <x v="1"/>
    <s v="Open Market"/>
    <m/>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m/>
    <n v="0"/>
    <n v="0"/>
    <n v="0"/>
    <n v="0"/>
    <n v="0"/>
    <n v="0"/>
    <m/>
    <m/>
    <m/>
    <m/>
    <m/>
    <n v="0"/>
    <n v="514485"/>
    <n v="171271"/>
    <s v="Fulwell and Hampton Hill"/>
  </r>
  <r>
    <s v="18/0946/FUL"/>
    <x v="1"/>
    <m/>
    <d v="2018-06-04T00:00:00"/>
    <d v="2021-06-04T00:00:00"/>
    <d v="2020-01-13T00:00:00"/>
    <m/>
    <x v="1"/>
    <s v="Open Market"/>
    <m/>
    <s v="Conversion of Second Floor Flat into 2 no. x 1-bedroom Flats"/>
    <s v="Second Floor Flat _x000d_302 Sandycombe Road_x000d_Richmond_x000d_TW9 3NG"/>
    <s v="TW9 3NG"/>
    <m/>
    <n v="1"/>
    <m/>
    <m/>
    <m/>
    <m/>
    <m/>
    <m/>
    <n v="1"/>
    <m/>
    <n v="2"/>
    <m/>
    <m/>
    <m/>
    <m/>
    <m/>
    <m/>
    <m/>
    <n v="2"/>
    <n v="2"/>
    <n v="-1"/>
    <n v="0"/>
    <n v="0"/>
    <n v="0"/>
    <n v="0"/>
    <n v="0"/>
    <n v="0"/>
    <n v="1"/>
    <m/>
    <n v="0"/>
    <n v="1"/>
    <n v="0"/>
    <n v="0"/>
    <n v="0"/>
    <n v="0"/>
    <m/>
    <m/>
    <m/>
    <m/>
    <m/>
    <n v="1"/>
    <n v="519061"/>
    <n v="176659"/>
    <s v="Kew"/>
  </r>
  <r>
    <s v="18/1619/FUL"/>
    <x v="4"/>
    <m/>
    <d v="2019-05-28T00:00:00"/>
    <d v="2022-05-28T00:00:00"/>
    <d v="2019-08-07T00:00:00"/>
    <d v="2020-05-12T00:00:00"/>
    <x v="1"/>
    <s v="Open Market"/>
    <m/>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m/>
    <n v="0"/>
    <n v="1"/>
    <n v="0"/>
    <n v="0"/>
    <n v="0"/>
    <n v="0"/>
    <m/>
    <m/>
    <m/>
    <m/>
    <m/>
    <n v="1"/>
    <n v="520508"/>
    <n v="175448"/>
    <s v="East Sheen"/>
  </r>
  <r>
    <s v="18/1767/FUL"/>
    <x v="1"/>
    <m/>
    <d v="2019-01-11T00:00:00"/>
    <d v="2022-01-11T00:00:00"/>
    <d v="2019-03-01T00:00:00"/>
    <d v="2020-05-11T00:00:00"/>
    <x v="1"/>
    <s v="Open Market"/>
    <m/>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m/>
    <n v="0"/>
    <n v="2"/>
    <n v="0"/>
    <n v="0"/>
    <n v="0"/>
    <n v="0"/>
    <m/>
    <m/>
    <m/>
    <m/>
    <m/>
    <n v="2"/>
    <n v="514273"/>
    <n v="170844"/>
    <s v="Fulwell and Hampton Hill"/>
  </r>
  <r>
    <s v="18/1808/FUL"/>
    <x v="0"/>
    <m/>
    <d v="2018-11-19T00:00:00"/>
    <d v="2021-11-19T00:00:00"/>
    <d v="2019-10-16T00:00:00"/>
    <m/>
    <x v="1"/>
    <s v="Open Market"/>
    <m/>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m/>
    <n v="0"/>
    <n v="1"/>
    <n v="0"/>
    <n v="0"/>
    <n v="0"/>
    <n v="0"/>
    <m/>
    <m/>
    <m/>
    <m/>
    <m/>
    <n v="1"/>
    <n v="515803"/>
    <n v="171071"/>
    <s v="Teddington"/>
  </r>
  <r>
    <s v="18/2114/FUL"/>
    <x v="1"/>
    <m/>
    <d v="2018-12-20T00:00:00"/>
    <d v="2021-12-20T00:00:00"/>
    <d v="2019-02-01T00:00:00"/>
    <d v="2020-05-04T00:00:00"/>
    <x v="1"/>
    <s v="Open Market"/>
    <m/>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m/>
    <n v="0"/>
    <n v="1"/>
    <n v="0"/>
    <n v="0"/>
    <n v="0"/>
    <n v="0"/>
    <m/>
    <m/>
    <m/>
    <m/>
    <m/>
    <n v="1"/>
    <n v="521729"/>
    <n v="176389"/>
    <s v="Mortlake and Barnes Common"/>
  </r>
  <r>
    <s v="18/2235/VRC"/>
    <x v="1"/>
    <m/>
    <d v="2018-09-25T00:00:00"/>
    <d v="2021-09-25T00:00:00"/>
    <d v="2019-10-01T00:00:00"/>
    <m/>
    <x v="1"/>
    <s v="Open Market"/>
    <m/>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m/>
    <n v="0"/>
    <n v="0"/>
    <n v="0"/>
    <n v="0"/>
    <n v="0"/>
    <n v="0"/>
    <m/>
    <m/>
    <m/>
    <m/>
    <m/>
    <n v="0"/>
    <n v="514005"/>
    <n v="169556"/>
    <s v="Hampton"/>
  </r>
  <r>
    <s v="18/2322/FUL"/>
    <x v="1"/>
    <m/>
    <d v="2018-11-13T00:00:00"/>
    <d v="2022-05-30T00:00:00"/>
    <d v="2020-01-13T00:00:00"/>
    <m/>
    <x v="1"/>
    <s v="Open Market"/>
    <m/>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m/>
    <n v="0"/>
    <n v="1"/>
    <n v="0"/>
    <n v="0"/>
    <n v="0"/>
    <n v="0"/>
    <m/>
    <m/>
    <m/>
    <m/>
    <m/>
    <n v="1"/>
    <n v="519061"/>
    <n v="176662"/>
    <s v="Kew"/>
  </r>
  <r>
    <s v="18/2494/FUL"/>
    <x v="0"/>
    <m/>
    <d v="2019-03-22T00:00:00"/>
    <d v="2022-03-22T00:00:00"/>
    <d v="2020-01-29T00:00:00"/>
    <m/>
    <x v="1"/>
    <s v="Open Market"/>
    <m/>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m/>
    <n v="0"/>
    <n v="1"/>
    <n v="0"/>
    <n v="0"/>
    <n v="0"/>
    <n v="0"/>
    <m/>
    <m/>
    <m/>
    <m/>
    <m/>
    <n v="1"/>
    <n v="519884"/>
    <n v="175023"/>
    <s v="East Sheen"/>
  </r>
  <r>
    <s v="18/2928/FUL"/>
    <x v="1"/>
    <m/>
    <d v="2019-03-08T00:00:00"/>
    <d v="2022-03-08T00:00:00"/>
    <d v="2019-03-29T00:00:00"/>
    <m/>
    <x v="1"/>
    <s v="Open Market"/>
    <m/>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m/>
    <n v="0"/>
    <n v="1"/>
    <n v="0"/>
    <n v="0"/>
    <n v="0"/>
    <n v="0"/>
    <m/>
    <m/>
    <m/>
    <m/>
    <m/>
    <n v="1"/>
    <n v="516022"/>
    <n v="171099"/>
    <s v="Teddington"/>
  </r>
  <r>
    <s v="18/3515/FUL"/>
    <x v="2"/>
    <m/>
    <d v="2019-02-18T00:00:00"/>
    <d v="2022-02-18T00:00:00"/>
    <d v="2019-10-01T00:00:00"/>
    <d v="2020-08-13T00:00:00"/>
    <x v="1"/>
    <s v="Open Market"/>
    <m/>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m/>
    <n v="0"/>
    <n v="2"/>
    <n v="0"/>
    <n v="0"/>
    <n v="0"/>
    <n v="0"/>
    <m/>
    <m/>
    <m/>
    <m/>
    <m/>
    <n v="2"/>
    <n v="520700"/>
    <n v="175411"/>
    <s v="East Sheen"/>
  </r>
  <r>
    <s v="18/3768/FUL"/>
    <x v="1"/>
    <m/>
    <d v="2019-03-26T00:00:00"/>
    <d v="2022-03-26T00:00:00"/>
    <d v="2020-01-13T00:00:00"/>
    <m/>
    <x v="1"/>
    <s v="Open Market"/>
    <m/>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m/>
    <n v="0"/>
    <n v="2"/>
    <n v="0"/>
    <n v="0"/>
    <n v="0"/>
    <n v="0"/>
    <m/>
    <m/>
    <m/>
    <m/>
    <m/>
    <n v="2"/>
    <n v="513264"/>
    <n v="169738"/>
    <s v="Hampton"/>
  </r>
  <r>
    <s v="18/3804/FUL"/>
    <x v="0"/>
    <m/>
    <d v="2019-05-14T00:00:00"/>
    <d v="2022-05-14T00:00:00"/>
    <d v="2019-10-17T00:00:00"/>
    <m/>
    <x v="1"/>
    <s v="Open Market"/>
    <m/>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m/>
    <n v="0"/>
    <n v="9"/>
    <n v="0"/>
    <n v="0"/>
    <n v="0"/>
    <n v="0"/>
    <m/>
    <m/>
    <m/>
    <m/>
    <m/>
    <n v="9"/>
    <n v="513285"/>
    <n v="169757"/>
    <s v="Hampton"/>
  </r>
  <r>
    <s v="18/3815/GPD15"/>
    <x v="1"/>
    <s v="PA"/>
    <d v="2019-01-18T00:00:00"/>
    <d v="2022-01-18T00:00:00"/>
    <d v="2019-11-15T00:00:00"/>
    <m/>
    <x v="1"/>
    <s v="Open Market"/>
    <m/>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m/>
    <n v="0"/>
    <n v="8"/>
    <n v="0"/>
    <n v="0"/>
    <n v="0"/>
    <n v="0"/>
    <m/>
    <m/>
    <m/>
    <m/>
    <m/>
    <n v="8"/>
    <n v="517565"/>
    <n v="169582"/>
    <s v="Hampton Wick"/>
  </r>
  <r>
    <s v="18/3941/GPD15"/>
    <x v="1"/>
    <s v="PA"/>
    <d v="2019-01-30T00:00:00"/>
    <d v="2022-01-30T00:00:00"/>
    <d v="2019-09-14T00:00:00"/>
    <d v="2020-09-02T00:00:00"/>
    <x v="1"/>
    <s v="Open Market"/>
    <m/>
    <s v="Change of use from office (B1) to three residential units (C3), with associated car parking provision."/>
    <s v="Sherwood House_x000d_Forest Road_x000d_Kew_x000d_TW9 3BY_x000d_"/>
    <s v="TW9 3BY"/>
    <m/>
    <m/>
    <m/>
    <m/>
    <m/>
    <m/>
    <m/>
    <m/>
    <n v="0"/>
    <m/>
    <m/>
    <n v="1"/>
    <n v="2"/>
    <m/>
    <m/>
    <m/>
    <m/>
    <m/>
    <n v="3"/>
    <n v="0"/>
    <n v="1"/>
    <n v="2"/>
    <n v="0"/>
    <n v="0"/>
    <n v="0"/>
    <n v="0"/>
    <n v="0"/>
    <n v="3"/>
    <m/>
    <n v="0"/>
    <n v="3"/>
    <n v="0"/>
    <n v="0"/>
    <n v="0"/>
    <n v="0"/>
    <m/>
    <m/>
    <m/>
    <m/>
    <m/>
    <n v="3"/>
    <n v="519311"/>
    <n v="177214"/>
    <s v="Kew"/>
  </r>
  <r>
    <s v="19/0092/FUL"/>
    <x v="3"/>
    <m/>
    <d v="2019-07-03T00:00:00"/>
    <d v="2022-07-03T00:00:00"/>
    <d v="2019-08-14T00:00:00"/>
    <d v="2020-09-15T00:00:00"/>
    <x v="1"/>
    <s v="Open Market"/>
    <m/>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m/>
    <n v="0"/>
    <n v="1"/>
    <n v="0"/>
    <n v="0"/>
    <n v="0"/>
    <n v="0"/>
    <m/>
    <m/>
    <m/>
    <m/>
    <m/>
    <n v="1"/>
    <n v="513733"/>
    <n v="174333"/>
    <s v="Whitton"/>
  </r>
  <r>
    <s v="19/0111/FUL"/>
    <x v="3"/>
    <m/>
    <d v="2019-12-12T00:00:00"/>
    <d v="2022-12-12T00:00:00"/>
    <d v="2020-03-30T00:00:00"/>
    <m/>
    <x v="1"/>
    <s v="Open Market"/>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m/>
    <n v="0"/>
    <n v="0"/>
    <n v="20.5"/>
    <n v="20.5"/>
    <n v="0"/>
    <n v="0"/>
    <m/>
    <m/>
    <m/>
    <m/>
    <m/>
    <n v="41"/>
    <n v="517598"/>
    <n v="169722"/>
    <s v="Hampton Wick"/>
  </r>
  <r>
    <s v="19/0181/GPD15"/>
    <x v="1"/>
    <s v="PA"/>
    <d v="2019-03-06T00:00:00"/>
    <d v="2022-03-06T00:00:00"/>
    <d v="2019-05-13T00:00:00"/>
    <d v="2020-07-02T00:00:00"/>
    <x v="1"/>
    <s v="Open Market"/>
    <m/>
    <s v="Change of use from B1 (Offices) to C3(a) (Dwellings) (1 x 1 bed)."/>
    <s v="95 South Worple Way_x000d_East Sheen_x000d_London_x000d_SW14 8ND_x000d_"/>
    <s v="SW14 8ND"/>
    <m/>
    <m/>
    <m/>
    <m/>
    <m/>
    <m/>
    <m/>
    <m/>
    <n v="0"/>
    <m/>
    <n v="1"/>
    <m/>
    <m/>
    <m/>
    <m/>
    <m/>
    <m/>
    <m/>
    <n v="1"/>
    <n v="1"/>
    <n v="0"/>
    <n v="0"/>
    <n v="0"/>
    <n v="0"/>
    <n v="0"/>
    <n v="0"/>
    <n v="0"/>
    <n v="1"/>
    <m/>
    <n v="0"/>
    <n v="1"/>
    <n v="0"/>
    <n v="0"/>
    <n v="0"/>
    <n v="0"/>
    <m/>
    <m/>
    <m/>
    <m/>
    <m/>
    <n v="1"/>
    <n v="520540"/>
    <n v="175748"/>
    <s v="East Sheen"/>
  </r>
  <r>
    <s v="19/0347/GPD15"/>
    <x v="1"/>
    <s v="PA"/>
    <d v="2019-03-12T00:00:00"/>
    <d v="2022-03-13T00:00:00"/>
    <d v="2019-04-01T00:00:00"/>
    <m/>
    <x v="1"/>
    <s v="Open Market"/>
    <m/>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m/>
    <n v="0"/>
    <n v="4"/>
    <n v="0"/>
    <n v="0"/>
    <n v="0"/>
    <n v="0"/>
    <m/>
    <m/>
    <m/>
    <m/>
    <m/>
    <n v="4"/>
    <n v="515383"/>
    <n v="173139"/>
    <s v="South Twickenham"/>
  </r>
  <r>
    <s v="19/0386/FUL"/>
    <x v="0"/>
    <m/>
    <d v="2019-07-05T00:00:00"/>
    <d v="2022-07-05T00:00:00"/>
    <d v="2020-01-06T00:00:00"/>
    <m/>
    <x v="1"/>
    <s v="Open Market"/>
    <m/>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m/>
    <n v="0"/>
    <n v="0"/>
    <n v="0"/>
    <n v="0"/>
    <n v="0"/>
    <n v="0"/>
    <m/>
    <m/>
    <m/>
    <m/>
    <m/>
    <n v="0"/>
    <n v="514120"/>
    <n v="173638"/>
    <s v="Whitton"/>
  </r>
  <r>
    <s v="19/0551/FUL"/>
    <x v="2"/>
    <m/>
    <d v="2019-08-21T00:00:00"/>
    <d v="2022-08-21T00:00:00"/>
    <d v="2019-11-04T00:00:00"/>
    <m/>
    <x v="1"/>
    <s v="Open Market"/>
    <m/>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m/>
    <n v="0"/>
    <n v="-1"/>
    <n v="0"/>
    <n v="0"/>
    <n v="0"/>
    <n v="0"/>
    <m/>
    <m/>
    <m/>
    <m/>
    <m/>
    <n v="-1"/>
    <n v="518458"/>
    <n v="175501"/>
    <s v="North Richmond"/>
  </r>
  <r>
    <s v="19/0772/GPD15"/>
    <x v="1"/>
    <s v="PA"/>
    <d v="2019-05-09T00:00:00"/>
    <d v="2022-05-09T00:00:00"/>
    <d v="2020-03-02T00:00:00"/>
    <m/>
    <x v="1"/>
    <s v="Open Market"/>
    <m/>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m/>
    <n v="0"/>
    <n v="3"/>
    <n v="0"/>
    <n v="0"/>
    <n v="0"/>
    <n v="0"/>
    <m/>
    <m/>
    <m/>
    <m/>
    <m/>
    <n v="3"/>
    <n v="515069"/>
    <n v="172813"/>
    <s v="West Twickenham"/>
  </r>
  <r>
    <s v="19/0867/FUL"/>
    <x v="3"/>
    <m/>
    <d v="2019-06-03T00:00:00"/>
    <d v="2022-06-04T00:00:00"/>
    <d v="2019-09-23T00:00:00"/>
    <d v="2020-06-04T00:00:00"/>
    <x v="1"/>
    <s v="Open Market"/>
    <m/>
    <s v="Conversion of ground and first floor store rooms and single-storey extension to form a new maisonette."/>
    <s v="383 St Margarets Road_x000d_Twickenham_x000d_TW1 1PP"/>
    <s v="TW1 1PP"/>
    <m/>
    <m/>
    <m/>
    <m/>
    <m/>
    <m/>
    <m/>
    <m/>
    <n v="0"/>
    <m/>
    <n v="1"/>
    <m/>
    <m/>
    <m/>
    <m/>
    <m/>
    <m/>
    <m/>
    <n v="1"/>
    <n v="1"/>
    <n v="0"/>
    <n v="0"/>
    <n v="0"/>
    <n v="0"/>
    <n v="0"/>
    <n v="0"/>
    <n v="0"/>
    <n v="1"/>
    <m/>
    <n v="0"/>
    <n v="1"/>
    <n v="0"/>
    <n v="0"/>
    <n v="0"/>
    <n v="0"/>
    <m/>
    <m/>
    <m/>
    <m/>
    <m/>
    <n v="1"/>
    <n v="516556"/>
    <n v="175236"/>
    <s v="St. Margarets and North Twickenham"/>
  </r>
  <r>
    <s v="19/0893/FUL"/>
    <x v="1"/>
    <m/>
    <d v="2019-08-12T00:00:00"/>
    <d v="2022-08-12T00:00:00"/>
    <d v="2020-02-03T00:00:00"/>
    <m/>
    <x v="1"/>
    <s v="Open Market"/>
    <m/>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m/>
    <n v="0"/>
    <n v="1"/>
    <n v="0"/>
    <n v="0"/>
    <n v="0"/>
    <n v="0"/>
    <m/>
    <m/>
    <m/>
    <m/>
    <m/>
    <n v="1"/>
    <n v="518999"/>
    <n v="177227"/>
    <s v="Kew"/>
  </r>
  <r>
    <s v="19/0950/FUL"/>
    <x v="1"/>
    <m/>
    <d v="2019-08-13T00:00:00"/>
    <d v="2022-08-13T00:00:00"/>
    <d v="2020-01-28T00:00:00"/>
    <m/>
    <x v="1"/>
    <s v="Open Market"/>
    <m/>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m/>
    <n v="0"/>
    <n v="1"/>
    <n v="0"/>
    <n v="0"/>
    <n v="0"/>
    <n v="0"/>
    <m/>
    <m/>
    <m/>
    <m/>
    <m/>
    <n v="1"/>
    <n v="517726"/>
    <n v="174837"/>
    <s v="South Richmond"/>
  </r>
  <r>
    <s v="19/0954/VRC"/>
    <x v="0"/>
    <m/>
    <d v="2019-10-16T00:00:00"/>
    <d v="2020-10-06T00:00:00"/>
    <d v="2019-07-24T00:00:00"/>
    <m/>
    <x v="1"/>
    <s v="Open Market"/>
    <m/>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m/>
    <n v="0"/>
    <n v="0"/>
    <n v="0"/>
    <n v="0"/>
    <n v="0"/>
    <n v="0"/>
    <m/>
    <m/>
    <m/>
    <m/>
    <m/>
    <n v="0"/>
    <n v="518209"/>
    <n v="174625"/>
    <s v="South Richmond"/>
  </r>
  <r>
    <s v="19/0974/FUL"/>
    <x v="2"/>
    <m/>
    <d v="2019-08-02T00:00:00"/>
    <d v="2022-08-02T00:00:00"/>
    <d v="2020-02-11T00:00:00"/>
    <m/>
    <x v="1"/>
    <s v="Open Market"/>
    <m/>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m/>
    <n v="0"/>
    <n v="6"/>
    <n v="0"/>
    <n v="0"/>
    <n v="0"/>
    <n v="0"/>
    <m/>
    <m/>
    <m/>
    <m/>
    <m/>
    <n v="6"/>
    <n v="517453"/>
    <n v="169423"/>
    <s v="Hampton Wick"/>
  </r>
  <r>
    <s v="19/1332/GPD13"/>
    <x v="1"/>
    <s v="PA"/>
    <d v="2019-07-11T00:00:00"/>
    <d v="2022-07-11T00:00:00"/>
    <d v="2019-08-01T00:00:00"/>
    <d v="2020-06-05T00:00:00"/>
    <x v="1"/>
    <s v="Open Market"/>
    <m/>
    <s v="Change of use of the ground floor unit from A1 (hairdresser) to C3 (residential) to provide a 1 bed flat."/>
    <s v="70 Hounslow Road_x000d_Twickenham_x000d_TW2 7EX_x000d_"/>
    <s v="TW2 7EX"/>
    <m/>
    <m/>
    <m/>
    <m/>
    <m/>
    <m/>
    <m/>
    <m/>
    <n v="0"/>
    <m/>
    <n v="1"/>
    <m/>
    <m/>
    <m/>
    <m/>
    <m/>
    <m/>
    <m/>
    <n v="1"/>
    <n v="1"/>
    <n v="0"/>
    <n v="0"/>
    <n v="0"/>
    <n v="0"/>
    <n v="0"/>
    <n v="0"/>
    <n v="0"/>
    <n v="1"/>
    <m/>
    <n v="0"/>
    <n v="1"/>
    <n v="0"/>
    <n v="0"/>
    <n v="0"/>
    <n v="0"/>
    <m/>
    <m/>
    <m/>
    <m/>
    <m/>
    <n v="1"/>
    <n v="514126"/>
    <n v="174159"/>
    <s v="Whitton"/>
  </r>
  <r>
    <s v="19/1455/FUL"/>
    <x v="2"/>
    <m/>
    <d v="2019-08-06T00:00:00"/>
    <d v="2022-08-06T00:00:00"/>
    <d v="2020-01-16T00:00:00"/>
    <m/>
    <x v="1"/>
    <s v="Open Market"/>
    <m/>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m/>
    <n v="0"/>
    <n v="1"/>
    <n v="0"/>
    <n v="0"/>
    <n v="0"/>
    <n v="0"/>
    <m/>
    <m/>
    <m/>
    <m/>
    <m/>
    <n v="1"/>
    <n v="520308"/>
    <n v="175588"/>
    <s v="East Sheen"/>
  </r>
  <r>
    <s v="19/1502/FUL"/>
    <x v="1"/>
    <m/>
    <d v="2019-07-22T00:00:00"/>
    <d v="2022-07-22T00:00:00"/>
    <d v="2019-09-19T00:00:00"/>
    <d v="2020-07-30T00:00:00"/>
    <x v="1"/>
    <s v="Open Market"/>
    <m/>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m/>
    <n v="0"/>
    <n v="0"/>
    <n v="0"/>
    <n v="0"/>
    <n v="0"/>
    <n v="0"/>
    <m/>
    <m/>
    <m/>
    <m/>
    <m/>
    <n v="0"/>
    <n v="521312"/>
    <n v="175859"/>
    <s v="Mortlake and Barnes Common"/>
  </r>
  <r>
    <s v="19/1620/GPD15"/>
    <x v="1"/>
    <s v="PA"/>
    <d v="2019-07-26T00:00:00"/>
    <d v="2021-04-03T00:00:00"/>
    <m/>
    <d v="2020-04-20T00:00:00"/>
    <x v="1"/>
    <s v="Open Market"/>
    <m/>
    <s v="Conversion of basement from B1(a) office to C3 residential to provide 2 x 1 bed self-contained residential flats."/>
    <s v="Argyle House_x000d_1 Dee Road_x000d_Richmond_x000d__x000d_"/>
    <s v="TW9 2JW"/>
    <m/>
    <m/>
    <m/>
    <m/>
    <m/>
    <m/>
    <m/>
    <m/>
    <n v="0"/>
    <m/>
    <n v="2"/>
    <m/>
    <m/>
    <m/>
    <m/>
    <m/>
    <m/>
    <m/>
    <n v="2"/>
    <n v="2"/>
    <n v="0"/>
    <n v="0"/>
    <n v="0"/>
    <n v="0"/>
    <n v="0"/>
    <n v="0"/>
    <n v="0"/>
    <n v="2"/>
    <m/>
    <n v="0"/>
    <n v="2"/>
    <n v="0"/>
    <n v="0"/>
    <n v="0"/>
    <n v="0"/>
    <m/>
    <m/>
    <m/>
    <m/>
    <m/>
    <n v="2"/>
    <n v="518741"/>
    <n v="175360"/>
    <s v="North Richmond"/>
  </r>
  <r>
    <s v="19/1622/FUL"/>
    <x v="1"/>
    <m/>
    <d v="2019-10-18T00:00:00"/>
    <d v="2022-10-18T00:00:00"/>
    <d v="2020-03-31T00:00:00"/>
    <m/>
    <x v="1"/>
    <s v="Open Market"/>
    <m/>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m/>
    <n v="0"/>
    <n v="1"/>
    <n v="0"/>
    <n v="0"/>
    <n v="0"/>
    <n v="0"/>
    <m/>
    <m/>
    <m/>
    <m/>
    <m/>
    <n v="1"/>
    <n v="515069"/>
    <n v="172813"/>
    <s v="West Twickenham"/>
  </r>
  <r>
    <s v="19/1978/FUL"/>
    <x v="2"/>
    <m/>
    <d v="2019-11-11T00:00:00"/>
    <d v="2022-11-11T00:00:00"/>
    <d v="2019-11-18T00:00:00"/>
    <m/>
    <x v="1"/>
    <s v="Open Market"/>
    <m/>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m/>
    <n v="0"/>
    <n v="-1"/>
    <n v="0"/>
    <n v="0"/>
    <n v="0"/>
    <n v="0"/>
    <m/>
    <m/>
    <m/>
    <m/>
    <m/>
    <n v="-1"/>
    <n v="518508"/>
    <n v="174268"/>
    <s v="South Richmond"/>
  </r>
  <r>
    <s v="19/2377/GPD15"/>
    <x v="1"/>
    <s v="PA"/>
    <d v="2019-09-30T00:00:00"/>
    <d v="2022-09-30T00:00:00"/>
    <d v="2020-02-17T00:00:00"/>
    <m/>
    <x v="1"/>
    <s v="Open Market"/>
    <m/>
    <s v="Partial change of use from office to residential (4 No flats)."/>
    <s v="122 - 124 St Margarets Road_x000d_Twickenham_x000d__x000d_"/>
    <s v="TW1 2LH"/>
    <m/>
    <m/>
    <m/>
    <m/>
    <m/>
    <m/>
    <m/>
    <m/>
    <n v="0"/>
    <m/>
    <m/>
    <n v="4"/>
    <m/>
    <m/>
    <m/>
    <m/>
    <m/>
    <m/>
    <n v="4"/>
    <n v="0"/>
    <n v="4"/>
    <n v="0"/>
    <n v="0"/>
    <n v="0"/>
    <n v="0"/>
    <n v="0"/>
    <n v="0"/>
    <n v="4"/>
    <m/>
    <n v="0"/>
    <n v="4"/>
    <n v="0"/>
    <n v="0"/>
    <n v="0"/>
    <n v="0"/>
    <m/>
    <m/>
    <m/>
    <m/>
    <m/>
    <n v="4"/>
    <n v="516843"/>
    <n v="174266"/>
    <s v="St. Margarets and North Twickenham"/>
  </r>
  <r>
    <s v="19/3852/GPD15"/>
    <x v="1"/>
    <s v="PA"/>
    <d v="2020-02-06T00:00:00"/>
    <d v="2023-02-06T00:00:00"/>
    <d v="2020-02-10T00:00:00"/>
    <m/>
    <x v="1"/>
    <s v="Open Market"/>
    <m/>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m/>
    <n v="0"/>
    <n v="2"/>
    <n v="0"/>
    <n v="0"/>
    <n v="0"/>
    <n v="0"/>
    <m/>
    <m/>
    <m/>
    <m/>
    <m/>
    <n v="2"/>
    <n v="520890"/>
    <n v="175755"/>
    <s v="Mortlake and Barnes Common"/>
  </r>
  <r>
    <s v="19/3913/GPD15"/>
    <x v="1"/>
    <s v="PA"/>
    <d v="2020-02-14T00:00:00"/>
    <d v="2020-06-30T00:00:00"/>
    <d v="2020-03-02T00:00:00"/>
    <m/>
    <x v="1"/>
    <s v="Open Market"/>
    <m/>
    <s v="Change of use from office (B1A )to residential  (C3) to create 2x 1 bedroom flats"/>
    <s v="2A Talbot Road_x000d_Isleworth_x000d_TW7 7HH_x000d_"/>
    <s v="TW7 7HH"/>
    <m/>
    <m/>
    <m/>
    <m/>
    <m/>
    <m/>
    <m/>
    <m/>
    <n v="0"/>
    <m/>
    <n v="2"/>
    <m/>
    <m/>
    <m/>
    <m/>
    <m/>
    <m/>
    <m/>
    <n v="2"/>
    <n v="2"/>
    <n v="0"/>
    <n v="0"/>
    <n v="0"/>
    <n v="0"/>
    <n v="0"/>
    <n v="0"/>
    <n v="0"/>
    <n v="2"/>
    <m/>
    <n v="0"/>
    <n v="2"/>
    <n v="0"/>
    <n v="0"/>
    <n v="0"/>
    <n v="0"/>
    <m/>
    <m/>
    <m/>
    <m/>
    <m/>
    <n v="2"/>
    <n v="516541"/>
    <n v="175254"/>
    <s v="St. Margarets and North Twickenham"/>
  </r>
  <r>
    <s v="19/1669/FUL"/>
    <x v="1"/>
    <m/>
    <d v="2019-08-23T00:00:00"/>
    <d v="2022-08-23T00:00:00"/>
    <d v="2019-11-11T00:00:00"/>
    <m/>
    <x v="1"/>
    <s v="Open Market"/>
    <m/>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m/>
    <n v="0"/>
    <n v="0"/>
    <n v="0"/>
    <n v="0"/>
    <n v="0"/>
    <n v="0"/>
    <m/>
    <m/>
    <m/>
    <m/>
    <m/>
    <n v="0"/>
    <n v="517949"/>
    <n v="174356"/>
    <s v="Ham, Petersham and Richmond Riverside"/>
  </r>
  <r>
    <s v="15/2204/FUL"/>
    <x v="0"/>
    <m/>
    <d v="2018-07-03T00:00:00"/>
    <d v="2021-07-03T00:00:00"/>
    <m/>
    <m/>
    <x v="2"/>
    <s v="Open Market"/>
    <m/>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m/>
    <n v="0"/>
    <n v="0"/>
    <n v="0.25"/>
    <n v="0.25"/>
    <n v="0.25"/>
    <n v="0.25"/>
    <m/>
    <m/>
    <m/>
    <m/>
    <m/>
    <n v="1"/>
    <n v="514174"/>
    <n v="174381"/>
    <s v="Whitton"/>
  </r>
  <r>
    <s v="15/3296/FUL"/>
    <x v="0"/>
    <m/>
    <d v="2019-08-13T00:00:00"/>
    <d v="2022-08-13T00:00:00"/>
    <m/>
    <m/>
    <x v="2"/>
    <s v="Affordable Rent"/>
    <m/>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m/>
    <n v="0"/>
    <n v="0"/>
    <n v="1.25"/>
    <n v="1.25"/>
    <n v="1.25"/>
    <n v="1.25"/>
    <m/>
    <m/>
    <m/>
    <m/>
    <m/>
    <n v="5"/>
    <n v="517328"/>
    <n v="170954"/>
    <s v="Hampton Wick"/>
  </r>
  <r>
    <s v="15/3297/FUL"/>
    <x v="0"/>
    <m/>
    <d v="2019-08-13T00:00:00"/>
    <d v="2022-08-13T00:00:00"/>
    <m/>
    <m/>
    <x v="2"/>
    <s v="Affordable Rent"/>
    <m/>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m/>
    <n v="0"/>
    <n v="0"/>
    <n v="0.5"/>
    <n v="0.5"/>
    <n v="0.5"/>
    <n v="0.5"/>
    <m/>
    <m/>
    <m/>
    <m/>
    <m/>
    <n v="2"/>
    <n v="517351"/>
    <n v="170884"/>
    <s v="Hampton Wick"/>
  </r>
  <r>
    <s v="15/4581/FUL"/>
    <x v="0"/>
    <m/>
    <d v="2018-04-23T00:00:00"/>
    <d v="2021-04-23T00:00:00"/>
    <m/>
    <m/>
    <x v="2"/>
    <s v="Open Market"/>
    <m/>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m/>
    <n v="0"/>
    <n v="0"/>
    <n v="1.5"/>
    <n v="1.5"/>
    <n v="1.5"/>
    <n v="1.5"/>
    <m/>
    <m/>
    <m/>
    <m/>
    <m/>
    <n v="6"/>
    <n v="513825"/>
    <n v="169567"/>
    <s v="Hampton"/>
  </r>
  <r>
    <s v="15/4586/FUL"/>
    <x v="0"/>
    <m/>
    <d v="2017-07-11T00:00:00"/>
    <d v="2020-07-11T00:00:00"/>
    <m/>
    <m/>
    <x v="2"/>
    <s v="Open Market"/>
    <m/>
    <s v="Erection of a two-storey replacement dwellinghouse with attic space."/>
    <s v="257 Waldegrave Road_x000d_Twickenham_x000d_TW1 4SY_x000d_"/>
    <s v="TW1 4SY"/>
    <m/>
    <m/>
    <m/>
    <n v="1"/>
    <m/>
    <m/>
    <m/>
    <m/>
    <n v="1"/>
    <m/>
    <m/>
    <m/>
    <m/>
    <m/>
    <n v="1"/>
    <m/>
    <m/>
    <m/>
    <n v="1"/>
    <n v="0"/>
    <n v="0"/>
    <n v="0"/>
    <n v="-1"/>
    <n v="1"/>
    <n v="0"/>
    <n v="0"/>
    <n v="0"/>
    <n v="0"/>
    <m/>
    <n v="0"/>
    <n v="0"/>
    <n v="0"/>
    <n v="0"/>
    <n v="0"/>
    <n v="0"/>
    <m/>
    <m/>
    <m/>
    <m/>
    <m/>
    <n v="0"/>
    <n v="515611"/>
    <n v="172008"/>
    <s v="South Twickenham"/>
  </r>
  <r>
    <s v="16/0510/FUL"/>
    <x v="1"/>
    <m/>
    <d v="2018-07-19T00:00:00"/>
    <d v="2021-07-19T00:00:00"/>
    <m/>
    <m/>
    <x v="2"/>
    <s v="Open Market"/>
    <m/>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m/>
    <n v="0"/>
    <n v="0"/>
    <n v="0.5"/>
    <n v="0.5"/>
    <n v="0.5"/>
    <n v="0.5"/>
    <m/>
    <m/>
    <m/>
    <m/>
    <m/>
    <n v="2"/>
    <n v="518392"/>
    <n v="175032"/>
    <s v="South Richmond"/>
  </r>
  <r>
    <s v="16/0606/FUL"/>
    <x v="3"/>
    <m/>
    <d v="2017-09-05T00:00:00"/>
    <d v="2020-09-05T00:00:00"/>
    <m/>
    <m/>
    <x v="2"/>
    <s v="Open Market"/>
    <m/>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m/>
    <n v="0"/>
    <n v="0"/>
    <n v="28"/>
    <n v="0"/>
    <n v="0"/>
    <n v="0"/>
    <m/>
    <m/>
    <m/>
    <m/>
    <m/>
    <n v="28"/>
    <n v="513766"/>
    <n v="169736"/>
    <s v="Hampton"/>
  </r>
  <r>
    <s v="16/0647/FUL"/>
    <x v="0"/>
    <m/>
    <d v="2017-05-30T00:00:00"/>
    <d v="2021-04-16T00:00:00"/>
    <m/>
    <m/>
    <x v="2"/>
    <s v="Open Market"/>
    <m/>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m/>
    <n v="0"/>
    <n v="0"/>
    <n v="0.5"/>
    <n v="0.5"/>
    <n v="0.5"/>
    <n v="0.5"/>
    <m/>
    <m/>
    <m/>
    <m/>
    <m/>
    <n v="2"/>
    <n v="516905"/>
    <n v="170733"/>
    <s v="Hampton Wick"/>
  </r>
  <r>
    <s v="16/2288/FUL"/>
    <x v="4"/>
    <m/>
    <d v="2018-08-22T00:00:00"/>
    <d v="2021-08-22T00:00:00"/>
    <d v="2020-09-15T00:00:00"/>
    <m/>
    <x v="2"/>
    <s v="Open Market"/>
    <m/>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m/>
    <n v="0"/>
    <n v="3.5"/>
    <n v="3.5"/>
    <n v="0"/>
    <n v="0"/>
    <n v="0"/>
    <m/>
    <m/>
    <m/>
    <m/>
    <m/>
    <n v="7"/>
    <n v="514440"/>
    <n v="171238"/>
    <s v="Fulwell and Hampton Hill"/>
  </r>
  <r>
    <s v="16/2704/FUL"/>
    <x v="0"/>
    <m/>
    <d v="2018-01-25T00:00:00"/>
    <d v="2021-01-25T00:00:00"/>
    <m/>
    <m/>
    <x v="2"/>
    <s v="Open Market"/>
    <m/>
    <s v="Demolition of existing dwelling and erection of a replacement dwelling."/>
    <s v="3 Berwyn Road_x000d_Richmond_x000d_TW10 5BP_x000d_"/>
    <s v="TW10 5BP"/>
    <m/>
    <m/>
    <m/>
    <n v="1"/>
    <m/>
    <m/>
    <m/>
    <m/>
    <n v="1"/>
    <m/>
    <m/>
    <m/>
    <m/>
    <m/>
    <n v="1"/>
    <m/>
    <m/>
    <m/>
    <n v="1"/>
    <n v="0"/>
    <n v="0"/>
    <n v="0"/>
    <n v="-1"/>
    <n v="1"/>
    <n v="0"/>
    <n v="0"/>
    <n v="0"/>
    <n v="0"/>
    <m/>
    <n v="0"/>
    <n v="0"/>
    <n v="0"/>
    <n v="0"/>
    <n v="0"/>
    <n v="0"/>
    <m/>
    <m/>
    <m/>
    <m/>
    <m/>
    <n v="0"/>
    <n v="519633"/>
    <n v="174966"/>
    <s v="South Richmond"/>
  </r>
  <r>
    <s v="16/2736/FUL"/>
    <x v="0"/>
    <m/>
    <d v="2017-05-26T00:00:00"/>
    <d v="2020-05-26T00:00:00"/>
    <m/>
    <m/>
    <x v="2"/>
    <s v="Open Market"/>
    <m/>
    <s v="Demolition of existing detached dwelling and construction of new 4 bed house."/>
    <s v="Downlands_x000d_Petersham Close_x000d_Petersham_x000d_Richmond_x000d_TW10 7DZ_x000d_"/>
    <s v="TW10 7DZ"/>
    <m/>
    <m/>
    <m/>
    <n v="1"/>
    <m/>
    <m/>
    <m/>
    <m/>
    <n v="1"/>
    <m/>
    <m/>
    <m/>
    <m/>
    <m/>
    <n v="1"/>
    <m/>
    <m/>
    <m/>
    <n v="1"/>
    <n v="0"/>
    <n v="0"/>
    <n v="0"/>
    <n v="-1"/>
    <n v="1"/>
    <n v="0"/>
    <n v="0"/>
    <n v="0"/>
    <n v="0"/>
    <m/>
    <n v="0"/>
    <n v="0"/>
    <n v="0"/>
    <n v="0"/>
    <n v="0"/>
    <n v="0"/>
    <m/>
    <m/>
    <m/>
    <m/>
    <m/>
    <n v="0"/>
    <n v="517972"/>
    <n v="172874"/>
    <s v="Ham, Petersham and Richmond Riverside"/>
  </r>
  <r>
    <s v="16/2822/FUL"/>
    <x v="4"/>
    <m/>
    <d v="2017-05-11T00:00:00"/>
    <d v="2020-05-11T00:00:00"/>
    <m/>
    <m/>
    <x v="2"/>
    <s v="Open Market"/>
    <m/>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m/>
    <n v="0"/>
    <n v="0"/>
    <n v="0.5"/>
    <n v="0.5"/>
    <n v="0.5"/>
    <n v="0.5"/>
    <m/>
    <m/>
    <m/>
    <m/>
    <m/>
    <n v="2"/>
    <n v="514331"/>
    <n v="172184"/>
    <s v="West Twickenham"/>
  </r>
  <r>
    <s v="16/4384/FUL"/>
    <x v="0"/>
    <m/>
    <d v="2017-10-27T00:00:00"/>
    <d v="2020-10-27T00:00:00"/>
    <m/>
    <m/>
    <x v="2"/>
    <s v="Open Market"/>
    <m/>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m/>
    <n v="0"/>
    <n v="0"/>
    <n v="0.25"/>
    <n v="0.25"/>
    <n v="0.25"/>
    <n v="0.25"/>
    <m/>
    <m/>
    <m/>
    <m/>
    <m/>
    <n v="1"/>
    <n v="520624"/>
    <n v="175780"/>
    <s v="Mortlake and Barnes Common"/>
  </r>
  <r>
    <s v="16/4553/FUL"/>
    <x v="0"/>
    <m/>
    <d v="2018-05-31T00:00:00"/>
    <d v="2021-05-31T00:00:00"/>
    <m/>
    <m/>
    <x v="2"/>
    <s v="Open Market"/>
    <s v="N"/>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n v="38"/>
    <m/>
    <n v="0"/>
    <n v="0"/>
    <n v="0"/>
    <n v="0"/>
    <n v="0"/>
    <n v="0"/>
    <n v="7.6"/>
    <n v="7.6"/>
    <n v="7.6"/>
    <n v="7.6"/>
    <n v="7.6"/>
    <n v="38"/>
    <n v="514240"/>
    <n v="170830"/>
    <s v="Fulwell and Hampton Hill"/>
  </r>
  <r>
    <s v="16/4587/FUL"/>
    <x v="1"/>
    <m/>
    <d v="2017-06-27T00:00:00"/>
    <d v="2020-06-27T00:00:00"/>
    <d v="2020-06-02T00:00:00"/>
    <m/>
    <x v="2"/>
    <s v="Open Market"/>
    <m/>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m/>
    <n v="0"/>
    <n v="1"/>
    <n v="0"/>
    <n v="0"/>
    <n v="0"/>
    <n v="0"/>
    <m/>
    <m/>
    <m/>
    <m/>
    <m/>
    <n v="1"/>
    <n v="520283"/>
    <n v="175017"/>
    <s v="East Sheen"/>
  </r>
  <r>
    <s v="17/0315/FUL"/>
    <x v="3"/>
    <m/>
    <d v="2018-06-12T00:00:00"/>
    <d v="2021-06-12T00:00:00"/>
    <m/>
    <m/>
    <x v="2"/>
    <s v="Open Market"/>
    <m/>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m/>
    <n v="0"/>
    <n v="0"/>
    <n v="1"/>
    <n v="1"/>
    <n v="1"/>
    <n v="1"/>
    <m/>
    <m/>
    <m/>
    <m/>
    <m/>
    <n v="4"/>
    <n v="517591"/>
    <n v="174434"/>
    <s v="Twickenham Riverside"/>
  </r>
  <r>
    <s v="17/0341/GPD13"/>
    <x v="1"/>
    <s v="PA"/>
    <d v="2017-04-24T00:00:00"/>
    <d v="2020-04-24T00:00:00"/>
    <m/>
    <m/>
    <x v="2"/>
    <s v="Open Market"/>
    <m/>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m/>
    <n v="0"/>
    <n v="0"/>
    <n v="0.25"/>
    <n v="0.25"/>
    <n v="0.25"/>
    <n v="0.25"/>
    <m/>
    <m/>
    <m/>
    <m/>
    <m/>
    <n v="1"/>
    <n v="516015"/>
    <n v="170858"/>
    <s v="Teddington"/>
  </r>
  <r>
    <s v="17/0346/FUL"/>
    <x v="2"/>
    <m/>
    <d v="2017-08-31T00:00:00"/>
    <d v="2020-08-31T00:00:00"/>
    <m/>
    <m/>
    <x v="2"/>
    <s v="Open Market"/>
    <m/>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m/>
    <n v="0"/>
    <n v="0"/>
    <n v="0.25"/>
    <n v="0.25"/>
    <n v="0.25"/>
    <n v="0.25"/>
    <m/>
    <m/>
    <m/>
    <m/>
    <m/>
    <n v="1"/>
    <n v="519014"/>
    <n v="175279"/>
    <s v="North Richmond"/>
  </r>
  <r>
    <s v="17/0600/FUL"/>
    <x v="1"/>
    <m/>
    <d v="2018-01-19T00:00:00"/>
    <d v="2021-01-19T00:00:00"/>
    <m/>
    <m/>
    <x v="2"/>
    <s v="Open Market"/>
    <m/>
    <s v="Change of use from existing open hall (D1) into 2 x residential apartments (C3). _x000d_"/>
    <s v="2-4 _x000d_Heath Road_x000d_Twickenham_x000d_TW1 4BZ"/>
    <s v="TW1 4BZ"/>
    <m/>
    <m/>
    <m/>
    <m/>
    <m/>
    <m/>
    <m/>
    <m/>
    <n v="0"/>
    <m/>
    <n v="2"/>
    <m/>
    <m/>
    <m/>
    <m/>
    <m/>
    <m/>
    <m/>
    <n v="2"/>
    <n v="2"/>
    <n v="0"/>
    <n v="0"/>
    <n v="0"/>
    <n v="0"/>
    <n v="0"/>
    <n v="0"/>
    <n v="0"/>
    <n v="2"/>
    <m/>
    <n v="0"/>
    <n v="0"/>
    <n v="0.5"/>
    <n v="0.5"/>
    <n v="0.5"/>
    <n v="0.5"/>
    <m/>
    <m/>
    <m/>
    <m/>
    <m/>
    <n v="2"/>
    <n v="516126"/>
    <n v="173185"/>
    <s v="Twickenham Riverside"/>
  </r>
  <r>
    <s v="17/0788/FUL"/>
    <x v="0"/>
    <m/>
    <d v="2017-11-17T00:00:00"/>
    <d v="2021-01-08T00:00:00"/>
    <m/>
    <m/>
    <x v="2"/>
    <s v="Open Market"/>
    <m/>
    <s v="Demolition of lock up garages to provide 1 no. detached 4 bedroom dwellinghouse with associated parking, cycle and refuse stores, new boundary fence and hard and soft landscaping."/>
    <s v="High Wigsell_x000a_35 Twickenham Road_x000a_Teddington_x000a__x000a_"/>
    <s v="TW11"/>
    <m/>
    <m/>
    <m/>
    <m/>
    <m/>
    <m/>
    <m/>
    <m/>
    <n v="0"/>
    <m/>
    <m/>
    <m/>
    <m/>
    <n v="1"/>
    <m/>
    <m/>
    <m/>
    <m/>
    <n v="1"/>
    <n v="0"/>
    <n v="0"/>
    <n v="0"/>
    <n v="1"/>
    <n v="0"/>
    <n v="0"/>
    <n v="0"/>
    <n v="0"/>
    <n v="1"/>
    <m/>
    <n v="0"/>
    <n v="0"/>
    <n v="0.25"/>
    <n v="0.25"/>
    <n v="0.25"/>
    <n v="0.25"/>
    <m/>
    <m/>
    <m/>
    <m/>
    <m/>
    <n v="1"/>
    <n v="516399"/>
    <n v="171470"/>
    <s v="Teddington"/>
  </r>
  <r>
    <s v="17/0798/FUL"/>
    <x v="0"/>
    <m/>
    <d v="2017-12-01T00:00:00"/>
    <d v="2020-12-01T00:00:00"/>
    <m/>
    <m/>
    <x v="2"/>
    <s v="Open Market"/>
    <m/>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m/>
    <n v="0"/>
    <n v="0"/>
    <n v="0.25"/>
    <n v="0.25"/>
    <n v="0.25"/>
    <n v="0.25"/>
    <m/>
    <m/>
    <m/>
    <m/>
    <m/>
    <n v="1"/>
    <n v="514058"/>
    <n v="174409"/>
    <s v="Whitton"/>
  </r>
  <r>
    <s v="17/1033/FUL"/>
    <x v="0"/>
    <m/>
    <d v="2017-09-19T00:00:00"/>
    <d v="2021-05-23T00:00:00"/>
    <m/>
    <m/>
    <x v="2"/>
    <s v="Open Market"/>
    <m/>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m/>
    <n v="0"/>
    <n v="0"/>
    <n v="2.25"/>
    <n v="2.25"/>
    <n v="2.25"/>
    <n v="2.25"/>
    <m/>
    <m/>
    <m/>
    <m/>
    <m/>
    <n v="9"/>
    <n v="515337"/>
    <n v="173383"/>
    <s v="South Twickenham"/>
  </r>
  <r>
    <s v="17/1139/GPD15"/>
    <x v="1"/>
    <s v="PA"/>
    <d v="2017-05-31T00:00:00"/>
    <d v="2020-05-31T00:00:00"/>
    <m/>
    <m/>
    <x v="2"/>
    <s v="Open Market"/>
    <m/>
    <s v="Change of use of property from B1a (office use) to C3 (residential) to provide 1 no. 4 bedroom dwellinghouse"/>
    <s v="108 Sherland Road Twickenham "/>
    <s v="TW1 4HD"/>
    <m/>
    <m/>
    <m/>
    <m/>
    <m/>
    <m/>
    <m/>
    <m/>
    <n v="0"/>
    <m/>
    <m/>
    <m/>
    <m/>
    <n v="1"/>
    <m/>
    <m/>
    <m/>
    <m/>
    <n v="1"/>
    <n v="0"/>
    <n v="0"/>
    <n v="0"/>
    <n v="1"/>
    <n v="0"/>
    <n v="0"/>
    <n v="0"/>
    <n v="0"/>
    <n v="1"/>
    <m/>
    <n v="0"/>
    <n v="0.33333333333333331"/>
    <n v="0.33333333333333331"/>
    <n v="0.33333333333333331"/>
    <n v="0"/>
    <n v="0"/>
    <m/>
    <m/>
    <m/>
    <m/>
    <m/>
    <n v="1"/>
    <n v="516024"/>
    <n v="173277"/>
    <s v="Twickenham Riverside"/>
  </r>
  <r>
    <s v="17/1390/FUL"/>
    <x v="0"/>
    <m/>
    <d v="2018-11-15T00:00:00"/>
    <d v="2022-05-14T00:00:00"/>
    <m/>
    <m/>
    <x v="2"/>
    <s v="Open Market"/>
    <m/>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m/>
    <n v="0"/>
    <n v="0"/>
    <n v="0.25"/>
    <n v="0.25"/>
    <n v="0.25"/>
    <n v="0.25"/>
    <m/>
    <m/>
    <m/>
    <m/>
    <m/>
    <n v="1"/>
    <n v="516598"/>
    <n v="174330"/>
    <s v="St. Margarets and North Twickenham"/>
  </r>
  <r>
    <s v="17/1550/FUL"/>
    <x v="0"/>
    <m/>
    <d v="2018-07-09T00:00:00"/>
    <d v="2021-07-09T00:00:00"/>
    <m/>
    <m/>
    <x v="2"/>
    <s v="Open Market"/>
    <m/>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m/>
    <n v="0"/>
    <n v="0"/>
    <n v="2"/>
    <n v="2"/>
    <n v="2"/>
    <n v="2"/>
    <m/>
    <m/>
    <m/>
    <m/>
    <m/>
    <n v="8"/>
    <n v="517393"/>
    <n v="169491"/>
    <s v="Hampton Wick"/>
  </r>
  <r>
    <s v="17/1782/FUL"/>
    <x v="0"/>
    <m/>
    <d v="2019-01-14T00:00:00"/>
    <d v="2022-01-14T00:00:00"/>
    <m/>
    <m/>
    <x v="2"/>
    <s v="Open Market"/>
    <m/>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m/>
    <n v="0"/>
    <n v="0"/>
    <n v="0"/>
    <n v="0"/>
    <n v="0"/>
    <n v="0"/>
    <m/>
    <m/>
    <m/>
    <m/>
    <m/>
    <n v="0"/>
    <n v="516874"/>
    <n v="170756"/>
    <s v="Hampton Wick"/>
  </r>
  <r>
    <s v="17/2314/FUL"/>
    <x v="0"/>
    <m/>
    <d v="2018-04-26T00:00:00"/>
    <d v="2021-04-26T00:00:00"/>
    <m/>
    <m/>
    <x v="2"/>
    <s v="Open Market"/>
    <m/>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m/>
    <n v="0"/>
    <n v="0"/>
    <n v="0"/>
    <n v="0"/>
    <n v="0"/>
    <n v="0"/>
    <m/>
    <m/>
    <m/>
    <m/>
    <m/>
    <n v="0"/>
    <n v="512725"/>
    <n v="170606"/>
    <s v="Hampton North"/>
  </r>
  <r>
    <s v="17/2532/GPD15"/>
    <x v="1"/>
    <s v="PA"/>
    <d v="2017-08-09T00:00:00"/>
    <d v="2020-08-09T00:00:00"/>
    <d v="2020-06-01T00:00:00"/>
    <m/>
    <x v="2"/>
    <s v="Open Market"/>
    <m/>
    <s v="Prior approval for the change of use from office B1(a) to residential (C3) in the form of 5 no. units."/>
    <s v="The Coach House 273A Sandycombe Road Richmond TW9 3LU"/>
    <s v="TW9 3LU"/>
    <m/>
    <m/>
    <m/>
    <m/>
    <m/>
    <m/>
    <m/>
    <m/>
    <n v="0"/>
    <m/>
    <n v="5"/>
    <m/>
    <m/>
    <m/>
    <m/>
    <m/>
    <m/>
    <m/>
    <n v="5"/>
    <n v="5"/>
    <n v="0"/>
    <n v="0"/>
    <n v="0"/>
    <n v="0"/>
    <n v="0"/>
    <n v="0"/>
    <n v="0"/>
    <n v="5"/>
    <m/>
    <n v="0"/>
    <n v="5"/>
    <n v="0"/>
    <n v="0"/>
    <n v="0"/>
    <n v="0"/>
    <m/>
    <m/>
    <m/>
    <m/>
    <m/>
    <n v="5"/>
    <n v="519113"/>
    <n v="176411"/>
    <s v="Kew"/>
  </r>
  <r>
    <s v="17/2586/FUL"/>
    <x v="2"/>
    <m/>
    <d v="2017-09-27T00:00:00"/>
    <d v="2020-09-27T00:00:00"/>
    <m/>
    <m/>
    <x v="2"/>
    <s v="Open Market"/>
    <m/>
    <s v="Change of use from 2 no. flats back to a single family dwelling house."/>
    <s v="First Floor Flat_x000d_18 Percival Road_x000d_East Sheen_x000d_London_x000d_SW14 7QE_x000d_"/>
    <s v="SW14 7QE"/>
    <n v="2"/>
    <m/>
    <m/>
    <m/>
    <m/>
    <m/>
    <m/>
    <m/>
    <n v="2"/>
    <m/>
    <m/>
    <m/>
    <n v="1"/>
    <m/>
    <m/>
    <m/>
    <m/>
    <m/>
    <n v="1"/>
    <n v="-2"/>
    <n v="0"/>
    <n v="1"/>
    <n v="0"/>
    <n v="0"/>
    <n v="0"/>
    <n v="0"/>
    <n v="0"/>
    <n v="-1"/>
    <m/>
    <n v="0"/>
    <n v="0"/>
    <n v="-0.25"/>
    <n v="-0.25"/>
    <n v="-0.25"/>
    <n v="-0.25"/>
    <m/>
    <m/>
    <m/>
    <m/>
    <m/>
    <n v="-1"/>
    <n v="520088"/>
    <n v="175029"/>
    <s v="East Sheen"/>
  </r>
  <r>
    <s v="17/2597/GPD15"/>
    <x v="1"/>
    <s v="PA"/>
    <d v="2017-08-30T00:00:00"/>
    <d v="2020-08-30T00:00:00"/>
    <m/>
    <m/>
    <x v="2"/>
    <s v="Open Market"/>
    <m/>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m/>
    <n v="0"/>
    <n v="0"/>
    <n v="0.75"/>
    <n v="0.75"/>
    <n v="0.75"/>
    <n v="0.75"/>
    <m/>
    <m/>
    <m/>
    <m/>
    <m/>
    <n v="3"/>
    <n v="520541"/>
    <n v="175760"/>
    <s v="East Sheen"/>
  </r>
  <r>
    <s v="17/2680/FUL"/>
    <x v="0"/>
    <m/>
    <d v="2017-12-11T00:00:00"/>
    <d v="2021-03-14T00:00:00"/>
    <d v="2020-06-01T00:00:00"/>
    <m/>
    <x v="2"/>
    <s v="Open Market"/>
    <m/>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m/>
    <n v="0"/>
    <n v="1"/>
    <n v="1"/>
    <n v="0"/>
    <n v="0"/>
    <n v="0"/>
    <m/>
    <m/>
    <m/>
    <m/>
    <m/>
    <n v="2"/>
    <n v="514169"/>
    <n v="170167"/>
    <s v="Hampton"/>
  </r>
  <r>
    <s v="17/2693/GPD15"/>
    <x v="1"/>
    <s v="PA"/>
    <d v="2017-09-08T00:00:00"/>
    <d v="2020-09-08T00:00:00"/>
    <m/>
    <m/>
    <x v="2"/>
    <s v="Open Market"/>
    <m/>
    <s v="Change of use from Class B1(a) office to Class C3 residential."/>
    <s v="246 Upper Richmond Road West_x000d_East Sheen_x000d_London_x000d_SW14 8AG_x000d_"/>
    <s v="SW14 8AG"/>
    <m/>
    <m/>
    <m/>
    <m/>
    <m/>
    <m/>
    <m/>
    <m/>
    <n v="0"/>
    <m/>
    <n v="1"/>
    <m/>
    <m/>
    <m/>
    <m/>
    <m/>
    <m/>
    <m/>
    <n v="1"/>
    <n v="1"/>
    <n v="0"/>
    <n v="0"/>
    <n v="0"/>
    <n v="0"/>
    <n v="0"/>
    <n v="0"/>
    <n v="0"/>
    <n v="1"/>
    <m/>
    <n v="0"/>
    <n v="0"/>
    <n v="0.25"/>
    <n v="0.25"/>
    <n v="0.25"/>
    <n v="0.25"/>
    <m/>
    <m/>
    <m/>
    <m/>
    <m/>
    <n v="1"/>
    <n v="520531"/>
    <n v="175416"/>
    <s v="East Sheen"/>
  </r>
  <r>
    <s v="17/2872/FUL"/>
    <x v="0"/>
    <m/>
    <d v="2019-05-30T00:00:00"/>
    <d v="2022-05-20T00:00:00"/>
    <m/>
    <m/>
    <x v="2"/>
    <s v="Open Market"/>
    <m/>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m/>
    <n v="0"/>
    <n v="0"/>
    <n v="0.25"/>
    <n v="0.25"/>
    <n v="0.25"/>
    <n v="0.25"/>
    <m/>
    <m/>
    <m/>
    <m/>
    <m/>
    <n v="1"/>
    <n v="513537"/>
    <n v="170046"/>
    <s v="Hampton"/>
  </r>
  <r>
    <s v="17/2957/FUL"/>
    <x v="2"/>
    <m/>
    <d v="2017-12-20T00:00:00"/>
    <d v="2020-12-20T00:00:00"/>
    <m/>
    <m/>
    <x v="2"/>
    <s v="Open Market"/>
    <m/>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m/>
    <n v="0"/>
    <n v="0"/>
    <n v="0.75"/>
    <n v="0.75"/>
    <n v="0.75"/>
    <n v="0.75"/>
    <m/>
    <m/>
    <m/>
    <m/>
    <m/>
    <n v="3"/>
    <n v="514558"/>
    <n v="171264"/>
    <s v="Fulwell and Hampton Hill"/>
  </r>
  <r>
    <s v="17/3001/GPD16"/>
    <x v="1"/>
    <s v="PA"/>
    <d v="2017-09-27T00:00:00"/>
    <d v="2021-06-07T00:00:00"/>
    <m/>
    <m/>
    <x v="2"/>
    <s v="Open Market"/>
    <m/>
    <s v="Change of use from B8 (storage) to C3 (residential use) to create a 1 bedroom unit."/>
    <s v="Unit 3 Plough Lane Teddington_x000a__x000a_"/>
    <s v="TW11 9BN"/>
    <m/>
    <m/>
    <m/>
    <m/>
    <m/>
    <m/>
    <m/>
    <m/>
    <n v="0"/>
    <m/>
    <n v="1"/>
    <m/>
    <m/>
    <m/>
    <m/>
    <m/>
    <m/>
    <n v="0"/>
    <n v="1"/>
    <n v="1"/>
    <n v="0"/>
    <n v="0"/>
    <n v="0"/>
    <n v="0"/>
    <n v="0"/>
    <n v="0"/>
    <n v="0"/>
    <n v="1"/>
    <m/>
    <n v="0"/>
    <n v="0.5"/>
    <n v="0.5"/>
    <n v="0"/>
    <n v="0"/>
    <n v="0"/>
    <m/>
    <m/>
    <m/>
    <m/>
    <m/>
    <n v="1"/>
    <n v="516215"/>
    <n v="171077"/>
    <s v="Teddington"/>
  </r>
  <r>
    <s v="17/3003/GPD16"/>
    <x v="1"/>
    <s v="PA"/>
    <d v="2017-09-27T00:00:00"/>
    <d v="2021-06-07T00:00:00"/>
    <m/>
    <m/>
    <x v="2"/>
    <s v="Open Market"/>
    <m/>
    <s v="Change of use from B8 (storage) to C3 (residential) to create 2 Studio units."/>
    <s v="Unit 4 To 5A_x000d_Plough Lane_x000d_Teddington_x000d__x000d_"/>
    <s v="TW11 9BN"/>
    <m/>
    <m/>
    <m/>
    <m/>
    <m/>
    <m/>
    <m/>
    <m/>
    <n v="0"/>
    <m/>
    <n v="2"/>
    <m/>
    <m/>
    <m/>
    <m/>
    <m/>
    <m/>
    <n v="0"/>
    <n v="2"/>
    <n v="2"/>
    <n v="0"/>
    <n v="0"/>
    <n v="0"/>
    <n v="0"/>
    <n v="0"/>
    <n v="0"/>
    <n v="0"/>
    <n v="2"/>
    <m/>
    <n v="0"/>
    <n v="0.5"/>
    <n v="0.5"/>
    <n v="0"/>
    <n v="0"/>
    <n v="0"/>
    <m/>
    <m/>
    <m/>
    <m/>
    <m/>
    <n v="1"/>
    <n v="516224"/>
    <n v="171078"/>
    <s v="Teddington"/>
  </r>
  <r>
    <s v="17/3054/FUL"/>
    <x v="0"/>
    <m/>
    <d v="2018-10-30T00:00:00"/>
    <d v="2021-10-30T00:00:00"/>
    <m/>
    <m/>
    <x v="2"/>
    <s v="Open Market"/>
    <m/>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m/>
    <n v="0"/>
    <n v="0"/>
    <n v="0.5"/>
    <n v="0.5"/>
    <n v="0.5"/>
    <n v="0.5"/>
    <m/>
    <m/>
    <m/>
    <m/>
    <m/>
    <n v="2"/>
    <n v="516182"/>
    <n v="173653"/>
    <s v="Twickenham Riverside"/>
  </r>
  <r>
    <s v="17/3077/FUL"/>
    <x v="0"/>
    <m/>
    <d v="2018-03-15T00:00:00"/>
    <d v="2021-03-15T00:00:00"/>
    <d v="2020-05-04T00:00:00"/>
    <m/>
    <x v="2"/>
    <s v="Open Market"/>
    <m/>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m/>
    <n v="0"/>
    <n v="1"/>
    <n v="0"/>
    <n v="0"/>
    <n v="0"/>
    <n v="0"/>
    <m/>
    <m/>
    <m/>
    <m/>
    <m/>
    <n v="1"/>
    <n v="516426"/>
    <n v="173349"/>
    <s v="Twickenham Riverside"/>
  </r>
  <r>
    <s v="17/3265/FUL"/>
    <x v="0"/>
    <m/>
    <d v="2018-01-15T00:00:00"/>
    <d v="2021-01-15T00:00:00"/>
    <m/>
    <m/>
    <x v="2"/>
    <s v="Open Market"/>
    <m/>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m/>
    <n v="0"/>
    <n v="0"/>
    <n v="0"/>
    <n v="0"/>
    <n v="0"/>
    <n v="0"/>
    <m/>
    <m/>
    <m/>
    <m/>
    <m/>
    <n v="0"/>
    <n v="522475"/>
    <n v="177141"/>
    <s v="Barnes"/>
  </r>
  <r>
    <s v="17/3402/GPD16"/>
    <x v="1"/>
    <s v="PA"/>
    <d v="2017-11-03T00:00:00"/>
    <d v="2020-11-03T00:00:00"/>
    <m/>
    <m/>
    <x v="2"/>
    <s v="Open Market"/>
    <m/>
    <s v="Change of use from B8 (Storage) to C3 (Residential) to create 1 no. studio flat."/>
    <s v="Unit 1_x000d_Plough Lane_x000d_Teddington_x000d__x000d_"/>
    <s v="TW11"/>
    <m/>
    <m/>
    <m/>
    <m/>
    <m/>
    <m/>
    <m/>
    <m/>
    <n v="0"/>
    <m/>
    <n v="1"/>
    <m/>
    <m/>
    <m/>
    <m/>
    <m/>
    <m/>
    <m/>
    <n v="1"/>
    <n v="1"/>
    <n v="0"/>
    <n v="0"/>
    <n v="0"/>
    <n v="0"/>
    <n v="0"/>
    <n v="0"/>
    <n v="0"/>
    <n v="1"/>
    <m/>
    <n v="0"/>
    <n v="0"/>
    <n v="0.25"/>
    <n v="0.25"/>
    <n v="0.25"/>
    <n v="0.25"/>
    <m/>
    <m/>
    <m/>
    <m/>
    <m/>
    <n v="1"/>
    <n v="516208"/>
    <n v="171077"/>
    <s v="Teddington"/>
  </r>
  <r>
    <s v="17/3404/FUL"/>
    <x v="1"/>
    <m/>
    <d v="2018-02-01T00:00:00"/>
    <d v="2021-02-02T00:00:00"/>
    <m/>
    <m/>
    <x v="2"/>
    <s v="Open Market"/>
    <m/>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m/>
    <n v="0"/>
    <n v="0"/>
    <n v="-0.25"/>
    <n v="-0.25"/>
    <n v="-0.25"/>
    <n v="-0.25"/>
    <m/>
    <m/>
    <m/>
    <m/>
    <m/>
    <n v="-1"/>
    <n v="515091"/>
    <n v="171518"/>
    <s v="Fulwell and Hampton Hill"/>
  </r>
  <r>
    <s v="17/3590/FUL"/>
    <x v="0"/>
    <m/>
    <d v="2018-07-26T00:00:00"/>
    <d v="2021-07-26T00:00:00"/>
    <m/>
    <m/>
    <x v="2"/>
    <s v="Open Market"/>
    <m/>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m/>
    <n v="0"/>
    <n v="0"/>
    <n v="0.5"/>
    <n v="0.5"/>
    <n v="0.5"/>
    <n v="0.5"/>
    <m/>
    <m/>
    <m/>
    <m/>
    <m/>
    <n v="2"/>
    <n v="514975"/>
    <n v="171285"/>
    <s v="Fulwell and Hampton Hill"/>
  </r>
  <r>
    <s v="17/3610/FUL"/>
    <x v="3"/>
    <m/>
    <d v="2018-03-23T00:00:00"/>
    <d v="2021-03-23T00:00:00"/>
    <m/>
    <m/>
    <x v="2"/>
    <s v="Open Market"/>
    <m/>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m/>
    <n v="0"/>
    <n v="1.3333333333333333"/>
    <n v="1.3333333333333333"/>
    <n v="1.3333333333333333"/>
    <n v="0"/>
    <n v="0"/>
    <m/>
    <m/>
    <m/>
    <m/>
    <m/>
    <n v="4"/>
    <n v="521762"/>
    <n v="176415"/>
    <s v="Barnes"/>
  </r>
  <r>
    <s v="17/3696/GPD16"/>
    <x v="1"/>
    <s v="PA"/>
    <d v="2017-12-22T00:00:00"/>
    <d v="2020-12-22T00:00:00"/>
    <m/>
    <m/>
    <x v="2"/>
    <s v="Open Market"/>
    <m/>
    <s v="Change of use of premises from B8 (warehouse/distrubtion) to C3 (residential - 6 x 1 bed flats)"/>
    <s v="1A St Leonards Road_x000d_East Sheen_x000d_London_x000d_SW14 7LY_x000d_"/>
    <s v="SW14 7LY"/>
    <m/>
    <m/>
    <m/>
    <m/>
    <m/>
    <m/>
    <m/>
    <m/>
    <n v="0"/>
    <m/>
    <n v="6"/>
    <m/>
    <m/>
    <m/>
    <m/>
    <m/>
    <m/>
    <m/>
    <n v="6"/>
    <n v="6"/>
    <n v="0"/>
    <n v="0"/>
    <n v="0"/>
    <n v="0"/>
    <n v="0"/>
    <n v="0"/>
    <n v="0"/>
    <n v="6"/>
    <m/>
    <n v="0"/>
    <n v="0"/>
    <n v="1.5"/>
    <n v="1.5"/>
    <n v="1.5"/>
    <n v="1.5"/>
    <m/>
    <m/>
    <m/>
    <m/>
    <m/>
    <n v="6"/>
    <n v="520442"/>
    <n v="175588"/>
    <s v="East Sheen"/>
  </r>
  <r>
    <s v="17/3795/GPD15"/>
    <x v="1"/>
    <s v="PA"/>
    <d v="2017-12-11T00:00:00"/>
    <d v="2020-12-11T00:00:00"/>
    <m/>
    <m/>
    <x v="2"/>
    <s v="Open Market"/>
    <m/>
    <s v="Change of use from Offices (B1) to Residential (C3)."/>
    <s v="25 Church Road_x000d_Teddington_x000d_TW11 8PF_x000d_"/>
    <s v="TW11 8PF"/>
    <m/>
    <m/>
    <m/>
    <m/>
    <m/>
    <m/>
    <m/>
    <m/>
    <n v="0"/>
    <m/>
    <m/>
    <n v="1"/>
    <n v="1"/>
    <m/>
    <m/>
    <m/>
    <m/>
    <m/>
    <n v="2"/>
    <n v="0"/>
    <n v="1"/>
    <n v="1"/>
    <n v="0"/>
    <n v="0"/>
    <n v="0"/>
    <n v="0"/>
    <n v="0"/>
    <n v="2"/>
    <m/>
    <n v="0"/>
    <n v="0"/>
    <n v="0.5"/>
    <n v="0.5"/>
    <n v="0.5"/>
    <n v="0.5"/>
    <m/>
    <m/>
    <m/>
    <m/>
    <m/>
    <n v="2"/>
    <n v="515664"/>
    <n v="171121"/>
    <s v="Teddington"/>
  </r>
  <r>
    <s v="17/4005/FUL"/>
    <x v="3"/>
    <m/>
    <d v="2020-03-05T00:00:00"/>
    <d v="2023-03-05T00:00:00"/>
    <m/>
    <m/>
    <x v="2"/>
    <s v="Open Market"/>
    <m/>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m/>
    <n v="0"/>
    <n v="0"/>
    <n v="0.25"/>
    <n v="0.25"/>
    <n v="0.25"/>
    <n v="0.25"/>
    <m/>
    <m/>
    <m/>
    <m/>
    <m/>
    <n v="1"/>
    <n v="518109"/>
    <n v="175300"/>
    <s v="South Richmond"/>
  </r>
  <r>
    <s v="17/4014/FUL"/>
    <x v="1"/>
    <m/>
    <d v="2018-11-30T00:00:00"/>
    <d v="2022-03-19T00:00:00"/>
    <m/>
    <m/>
    <x v="2"/>
    <s v="Open Market"/>
    <m/>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m/>
    <n v="0"/>
    <n v="0"/>
    <n v="0.5"/>
    <n v="0.5"/>
    <n v="0.5"/>
    <n v="0.5"/>
    <m/>
    <m/>
    <m/>
    <m/>
    <m/>
    <n v="2"/>
    <n v="515746"/>
    <n v="173156"/>
    <s v="South Twickenham"/>
  </r>
  <r>
    <s v="17/4015/FUL"/>
    <x v="0"/>
    <m/>
    <d v="2018-10-03T00:00:00"/>
    <d v="2021-10-03T00:00:00"/>
    <m/>
    <m/>
    <x v="2"/>
    <s v="Open Market"/>
    <m/>
    <s v="Erection of 2no. dwellings with associated cycle parking and refuse storage."/>
    <s v="Land To Rear Of 34 - 40 The Quadrant Richmond_x000a__x000a_"/>
    <s v="TW9 1DN"/>
    <m/>
    <m/>
    <m/>
    <m/>
    <m/>
    <m/>
    <m/>
    <m/>
    <n v="0"/>
    <m/>
    <m/>
    <n v="2"/>
    <m/>
    <m/>
    <m/>
    <m/>
    <m/>
    <m/>
    <n v="2"/>
    <n v="0"/>
    <n v="2"/>
    <n v="0"/>
    <n v="0"/>
    <n v="0"/>
    <n v="0"/>
    <n v="0"/>
    <n v="0"/>
    <n v="2"/>
    <m/>
    <n v="0"/>
    <n v="0"/>
    <n v="0.5"/>
    <n v="0.5"/>
    <n v="0.5"/>
    <n v="0.5"/>
    <m/>
    <m/>
    <m/>
    <m/>
    <m/>
    <n v="2"/>
    <n v="518028"/>
    <n v="175050"/>
    <s v="South Richmond"/>
  </r>
  <r>
    <s v="17/4114/PS192"/>
    <x v="1"/>
    <s v="PA"/>
    <d v="2017-12-28T00:00:00"/>
    <d v="2020-12-28T00:00:00"/>
    <m/>
    <m/>
    <x v="2"/>
    <s v="Open Market"/>
    <m/>
    <s v="Change of use from Class C4 (House in Multiple Occupation) to C3 (residential) to provide 1 x 3 bed flat"/>
    <s v="35A Broad Street_x000d_Teddington_x000d_TW11 8QZ_x000d_"/>
    <s v="TW11 8QZ"/>
    <m/>
    <m/>
    <n v="1"/>
    <m/>
    <m/>
    <m/>
    <m/>
    <m/>
    <n v="1"/>
    <m/>
    <m/>
    <m/>
    <n v="1"/>
    <m/>
    <m/>
    <m/>
    <m/>
    <m/>
    <n v="1"/>
    <n v="0"/>
    <n v="0"/>
    <n v="0"/>
    <n v="0"/>
    <n v="0"/>
    <n v="0"/>
    <n v="0"/>
    <n v="0"/>
    <n v="0"/>
    <m/>
    <n v="0"/>
    <n v="0"/>
    <n v="0"/>
    <n v="0"/>
    <n v="0"/>
    <n v="0"/>
    <m/>
    <m/>
    <m/>
    <m/>
    <m/>
    <n v="0"/>
    <n v="515625"/>
    <n v="170998"/>
    <s v="Teddington"/>
  </r>
  <r>
    <s v="17/4122/FUL"/>
    <x v="0"/>
    <m/>
    <d v="2018-12-21T00:00:00"/>
    <d v="2021-12-21T00:00:00"/>
    <m/>
    <m/>
    <x v="2"/>
    <s v="Open Market"/>
    <m/>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m/>
    <n v="0"/>
    <n v="0"/>
    <n v="0.25"/>
    <n v="0.25"/>
    <n v="0.25"/>
    <n v="0.25"/>
    <m/>
    <m/>
    <m/>
    <m/>
    <m/>
    <n v="1"/>
    <n v="521350"/>
    <n v="176123"/>
    <s v="Mortlake and Barnes Common"/>
  </r>
  <r>
    <s v="17/4292/FUL"/>
    <x v="4"/>
    <m/>
    <d v="2018-01-25T00:00:00"/>
    <d v="2021-01-25T00:00:00"/>
    <m/>
    <m/>
    <x v="2"/>
    <s v="Open Market"/>
    <m/>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m/>
    <n v="0"/>
    <n v="0"/>
    <n v="0.75"/>
    <n v="0.75"/>
    <n v="0.75"/>
    <n v="0.75"/>
    <m/>
    <m/>
    <m/>
    <m/>
    <m/>
    <n v="3"/>
    <n v="518831"/>
    <n v="175436"/>
    <s v="North Richmond"/>
  </r>
  <r>
    <s v="17/4344/FUL"/>
    <x v="1"/>
    <m/>
    <d v="2018-03-09T00:00:00"/>
    <d v="2021-03-09T00:00:00"/>
    <m/>
    <m/>
    <x v="2"/>
    <s v="Open Market"/>
    <m/>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m/>
    <n v="0"/>
    <n v="0"/>
    <n v="0.25"/>
    <n v="0.25"/>
    <n v="0.25"/>
    <n v="0.25"/>
    <m/>
    <m/>
    <m/>
    <m/>
    <m/>
    <n v="1"/>
    <n v="517967"/>
    <n v="174947"/>
    <s v="South Richmond"/>
  </r>
  <r>
    <s v="17/4422/GPD15"/>
    <x v="1"/>
    <s v="PA"/>
    <d v="2018-02-05T00:00:00"/>
    <d v="2021-02-05T00:00:00"/>
    <m/>
    <m/>
    <x v="2"/>
    <s v="Open Market"/>
    <m/>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m/>
    <n v="0"/>
    <n v="0"/>
    <n v="0.25"/>
    <n v="0.25"/>
    <n v="0.25"/>
    <n v="0.25"/>
    <m/>
    <m/>
    <m/>
    <m/>
    <m/>
    <n v="1"/>
    <n v="515664"/>
    <n v="171121"/>
    <s v="Teddington"/>
  </r>
  <r>
    <s v="17/4453/FUL"/>
    <x v="3"/>
    <m/>
    <d v="2018-05-10T00:00:00"/>
    <d v="2021-05-10T00:00:00"/>
    <m/>
    <m/>
    <x v="2"/>
    <s v="Open Market"/>
    <m/>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m/>
    <n v="0"/>
    <n v="0"/>
    <n v="0.25"/>
    <n v="0.25"/>
    <n v="0.25"/>
    <n v="0.25"/>
    <m/>
    <m/>
    <m/>
    <m/>
    <m/>
    <n v="1"/>
    <n v="518955"/>
    <n v="177124"/>
    <s v="Kew"/>
  </r>
  <r>
    <s v="17/4477/FUL"/>
    <x v="2"/>
    <m/>
    <d v="2019-05-23T00:00:00"/>
    <d v="2022-05-23T00:00:00"/>
    <m/>
    <m/>
    <x v="2"/>
    <s v="Open Market"/>
    <m/>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m/>
    <n v="0"/>
    <n v="0"/>
    <n v="-0.25"/>
    <n v="-0.25"/>
    <n v="-0.25"/>
    <n v="-0.25"/>
    <m/>
    <m/>
    <m/>
    <m/>
    <m/>
    <n v="-1"/>
    <n v="518418"/>
    <n v="174325"/>
    <s v="South Richmond"/>
  </r>
  <r>
    <s v="18/0268/FUL"/>
    <x v="0"/>
    <m/>
    <d v="2018-05-31T00:00:00"/>
    <d v="2021-05-31T00:00:00"/>
    <m/>
    <m/>
    <x v="2"/>
    <s v="Open Market"/>
    <m/>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m/>
    <n v="0"/>
    <n v="0"/>
    <n v="0"/>
    <n v="0"/>
    <n v="0"/>
    <n v="0"/>
    <m/>
    <m/>
    <m/>
    <m/>
    <m/>
    <n v="0"/>
    <n v="514952"/>
    <n v="171606"/>
    <s v="Fulwell and Hampton Hill"/>
  </r>
  <r>
    <s v="18/0301/FUL"/>
    <x v="0"/>
    <m/>
    <d v="2018-12-18T00:00:00"/>
    <d v="2021-12-18T00:00:00"/>
    <m/>
    <m/>
    <x v="2"/>
    <s v="Open Market"/>
    <m/>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m/>
    <n v="0"/>
    <n v="0"/>
    <n v="0"/>
    <n v="0"/>
    <n v="0"/>
    <n v="0"/>
    <m/>
    <m/>
    <m/>
    <m/>
    <m/>
    <n v="0"/>
    <n v="518177"/>
    <n v="173103"/>
    <s v="Ham, Petersham and Richmond Riverside"/>
  </r>
  <r>
    <s v="18/0315/FUL"/>
    <x v="0"/>
    <m/>
    <d v="2019-06-20T00:00:00"/>
    <d v="2022-06-20T00:00:00"/>
    <m/>
    <m/>
    <x v="2"/>
    <s v="Open Market"/>
    <m/>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m/>
    <n v="0"/>
    <n v="0"/>
    <n v="1"/>
    <n v="1"/>
    <n v="1"/>
    <n v="1"/>
    <m/>
    <m/>
    <m/>
    <m/>
    <m/>
    <n v="4"/>
    <n v="512966"/>
    <n v="170724"/>
    <s v="Hampton North"/>
  </r>
  <r>
    <s v="18/0584/GPD15"/>
    <x v="1"/>
    <s v="PA"/>
    <d v="2018-04-17T00:00:00"/>
    <d v="2021-05-17T00:00:00"/>
    <m/>
    <m/>
    <x v="2"/>
    <s v="Open Market"/>
    <m/>
    <s v="Change of use from B1c to C3 (Residential) to provide 2 x 2B4P flats."/>
    <s v="1 High Street_x000d_Hampton Hill_x000d__x000d_"/>
    <s v="TW12 1NA"/>
    <m/>
    <m/>
    <m/>
    <m/>
    <m/>
    <m/>
    <m/>
    <m/>
    <n v="0"/>
    <m/>
    <m/>
    <n v="2"/>
    <m/>
    <m/>
    <m/>
    <m/>
    <m/>
    <m/>
    <n v="2"/>
    <n v="0"/>
    <n v="2"/>
    <n v="0"/>
    <n v="0"/>
    <n v="0"/>
    <n v="0"/>
    <n v="0"/>
    <n v="0"/>
    <n v="2"/>
    <m/>
    <n v="0"/>
    <n v="0"/>
    <n v="0.5"/>
    <n v="0.5"/>
    <n v="0.5"/>
    <n v="0.5"/>
    <m/>
    <m/>
    <m/>
    <m/>
    <m/>
    <n v="2"/>
    <n v="514188"/>
    <n v="170550"/>
    <s v="Fulwell and Hampton Hill"/>
  </r>
  <r>
    <s v="18/0723/FUL"/>
    <x v="0"/>
    <m/>
    <d v="2018-10-04T00:00:00"/>
    <d v="2021-10-04T00:00:00"/>
    <d v="2020-06-23T00:00:00"/>
    <m/>
    <x v="2"/>
    <s v="Open Market"/>
    <m/>
    <s v="Demolition of existing dwelling and the erection of a replacement two storey, 4 bedroom dwelling"/>
    <s v="3 Queens Rise_x000d_Richmond_x000d_TW10 6HL"/>
    <s v="TW10 6HL"/>
    <m/>
    <m/>
    <m/>
    <n v="1"/>
    <m/>
    <m/>
    <m/>
    <m/>
    <n v="1"/>
    <m/>
    <m/>
    <m/>
    <m/>
    <n v="1"/>
    <m/>
    <m/>
    <m/>
    <m/>
    <n v="1"/>
    <n v="0"/>
    <n v="0"/>
    <n v="0"/>
    <n v="0"/>
    <n v="0"/>
    <n v="0"/>
    <n v="0"/>
    <n v="0"/>
    <n v="0"/>
    <m/>
    <n v="0"/>
    <n v="0"/>
    <n v="0"/>
    <n v="0"/>
    <n v="0"/>
    <n v="0"/>
    <m/>
    <m/>
    <m/>
    <m/>
    <m/>
    <n v="0"/>
    <n v="518695"/>
    <n v="174476"/>
    <s v="South Richmond"/>
  </r>
  <r>
    <s v="18/0866/FUL"/>
    <x v="4"/>
    <m/>
    <d v="2018-11-05T00:00:00"/>
    <d v="2021-11-06T00:00:00"/>
    <m/>
    <m/>
    <x v="2"/>
    <s v="Open Market"/>
    <m/>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m/>
    <n v="0"/>
    <n v="0"/>
    <n v="1"/>
    <n v="1"/>
    <n v="1"/>
    <n v="1"/>
    <m/>
    <m/>
    <m/>
    <m/>
    <m/>
    <n v="4"/>
    <n v="519849"/>
    <n v="175357"/>
    <s v="North Richmond"/>
  </r>
  <r>
    <s v="18/1022/FUL"/>
    <x v="2"/>
    <m/>
    <d v="2018-11-27T00:00:00"/>
    <d v="2021-11-27T00:00:00"/>
    <m/>
    <m/>
    <x v="2"/>
    <s v="Open Market"/>
    <m/>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m/>
    <n v="0"/>
    <n v="0"/>
    <n v="-0.25"/>
    <n v="-0.25"/>
    <n v="-0.25"/>
    <n v="-0.25"/>
    <m/>
    <m/>
    <m/>
    <m/>
    <m/>
    <n v="-1"/>
    <n v="515922"/>
    <n v="171125"/>
    <s v="Teddington"/>
  </r>
  <r>
    <s v="18/1038/FUL"/>
    <x v="0"/>
    <m/>
    <d v="2019-02-04T00:00:00"/>
    <d v="2022-02-04T00:00:00"/>
    <m/>
    <m/>
    <x v="2"/>
    <s v="Open Market"/>
    <m/>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m/>
    <n v="0"/>
    <n v="0"/>
    <n v="0.75"/>
    <n v="0.75"/>
    <n v="0.75"/>
    <n v="0.75"/>
    <m/>
    <m/>
    <m/>
    <m/>
    <m/>
    <n v="3"/>
    <n v="520397"/>
    <n v="175552"/>
    <s v="East Sheen"/>
  </r>
  <r>
    <s v="18/1064/GPD15"/>
    <x v="1"/>
    <s v="PA"/>
    <d v="2018-05-22T00:00:00"/>
    <d v="2021-05-22T00:00:00"/>
    <m/>
    <m/>
    <x v="2"/>
    <s v="Open Market"/>
    <m/>
    <s v="Change of use from offices (B1) to residential (C3)"/>
    <s v="21A St Leonards Road_x000d_East Sheen_x000d_London_x000d_SW14 7LY_x000d_"/>
    <s v="SW14 7LY"/>
    <m/>
    <m/>
    <m/>
    <m/>
    <m/>
    <m/>
    <m/>
    <m/>
    <n v="0"/>
    <m/>
    <m/>
    <m/>
    <n v="5"/>
    <m/>
    <m/>
    <m/>
    <m/>
    <m/>
    <n v="5"/>
    <n v="0"/>
    <n v="0"/>
    <n v="5"/>
    <n v="0"/>
    <n v="0"/>
    <n v="0"/>
    <n v="0"/>
    <n v="0"/>
    <n v="5"/>
    <m/>
    <n v="0"/>
    <n v="0"/>
    <n v="1.25"/>
    <n v="1.25"/>
    <n v="1.25"/>
    <n v="1.25"/>
    <m/>
    <m/>
    <m/>
    <m/>
    <m/>
    <n v="5"/>
    <n v="520397"/>
    <n v="175552"/>
    <s v="East Sheen"/>
  </r>
  <r>
    <s v="18/1114/FUL"/>
    <x v="3"/>
    <m/>
    <d v="2019-07-25T00:00:00"/>
    <d v="2022-07-25T00:00:00"/>
    <m/>
    <m/>
    <x v="2"/>
    <s v="Open Market"/>
    <m/>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m/>
    <n v="0"/>
    <n v="0"/>
    <n v="0.25"/>
    <n v="0.25"/>
    <n v="0.25"/>
    <n v="0.25"/>
    <m/>
    <m/>
    <m/>
    <m/>
    <m/>
    <n v="1"/>
    <n v="514448"/>
    <n v="171212"/>
    <s v="Fulwell and Hampton Hill"/>
  </r>
  <r>
    <s v="18/1248/FUL"/>
    <x v="1"/>
    <m/>
    <d v="2018-12-21T00:00:00"/>
    <d v="2021-12-21T00:00:00"/>
    <m/>
    <m/>
    <x v="2"/>
    <s v="Open Market"/>
    <m/>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m/>
    <n v="0"/>
    <n v="0"/>
    <n v="0.25"/>
    <n v="0.25"/>
    <n v="0.25"/>
    <n v="0.25"/>
    <m/>
    <m/>
    <m/>
    <m/>
    <m/>
    <n v="1"/>
    <n v="518862"/>
    <n v="175562"/>
    <s v="North Richmond"/>
  </r>
  <r>
    <s v="18/1442/FUL"/>
    <x v="0"/>
    <m/>
    <d v="2019-01-07T00:00:00"/>
    <d v="2022-01-07T00:00:00"/>
    <m/>
    <m/>
    <x v="2"/>
    <s v="Open Market"/>
    <m/>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m/>
    <n v="0"/>
    <n v="0"/>
    <n v="0.25"/>
    <n v="0.25"/>
    <n v="0.25"/>
    <n v="0.25"/>
    <m/>
    <m/>
    <m/>
    <m/>
    <m/>
    <n v="1"/>
    <n v="514703"/>
    <n v="172701"/>
    <s v="West Twickenham"/>
  </r>
  <r>
    <s v="18/1446/FUL"/>
    <x v="0"/>
    <m/>
    <d v="2018-08-10T00:00:00"/>
    <d v="2021-08-10T00:00:00"/>
    <m/>
    <m/>
    <x v="2"/>
    <s v="Open Market"/>
    <m/>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m/>
    <n v="0"/>
    <n v="0"/>
    <n v="0"/>
    <n v="0"/>
    <n v="0"/>
    <n v="0"/>
    <m/>
    <m/>
    <m/>
    <m/>
    <m/>
    <n v="0"/>
    <n v="515299"/>
    <n v="173105"/>
    <s v="South Twickenham"/>
  </r>
  <r>
    <s v="18/1743/FUL"/>
    <x v="0"/>
    <m/>
    <d v="2018-10-12T00:00:00"/>
    <d v="2021-12-20T00:00:00"/>
    <m/>
    <m/>
    <x v="2"/>
    <s v="Open Market"/>
    <m/>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m/>
    <n v="0"/>
    <n v="0"/>
    <n v="1"/>
    <n v="0"/>
    <n v="0"/>
    <n v="0"/>
    <m/>
    <m/>
    <m/>
    <m/>
    <m/>
    <n v="1"/>
    <n v="517388"/>
    <n v="170706"/>
    <s v="Hampton Wick"/>
  </r>
  <r>
    <s v="18/1911/FUL"/>
    <x v="4"/>
    <m/>
    <d v="2018-12-11T00:00:00"/>
    <d v="2021-12-11T00:00:00"/>
    <m/>
    <m/>
    <x v="2"/>
    <s v="Open Market"/>
    <m/>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m/>
    <n v="0"/>
    <n v="0"/>
    <n v="0.25"/>
    <n v="0.25"/>
    <n v="0.25"/>
    <n v="0.25"/>
    <m/>
    <m/>
    <m/>
    <m/>
    <m/>
    <n v="1"/>
    <n v="515913"/>
    <n v="173384"/>
    <s v="Twickenham Riverside"/>
  </r>
  <r>
    <s v="18/2038/FUL"/>
    <x v="0"/>
    <m/>
    <d v="2019-02-12T00:00:00"/>
    <d v="2022-02-12T00:00:00"/>
    <m/>
    <m/>
    <x v="2"/>
    <s v="Open Market"/>
    <m/>
    <s v="Demolition of existing building and construction of new building with basement."/>
    <s v="33 Parke Road_x000d_Barnes_x000d_London_x000d_SW13 9NJ"/>
    <s v="SW13 9NJ"/>
    <m/>
    <m/>
    <m/>
    <m/>
    <m/>
    <n v="1"/>
    <m/>
    <m/>
    <n v="1"/>
    <m/>
    <m/>
    <m/>
    <m/>
    <m/>
    <n v="1"/>
    <m/>
    <m/>
    <m/>
    <n v="1"/>
    <n v="0"/>
    <n v="0"/>
    <n v="0"/>
    <n v="0"/>
    <n v="1"/>
    <n v="-1"/>
    <n v="0"/>
    <n v="0"/>
    <n v="0"/>
    <m/>
    <n v="0"/>
    <n v="0"/>
    <n v="0"/>
    <n v="0"/>
    <n v="0"/>
    <n v="0"/>
    <m/>
    <m/>
    <m/>
    <m/>
    <m/>
    <n v="0"/>
    <n v="522063"/>
    <n v="177165"/>
    <s v="Barnes"/>
  </r>
  <r>
    <s v="18/2328/GPD15"/>
    <x v="1"/>
    <s v="PA"/>
    <d v="2018-09-14T00:00:00"/>
    <d v="2021-09-14T00:00:00"/>
    <m/>
    <m/>
    <x v="2"/>
    <s v="Open Market"/>
    <m/>
    <s v="Change of use from B1 to C3 (1No. studio flat and 2No. one bed apartments)."/>
    <s v="4 Udney Park Road_x000d_Teddington_x000d_TW11 9BG_x000d_"/>
    <s v="TW11 9BG"/>
    <m/>
    <m/>
    <m/>
    <m/>
    <m/>
    <m/>
    <m/>
    <m/>
    <n v="0"/>
    <m/>
    <n v="3"/>
    <m/>
    <m/>
    <m/>
    <m/>
    <m/>
    <m/>
    <m/>
    <n v="3"/>
    <n v="3"/>
    <n v="0"/>
    <n v="0"/>
    <n v="0"/>
    <n v="0"/>
    <n v="0"/>
    <n v="0"/>
    <n v="0"/>
    <n v="3"/>
    <m/>
    <n v="0"/>
    <n v="0"/>
    <n v="0.75"/>
    <n v="0.75"/>
    <n v="0.75"/>
    <n v="0.75"/>
    <m/>
    <m/>
    <m/>
    <m/>
    <m/>
    <n v="3"/>
    <n v="516288"/>
    <n v="171091"/>
    <s v="Teddington"/>
  </r>
  <r>
    <s v="18/2716/GPD13"/>
    <x v="1"/>
    <s v="PA"/>
    <d v="2018-10-08T00:00:00"/>
    <d v="2021-10-08T00:00:00"/>
    <m/>
    <m/>
    <x v="2"/>
    <s v="Open Market"/>
    <m/>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m/>
    <n v="0"/>
    <n v="0"/>
    <n v="0.75"/>
    <n v="0.75"/>
    <n v="0.75"/>
    <n v="0.75"/>
    <m/>
    <m/>
    <m/>
    <m/>
    <m/>
    <n v="3"/>
    <n v="519756"/>
    <n v="175319"/>
    <s v="East Sheen"/>
  </r>
  <r>
    <s v="18/2943/FUL"/>
    <x v="4"/>
    <m/>
    <d v="2019-11-07T00:00:00"/>
    <d v="2022-11-07T00:00:00"/>
    <m/>
    <m/>
    <x v="2"/>
    <s v="Open Market"/>
    <m/>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m/>
    <n v="0"/>
    <n v="0"/>
    <n v="1.5"/>
    <n v="1.5"/>
    <n v="1.5"/>
    <n v="1.5"/>
    <m/>
    <m/>
    <m/>
    <m/>
    <m/>
    <n v="6"/>
    <n v="512869"/>
    <n v="169793"/>
    <s v="Hampton"/>
  </r>
  <r>
    <s v="18/3003/FUL"/>
    <x v="0"/>
    <m/>
    <d v="2019-05-24T00:00:00"/>
    <d v="2022-05-24T00:00:00"/>
    <m/>
    <m/>
    <x v="2"/>
    <s v="Open Market"/>
    <m/>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m/>
    <n v="0"/>
    <n v="0"/>
    <n v="0.25"/>
    <n v="0.25"/>
    <n v="0.25"/>
    <n v="0.25"/>
    <m/>
    <m/>
    <m/>
    <m/>
    <m/>
    <n v="1"/>
    <n v="516557"/>
    <n v="175273"/>
    <s v="St. Margarets and North Twickenham"/>
  </r>
  <r>
    <s v="18/3195/GPD15"/>
    <x v="1"/>
    <s v="PA"/>
    <d v="2018-11-12T00:00:00"/>
    <d v="2021-11-12T00:00:00"/>
    <m/>
    <m/>
    <x v="2"/>
    <s v="Open Market"/>
    <m/>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m/>
    <n v="0"/>
    <n v="0"/>
    <n v="0.25"/>
    <n v="0.25"/>
    <n v="0.25"/>
    <n v="0.25"/>
    <m/>
    <m/>
    <m/>
    <m/>
    <m/>
    <n v="1"/>
    <n v="520495"/>
    <n v="175597"/>
    <s v="East Sheen"/>
  </r>
  <r>
    <s v="18/3285/FUL"/>
    <x v="0"/>
    <m/>
    <d v="2019-03-18T00:00:00"/>
    <d v="2022-03-18T00:00:00"/>
    <m/>
    <m/>
    <x v="2"/>
    <s v="Open Market"/>
    <m/>
    <s v="Demolition of existing house and construction of a new 5 bed house with basement"/>
    <s v="74 Lowther Road_x000d_Barnes_x000d_London_x000d_SW13 9NU"/>
    <s v="SW13 9NU"/>
    <m/>
    <m/>
    <m/>
    <n v="1"/>
    <m/>
    <m/>
    <m/>
    <m/>
    <n v="1"/>
    <m/>
    <m/>
    <m/>
    <m/>
    <m/>
    <n v="1"/>
    <m/>
    <m/>
    <m/>
    <n v="1"/>
    <n v="0"/>
    <n v="0"/>
    <n v="0"/>
    <n v="-1"/>
    <n v="1"/>
    <n v="0"/>
    <n v="0"/>
    <n v="0"/>
    <n v="0"/>
    <m/>
    <n v="0"/>
    <n v="0"/>
    <n v="0"/>
    <n v="0"/>
    <n v="0"/>
    <n v="0"/>
    <m/>
    <m/>
    <m/>
    <m/>
    <m/>
    <n v="0"/>
    <n v="521978"/>
    <n v="177062"/>
    <s v="Barnes"/>
  </r>
  <r>
    <s v="18/3460/FUL"/>
    <x v="2"/>
    <m/>
    <d v="2019-02-26T00:00:00"/>
    <d v="2022-02-26T00:00:00"/>
    <m/>
    <m/>
    <x v="2"/>
    <s v="Open Market"/>
    <m/>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m/>
    <n v="0"/>
    <n v="0"/>
    <n v="0.25"/>
    <n v="0.25"/>
    <n v="0.25"/>
    <n v="0.25"/>
    <m/>
    <m/>
    <m/>
    <m/>
    <m/>
    <n v="1"/>
    <n v="517894"/>
    <n v="174757"/>
    <s v="South Richmond"/>
  </r>
  <r>
    <s v="18/3613/GPD15"/>
    <x v="1"/>
    <s v="PA"/>
    <d v="2018-12-28T00:00:00"/>
    <d v="2021-12-28T00:00:00"/>
    <m/>
    <m/>
    <x v="2"/>
    <s v="Open Market"/>
    <m/>
    <s v="Change of use from office B1(a) to C3 (Resdiential) use to provide 1 x 1 bed dwellinghouse."/>
    <s v="108 Shacklegate Lane_x000d_Teddington_x000d_TW11 8SH_x000d_"/>
    <s v="TW11 8SH"/>
    <m/>
    <m/>
    <m/>
    <m/>
    <m/>
    <m/>
    <m/>
    <m/>
    <n v="0"/>
    <m/>
    <n v="1"/>
    <m/>
    <m/>
    <m/>
    <m/>
    <m/>
    <m/>
    <m/>
    <n v="1"/>
    <n v="1"/>
    <n v="0"/>
    <n v="0"/>
    <n v="0"/>
    <n v="0"/>
    <n v="0"/>
    <n v="0"/>
    <n v="0"/>
    <n v="1"/>
    <m/>
    <n v="0"/>
    <n v="0"/>
    <n v="0.25"/>
    <n v="0.25"/>
    <n v="0.25"/>
    <n v="0.25"/>
    <m/>
    <m/>
    <m/>
    <m/>
    <m/>
    <n v="1"/>
    <n v="515394"/>
    <n v="171656"/>
    <s v="Fulwell and Hampton Hill"/>
  </r>
  <r>
    <s v="18/3696/FUL"/>
    <x v="1"/>
    <m/>
    <d v="2019-02-08T00:00:00"/>
    <d v="2022-02-08T00:00:00"/>
    <m/>
    <m/>
    <x v="2"/>
    <s v="Open Market"/>
    <m/>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m/>
    <n v="0"/>
    <n v="0"/>
    <n v="0.25"/>
    <n v="0.25"/>
    <n v="0.25"/>
    <n v="0.25"/>
    <m/>
    <m/>
    <m/>
    <m/>
    <m/>
    <n v="1"/>
    <n v="515502"/>
    <n v="173093"/>
    <s v="South Twickenham"/>
  </r>
  <r>
    <s v="18/3930/FUL"/>
    <x v="0"/>
    <m/>
    <d v="2019-10-17T00:00:00"/>
    <d v="2022-10-17T00:00:00"/>
    <m/>
    <m/>
    <x v="2"/>
    <s v="Open Market"/>
    <m/>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m/>
    <n v="0"/>
    <n v="0"/>
    <n v="0.25"/>
    <n v="0.25"/>
    <n v="0.25"/>
    <n v="0.25"/>
    <m/>
    <m/>
    <m/>
    <m/>
    <m/>
    <n v="1"/>
    <n v="516550"/>
    <n v="171027"/>
    <s v="Hampton Wick"/>
  </r>
  <r>
    <s v="18/3950/FUL"/>
    <x v="1"/>
    <m/>
    <d v="2019-07-15T00:00:00"/>
    <d v="2022-07-15T00:00:00"/>
    <m/>
    <m/>
    <x v="2"/>
    <s v="Affordable Rent"/>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m/>
    <n v="0"/>
    <n v="0"/>
    <n v="0"/>
    <n v="5.5"/>
    <n v="5.5"/>
    <n v="0"/>
    <m/>
    <m/>
    <m/>
    <m/>
    <m/>
    <n v="11"/>
    <n v="518144"/>
    <n v="175553"/>
    <s v="North Richmond"/>
  </r>
  <r>
    <s v="18/3950/FUL"/>
    <x v="1"/>
    <m/>
    <d v="2019-07-15T00:00:00"/>
    <d v="2022-07-15T00:00:00"/>
    <m/>
    <m/>
    <x v="2"/>
    <s v="Intermediate"/>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m/>
    <n v="0"/>
    <n v="0"/>
    <n v="0"/>
    <n v="2"/>
    <n v="2"/>
    <n v="0"/>
    <m/>
    <m/>
    <m/>
    <m/>
    <m/>
    <n v="4"/>
    <n v="518144"/>
    <n v="175553"/>
    <s v="North Richmond"/>
  </r>
  <r>
    <s v="18/3950/FUL"/>
    <x v="1"/>
    <m/>
    <d v="2019-07-15T00:00:00"/>
    <d v="2022-07-15T00:00:00"/>
    <m/>
    <m/>
    <x v="2"/>
    <s v="Open Market"/>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m/>
    <n v="0"/>
    <n v="0"/>
    <n v="0"/>
    <n v="28"/>
    <n v="28"/>
    <n v="0"/>
    <m/>
    <m/>
    <m/>
    <m/>
    <m/>
    <n v="56"/>
    <n v="518144"/>
    <n v="175553"/>
    <s v="North Richmond"/>
  </r>
  <r>
    <s v="18/3952/FUL"/>
    <x v="0"/>
    <m/>
    <d v="2019-03-29T00:00:00"/>
    <d v="2022-04-01T00:00:00"/>
    <m/>
    <m/>
    <x v="2"/>
    <s v="Open Market"/>
    <m/>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m/>
    <n v="0"/>
    <n v="0"/>
    <n v="0"/>
    <n v="0"/>
    <n v="0"/>
    <n v="0"/>
    <m/>
    <m/>
    <m/>
    <m/>
    <m/>
    <n v="0"/>
    <n v="513943"/>
    <n v="170016"/>
    <s v="Hampton"/>
  </r>
  <r>
    <s v="18/3954/FUL"/>
    <x v="0"/>
    <m/>
    <d v="2019-07-08T00:00:00"/>
    <d v="2022-06-24T00:00:00"/>
    <m/>
    <m/>
    <x v="2"/>
    <s v="Open Market"/>
    <m/>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m/>
    <n v="0"/>
    <n v="0"/>
    <n v="0"/>
    <n v="0"/>
    <n v="0"/>
    <n v="0"/>
    <m/>
    <m/>
    <m/>
    <m/>
    <m/>
    <n v="0"/>
    <n v="519436"/>
    <n v="174990"/>
    <s v="South Richmond"/>
  </r>
  <r>
    <s v="18/4125/FUL"/>
    <x v="2"/>
    <m/>
    <d v="2019-02-06T00:00:00"/>
    <d v="2022-02-06T00:00:00"/>
    <m/>
    <m/>
    <x v="2"/>
    <s v="Open Market"/>
    <m/>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m/>
    <n v="0"/>
    <n v="0"/>
    <n v="0.5"/>
    <n v="0.5"/>
    <n v="0.5"/>
    <n v="0.5"/>
    <m/>
    <m/>
    <m/>
    <m/>
    <m/>
    <n v="2"/>
    <n v="514632"/>
    <n v="171370"/>
    <s v="Fulwell and Hampton Hill"/>
  </r>
  <r>
    <s v="18/4138/FUL"/>
    <x v="0"/>
    <m/>
    <d v="2019-11-11T00:00:00"/>
    <d v="2022-11-11T00:00:00"/>
    <d v="2020-04-14T00:00:00"/>
    <m/>
    <x v="2"/>
    <s v="Open Market"/>
    <m/>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m/>
    <n v="0"/>
    <n v="0"/>
    <n v="0"/>
    <n v="0"/>
    <n v="0"/>
    <n v="0"/>
    <m/>
    <m/>
    <m/>
    <m/>
    <m/>
    <n v="0"/>
    <n v="519487"/>
    <n v="176661"/>
    <s v="Kew"/>
  </r>
  <r>
    <s v="18/4183/FUL"/>
    <x v="0"/>
    <m/>
    <d v="2019-07-25T00:00:00"/>
    <d v="2022-07-25T00:00:00"/>
    <m/>
    <m/>
    <x v="2"/>
    <s v="Open Market"/>
    <m/>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m/>
    <n v="0"/>
    <n v="0"/>
    <n v="0.25"/>
    <n v="0.25"/>
    <n v="0.25"/>
    <n v="0.25"/>
    <m/>
    <m/>
    <m/>
    <m/>
    <m/>
    <n v="1"/>
    <n v="521611"/>
    <n v="175705"/>
    <s v="Mortlake and Barnes Common"/>
  </r>
  <r>
    <s v="18/4259/FUL"/>
    <x v="2"/>
    <m/>
    <d v="2019-09-23T00:00:00"/>
    <d v="2022-09-23T00:00:00"/>
    <m/>
    <m/>
    <x v="2"/>
    <s v="Open Market"/>
    <m/>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m/>
    <n v="0"/>
    <n v="0"/>
    <n v="-0.25"/>
    <n v="-0.25"/>
    <n v="-0.25"/>
    <n v="-0.25"/>
    <m/>
    <m/>
    <m/>
    <m/>
    <m/>
    <n v="-1"/>
    <n v="521753"/>
    <n v="176604"/>
    <s v="Barnes"/>
  </r>
  <r>
    <s v="19/0171/GPD15"/>
    <x v="1"/>
    <s v="PA"/>
    <d v="2019-03-19T00:00:00"/>
    <d v="2022-03-19T00:00:00"/>
    <m/>
    <m/>
    <x v="2"/>
    <s v="Open Market"/>
    <m/>
    <s v="Change of use from B1 (Offices) to C3(a) (Dwellings) (2 x 2 bed)."/>
    <s v="62 Glentham Road_x000d_Barnes_x000d_London_x000d_SW13 9JJ_x000d_"/>
    <s v="SW13 9JJ"/>
    <m/>
    <m/>
    <m/>
    <m/>
    <m/>
    <m/>
    <m/>
    <m/>
    <n v="0"/>
    <m/>
    <m/>
    <n v="2"/>
    <m/>
    <m/>
    <m/>
    <m/>
    <m/>
    <m/>
    <n v="2"/>
    <n v="0"/>
    <n v="2"/>
    <n v="0"/>
    <n v="0"/>
    <n v="0"/>
    <n v="0"/>
    <n v="0"/>
    <n v="0"/>
    <n v="2"/>
    <m/>
    <n v="0"/>
    <n v="0"/>
    <n v="0.5"/>
    <n v="0.5"/>
    <n v="0.5"/>
    <n v="0.5"/>
    <m/>
    <m/>
    <m/>
    <m/>
    <m/>
    <n v="2"/>
    <n v="522531"/>
    <n v="177884"/>
    <s v="Barnes"/>
  </r>
  <r>
    <s v="19/0175/FUL"/>
    <x v="0"/>
    <m/>
    <d v="2019-05-09T00:00:00"/>
    <d v="2022-05-09T00:00:00"/>
    <m/>
    <m/>
    <x v="2"/>
    <s v="Open Market"/>
    <m/>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m/>
    <n v="0"/>
    <n v="0"/>
    <n v="0"/>
    <n v="0"/>
    <n v="0"/>
    <n v="0"/>
    <m/>
    <m/>
    <m/>
    <m/>
    <m/>
    <n v="0"/>
    <n v="516414"/>
    <n v="173065"/>
    <s v="Twickenham Riverside"/>
  </r>
  <r>
    <s v="19/0228/FUL"/>
    <x v="2"/>
    <m/>
    <d v="2019-06-28T00:00:00"/>
    <d v="2022-06-28T00:00:00"/>
    <m/>
    <m/>
    <x v="2"/>
    <s v="Open Market"/>
    <m/>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m/>
    <n v="0"/>
    <n v="0"/>
    <n v="0.25"/>
    <n v="0.25"/>
    <n v="0.25"/>
    <n v="0.25"/>
    <m/>
    <m/>
    <m/>
    <m/>
    <m/>
    <n v="1"/>
    <n v="518380"/>
    <n v="175623"/>
    <s v="North Richmond"/>
  </r>
  <r>
    <s v="19/0338/FUL"/>
    <x v="0"/>
    <m/>
    <d v="2019-05-24T00:00:00"/>
    <d v="2022-05-24T00:00:00"/>
    <m/>
    <m/>
    <x v="2"/>
    <s v="Open Market"/>
    <m/>
    <s v="Demolition of existing 3-bedroom bungalow and erection of a new 3-bedroom detached house with basement level."/>
    <s v="48 Fourth Cross Road_x000d_Twickenham_x000d_TW2 5EL"/>
    <s v="TW2 5EL"/>
    <m/>
    <m/>
    <n v="1"/>
    <m/>
    <m/>
    <m/>
    <m/>
    <m/>
    <n v="1"/>
    <m/>
    <m/>
    <m/>
    <n v="1"/>
    <m/>
    <m/>
    <m/>
    <m/>
    <m/>
    <n v="1"/>
    <n v="0"/>
    <n v="0"/>
    <n v="0"/>
    <n v="0"/>
    <n v="0"/>
    <n v="0"/>
    <n v="0"/>
    <n v="0"/>
    <n v="0"/>
    <m/>
    <n v="0"/>
    <n v="0"/>
    <n v="0"/>
    <n v="0"/>
    <n v="0"/>
    <n v="0"/>
    <m/>
    <m/>
    <m/>
    <m/>
    <m/>
    <n v="0"/>
    <n v="514720"/>
    <n v="172712"/>
    <s v="West Twickenham"/>
  </r>
  <r>
    <s v="19/0382/FUL"/>
    <x v="0"/>
    <m/>
    <d v="2019-12-05T00:00:00"/>
    <d v="2022-12-05T00:00:00"/>
    <m/>
    <m/>
    <x v="2"/>
    <s v="Open Market"/>
    <m/>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m/>
    <n v="0"/>
    <n v="0"/>
    <n v="0.25"/>
    <n v="0.25"/>
    <n v="0.25"/>
    <n v="0.25"/>
    <m/>
    <m/>
    <m/>
    <m/>
    <m/>
    <n v="1"/>
    <n v="515414"/>
    <n v="172536"/>
    <s v="South Twickenham"/>
  </r>
  <r>
    <s v="19/0391/FUL"/>
    <x v="0"/>
    <m/>
    <d v="2020-02-20T00:00:00"/>
    <d v="2023-02-20T00:00:00"/>
    <m/>
    <m/>
    <x v="2"/>
    <s v="Open Market"/>
    <m/>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m/>
    <n v="0"/>
    <n v="0"/>
    <n v="1.75"/>
    <n v="1.75"/>
    <n v="1.75"/>
    <n v="1.75"/>
    <m/>
    <m/>
    <m/>
    <m/>
    <m/>
    <n v="7"/>
    <n v="521492"/>
    <n v="175545"/>
    <s v="Mortlake and Barnes Common"/>
  </r>
  <r>
    <s v="19/0414/FUL"/>
    <x v="0"/>
    <m/>
    <d v="2020-01-22T00:00:00"/>
    <d v="2023-01-23T00:00:00"/>
    <m/>
    <m/>
    <x v="2"/>
    <s v="Open Market"/>
    <m/>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m/>
    <n v="0"/>
    <n v="0"/>
    <n v="0.5"/>
    <n v="0.5"/>
    <n v="0.5"/>
    <n v="0.5"/>
    <m/>
    <m/>
    <m/>
    <m/>
    <m/>
    <n v="2"/>
    <n v="513048"/>
    <n v="173758"/>
    <s v="Heathfield"/>
  </r>
  <r>
    <s v="19/0823/GPD13"/>
    <x v="1"/>
    <s v="PA"/>
    <d v="2019-05-07T00:00:00"/>
    <d v="2022-05-07T00:00:00"/>
    <m/>
    <m/>
    <x v="2"/>
    <s v="Open Market"/>
    <m/>
    <s v="Conversion of commercial unit to self-contained 2no. bedroom unit"/>
    <s v="203 Sandycombe Road_x000d_Richmond_x000d_TW9 2EW_x000d_"/>
    <s v="TW9 2EW"/>
    <m/>
    <m/>
    <m/>
    <m/>
    <m/>
    <m/>
    <m/>
    <m/>
    <n v="0"/>
    <m/>
    <m/>
    <n v="1"/>
    <m/>
    <m/>
    <m/>
    <m/>
    <m/>
    <m/>
    <n v="1"/>
    <n v="0"/>
    <n v="1"/>
    <n v="0"/>
    <n v="0"/>
    <n v="0"/>
    <n v="0"/>
    <n v="0"/>
    <n v="0"/>
    <n v="1"/>
    <m/>
    <n v="0"/>
    <n v="0"/>
    <n v="0.25"/>
    <n v="0.25"/>
    <n v="0.25"/>
    <n v="0.25"/>
    <m/>
    <m/>
    <m/>
    <m/>
    <m/>
    <n v="1"/>
    <n v="519091"/>
    <n v="176195"/>
    <s v="Kew"/>
  </r>
  <r>
    <s v="19/0847/FUL"/>
    <x v="0"/>
    <m/>
    <d v="2019-12-23T00:00:00"/>
    <d v="2022-12-24T00:00:00"/>
    <m/>
    <m/>
    <x v="2"/>
    <s v="Open Market"/>
    <m/>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m/>
    <n v="0"/>
    <n v="0"/>
    <n v="0"/>
    <n v="0"/>
    <n v="0"/>
    <n v="0"/>
    <m/>
    <m/>
    <m/>
    <m/>
    <m/>
    <n v="0"/>
    <n v="516412"/>
    <n v="171302"/>
    <s v="Teddington"/>
  </r>
  <r>
    <s v="19/0911/FUL"/>
    <x v="4"/>
    <m/>
    <d v="2020-01-17T00:00:00"/>
    <d v="2023-02-05T00:00:00"/>
    <m/>
    <m/>
    <x v="2"/>
    <s v="Open Market"/>
    <m/>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m/>
    <n v="0"/>
    <n v="0"/>
    <n v="0.5"/>
    <n v="0.5"/>
    <n v="0.5"/>
    <n v="0.5"/>
    <m/>
    <m/>
    <m/>
    <m/>
    <m/>
    <n v="2"/>
    <n v="517543"/>
    <n v="169767"/>
    <s v="Hampton Wick"/>
  </r>
  <r>
    <s v="19/1029/FUL"/>
    <x v="4"/>
    <m/>
    <d v="2019-09-17T00:00:00"/>
    <d v="2022-09-17T00:00:00"/>
    <m/>
    <m/>
    <x v="2"/>
    <s v="Open Market"/>
    <m/>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m/>
    <n v="0"/>
    <n v="0"/>
    <n v="0.25"/>
    <n v="0.25"/>
    <n v="0.25"/>
    <n v="0.25"/>
    <m/>
    <m/>
    <m/>
    <m/>
    <m/>
    <n v="1"/>
    <n v="513857"/>
    <n v="171464"/>
    <s v="Fulwell and Hampton Hill"/>
  </r>
  <r>
    <s v="19/1033/GPD23"/>
    <x v="1"/>
    <s v="PA"/>
    <d v="2019-06-05T00:00:00"/>
    <d v="2022-06-05T00:00:00"/>
    <m/>
    <m/>
    <x v="2"/>
    <s v="Open Market"/>
    <m/>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m/>
    <n v="0"/>
    <n v="0"/>
    <n v="0.25"/>
    <n v="0.25"/>
    <n v="0.25"/>
    <n v="0.25"/>
    <m/>
    <m/>
    <m/>
    <m/>
    <m/>
    <n v="1"/>
    <n v="520517"/>
    <n v="175507"/>
    <s v="East Sheen"/>
  </r>
  <r>
    <s v="19/1098/FUL"/>
    <x v="0"/>
    <m/>
    <d v="2019-08-23T00:00:00"/>
    <d v="2022-08-27T00:00:00"/>
    <m/>
    <m/>
    <x v="2"/>
    <s v="Open Market"/>
    <m/>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m/>
    <n v="0"/>
    <n v="0"/>
    <n v="-0.25"/>
    <n v="-0.25"/>
    <n v="-0.25"/>
    <n v="-0.25"/>
    <m/>
    <m/>
    <m/>
    <m/>
    <m/>
    <n v="-1"/>
    <n v="520394"/>
    <n v="175127"/>
    <s v="East Sheen"/>
  </r>
  <r>
    <s v="19/1162/FUL"/>
    <x v="3"/>
    <m/>
    <d v="2020-03-20T00:00:00"/>
    <d v="2023-03-20T00:00:00"/>
    <m/>
    <m/>
    <x v="2"/>
    <s v="Open Market"/>
    <m/>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m/>
    <n v="0"/>
    <n v="0"/>
    <n v="0.25"/>
    <n v="0.25"/>
    <n v="0.25"/>
    <n v="0.25"/>
    <m/>
    <m/>
    <m/>
    <m/>
    <m/>
    <n v="1"/>
    <n v="517949"/>
    <n v="174506"/>
    <s v="South Richmond"/>
  </r>
  <r>
    <s v="19/1219/FUL"/>
    <x v="0"/>
    <m/>
    <d v="2019-12-11T00:00:00"/>
    <d v="2022-12-11T00:00:00"/>
    <m/>
    <m/>
    <x v="2"/>
    <s v="Open Market"/>
    <m/>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m/>
    <n v="0"/>
    <n v="0"/>
    <n v="0"/>
    <n v="0"/>
    <n v="0"/>
    <n v="0"/>
    <m/>
    <m/>
    <m/>
    <m/>
    <m/>
    <n v="0"/>
    <n v="520990"/>
    <n v="175033"/>
    <s v="East Sheen"/>
  </r>
  <r>
    <s v="19/1361/FUL"/>
    <x v="4"/>
    <m/>
    <d v="2019-07-16T00:00:00"/>
    <d v="2022-07-16T00:00:00"/>
    <d v="2020-06-17T00:00:00"/>
    <d v="2020-09-30T00:00:00"/>
    <x v="2"/>
    <s v="Open Market"/>
    <m/>
    <s v="Extension of 4-bedroom single family dwelling house and conversion to divide into 2No. 2-bedroom houses."/>
    <s v="2F Fifth Cross Road_x000a_Twickenham_x000a_TW2 5LQ"/>
    <s v="TW2 5LQ"/>
    <m/>
    <m/>
    <m/>
    <n v="1"/>
    <m/>
    <m/>
    <m/>
    <m/>
    <n v="1"/>
    <m/>
    <m/>
    <n v="2"/>
    <m/>
    <m/>
    <m/>
    <m/>
    <m/>
    <m/>
    <n v="2"/>
    <n v="0"/>
    <n v="2"/>
    <n v="0"/>
    <n v="-1"/>
    <n v="0"/>
    <n v="0"/>
    <n v="0"/>
    <n v="0"/>
    <n v="1"/>
    <m/>
    <n v="0"/>
    <n v="1"/>
    <n v="0"/>
    <n v="0"/>
    <n v="0"/>
    <n v="0"/>
    <m/>
    <m/>
    <m/>
    <m/>
    <m/>
    <n v="1"/>
    <n v="514833"/>
    <n v="172367"/>
    <s v="West Twickenham"/>
  </r>
  <r>
    <s v="19/1602/GPD15"/>
    <x v="1"/>
    <s v="PA"/>
    <d v="2019-07-15T00:00:00"/>
    <d v="2022-07-15T00:00:00"/>
    <m/>
    <m/>
    <x v="2"/>
    <s v="Open Market"/>
    <m/>
    <s v="Change of use from B1(a) (office) to C3 (residential) to provide 1 x 1 bed self-contained residential dwelling."/>
    <s v="106 Shacklegate Lane_x000d_Teddington_x000d_TW11 8SH_x000d_"/>
    <s v="TW11 8SH"/>
    <m/>
    <m/>
    <m/>
    <m/>
    <m/>
    <m/>
    <m/>
    <m/>
    <n v="0"/>
    <m/>
    <n v="1"/>
    <m/>
    <m/>
    <m/>
    <m/>
    <m/>
    <m/>
    <m/>
    <n v="1"/>
    <n v="1"/>
    <n v="0"/>
    <n v="0"/>
    <n v="0"/>
    <n v="0"/>
    <n v="0"/>
    <n v="0"/>
    <n v="0"/>
    <n v="1"/>
    <m/>
    <n v="0"/>
    <n v="0"/>
    <n v="0.25"/>
    <n v="0.25"/>
    <n v="0.25"/>
    <n v="0.25"/>
    <m/>
    <m/>
    <m/>
    <m/>
    <m/>
    <n v="1"/>
    <n v="515391"/>
    <n v="171652"/>
    <s v="Fulwell and Hampton Hill"/>
  </r>
  <r>
    <s v="19/1649/GPD15"/>
    <x v="1"/>
    <s v="PA"/>
    <d v="2019-07-16T00:00:00"/>
    <d v="2022-07-16T00:00:00"/>
    <m/>
    <m/>
    <x v="2"/>
    <s v="Open Market"/>
    <m/>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m/>
    <n v="0"/>
    <n v="0"/>
    <n v="0.25"/>
    <n v="0.25"/>
    <n v="0.25"/>
    <n v="0.25"/>
    <m/>
    <m/>
    <m/>
    <m/>
    <m/>
    <n v="1"/>
    <n v="516442"/>
    <n v="173470"/>
    <s v="Twickenham Riverside"/>
  </r>
  <r>
    <s v="19/1703/FUL"/>
    <x v="1"/>
    <m/>
    <d v="2019-08-12T00:00:00"/>
    <d v="2022-12-27T00:00:00"/>
    <m/>
    <m/>
    <x v="2"/>
    <s v="Open Market"/>
    <m/>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m/>
    <n v="0"/>
    <n v="0"/>
    <n v="0.25"/>
    <n v="0.25"/>
    <n v="0.25"/>
    <n v="0.25"/>
    <m/>
    <m/>
    <m/>
    <m/>
    <m/>
    <n v="1"/>
    <n v="514733"/>
    <n v="172125"/>
    <s v="West Twickenham"/>
  </r>
  <r>
    <s v="19/1731/FUL"/>
    <x v="0"/>
    <m/>
    <d v="2019-08-21T00:00:00"/>
    <d v="2022-08-21T00:00:00"/>
    <m/>
    <m/>
    <x v="2"/>
    <s v="Open Market"/>
    <m/>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m/>
    <n v="0"/>
    <n v="0"/>
    <n v="0"/>
    <n v="0"/>
    <n v="0"/>
    <n v="0"/>
    <m/>
    <m/>
    <m/>
    <m/>
    <m/>
    <n v="0"/>
    <n v="515806"/>
    <n v="172455"/>
    <s v="South Twickenham"/>
  </r>
  <r>
    <s v="19/1759/FUL"/>
    <x v="2"/>
    <m/>
    <d v="2019-09-09T00:00:00"/>
    <d v="2022-09-16T00:00:00"/>
    <m/>
    <m/>
    <x v="2"/>
    <s v="Open Market"/>
    <m/>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m/>
    <n v="0"/>
    <n v="0"/>
    <n v="0.75"/>
    <n v="0.75"/>
    <n v="0.75"/>
    <n v="0.75"/>
    <m/>
    <m/>
    <m/>
    <m/>
    <m/>
    <n v="3"/>
    <n v="514632"/>
    <n v="171370"/>
    <s v="Fulwell and Hampton Hill"/>
  </r>
  <r>
    <s v="19/1763/FUL"/>
    <x v="0"/>
    <m/>
    <d v="2019-09-23T00:00:00"/>
    <d v="2022-09-23T00:00:00"/>
    <m/>
    <m/>
    <x v="2"/>
    <s v="Open Market"/>
    <m/>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m/>
    <n v="0"/>
    <n v="0"/>
    <n v="0.5"/>
    <n v="0.5"/>
    <n v="0.5"/>
    <n v="0.5"/>
    <m/>
    <m/>
    <m/>
    <m/>
    <m/>
    <n v="2"/>
    <n v="515377"/>
    <n v="173631"/>
    <s v="St. Margarets and North Twickenham"/>
  </r>
  <r>
    <s v="19/1895/FUL"/>
    <x v="4"/>
    <m/>
    <d v="2019-10-23T00:00:00"/>
    <d v="2022-10-23T00:00:00"/>
    <m/>
    <m/>
    <x v="2"/>
    <s v="Open Market"/>
    <m/>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m/>
    <n v="0"/>
    <n v="0"/>
    <n v="0"/>
    <n v="0"/>
    <n v="0"/>
    <n v="0"/>
    <m/>
    <m/>
    <m/>
    <m/>
    <m/>
    <n v="0"/>
    <n v="517763"/>
    <n v="171588"/>
    <s v="Ham, Petersham and Richmond Riverside"/>
  </r>
  <r>
    <s v="19/1997/GPD23"/>
    <x v="1"/>
    <s v="PA"/>
    <d v="2019-08-29T00:00:00"/>
    <d v="2022-08-29T00:00:00"/>
    <m/>
    <m/>
    <x v="2"/>
    <s v="Open Market"/>
    <m/>
    <s v="Change of use of property from B1(c) light industrial use to C3 residential (1x2 bedroom house)"/>
    <s v="1A - 3A Holly Road_x000d_Hampton Hill_x000d_Hampton_x000d_TW12 1QF_x000d_"/>
    <s v="TW12 1QF"/>
    <m/>
    <m/>
    <m/>
    <m/>
    <m/>
    <m/>
    <m/>
    <m/>
    <n v="0"/>
    <m/>
    <m/>
    <n v="1"/>
    <m/>
    <m/>
    <m/>
    <m/>
    <m/>
    <m/>
    <n v="1"/>
    <n v="0"/>
    <n v="1"/>
    <n v="0"/>
    <n v="0"/>
    <n v="0"/>
    <n v="0"/>
    <n v="0"/>
    <n v="0"/>
    <n v="1"/>
    <m/>
    <n v="0"/>
    <n v="0"/>
    <n v="0.25"/>
    <n v="0.25"/>
    <n v="0.25"/>
    <n v="0.25"/>
    <m/>
    <m/>
    <m/>
    <m/>
    <m/>
    <n v="1"/>
    <n v="514191"/>
    <n v="170734"/>
    <s v="Fulwell and Hampton Hill"/>
  </r>
  <r>
    <s v="19/2102/FUL"/>
    <x v="4"/>
    <m/>
    <d v="2019-08-21T00:00:00"/>
    <d v="2022-08-27T00:00:00"/>
    <m/>
    <m/>
    <x v="2"/>
    <s v="Open Market"/>
    <m/>
    <s v="Rear extension at second floor level to form a new studio flat."/>
    <s v="Tabard House_x000d_22 Upper Teddington Road_x000d_Hampton Wick_x000d_KT1 4DT_x000d_"/>
    <s v="KT1 4DT"/>
    <m/>
    <m/>
    <m/>
    <m/>
    <m/>
    <m/>
    <m/>
    <m/>
    <n v="0"/>
    <m/>
    <n v="1"/>
    <m/>
    <m/>
    <m/>
    <m/>
    <m/>
    <m/>
    <m/>
    <n v="1"/>
    <n v="1"/>
    <n v="0"/>
    <n v="0"/>
    <n v="0"/>
    <n v="0"/>
    <n v="0"/>
    <n v="0"/>
    <n v="0"/>
    <n v="1"/>
    <m/>
    <n v="0"/>
    <n v="0"/>
    <n v="0.25"/>
    <n v="0.25"/>
    <n v="0.25"/>
    <n v="0.25"/>
    <m/>
    <m/>
    <m/>
    <m/>
    <m/>
    <n v="1"/>
    <n v="517355"/>
    <n v="169968"/>
    <s v="Hampton Wick"/>
  </r>
  <r>
    <s v="19/2273/FUL"/>
    <x v="1"/>
    <m/>
    <d v="2019-12-23T00:00:00"/>
    <d v="2022-12-23T00:00:00"/>
    <m/>
    <m/>
    <x v="2"/>
    <s v="Open Market"/>
    <m/>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m/>
    <n v="0"/>
    <n v="0"/>
    <n v="0.25"/>
    <n v="0.25"/>
    <n v="0.25"/>
    <n v="0.25"/>
    <m/>
    <m/>
    <m/>
    <m/>
    <m/>
    <n v="1"/>
    <n v="512318"/>
    <n v="171284"/>
    <s v="Hampton North"/>
  </r>
  <r>
    <s v="19/2300/FUL"/>
    <x v="0"/>
    <m/>
    <d v="2019-09-23T00:00:00"/>
    <d v="2022-09-23T00:00:00"/>
    <m/>
    <m/>
    <x v="2"/>
    <s v="Open Market"/>
    <m/>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0"/>
    <m/>
    <m/>
    <m/>
    <m/>
    <m/>
    <n v="0"/>
    <m/>
    <n v="7"/>
    <m/>
    <m/>
    <m/>
    <m/>
    <m/>
    <m/>
    <m/>
    <n v="7"/>
    <n v="7"/>
    <n v="0"/>
    <n v="0"/>
    <n v="0"/>
    <n v="0"/>
    <n v="0"/>
    <n v="0"/>
    <n v="0"/>
    <n v="7"/>
    <m/>
    <n v="0"/>
    <n v="0"/>
    <n v="1.75"/>
    <n v="1.75"/>
    <n v="1.75"/>
    <n v="1.75"/>
    <m/>
    <m/>
    <m/>
    <m/>
    <m/>
    <n v="7"/>
    <n v="518353"/>
    <n v="175510"/>
    <s v="North Richmond"/>
  </r>
  <r>
    <s v="19/2788/FUL"/>
    <x v="4"/>
    <m/>
    <d v="2020-01-31T00:00:00"/>
    <d v="2023-02-03T00:00:00"/>
    <m/>
    <m/>
    <x v="2"/>
    <s v="Open Market"/>
    <m/>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m/>
    <n v="0"/>
    <n v="0"/>
    <n v="0.25"/>
    <n v="0.25"/>
    <n v="0.25"/>
    <n v="0.25"/>
    <m/>
    <m/>
    <m/>
    <m/>
    <m/>
    <n v="1"/>
    <n v="519131"/>
    <n v="176452"/>
    <s v="Kew"/>
  </r>
  <r>
    <s v="19/2796/GPD15"/>
    <x v="1"/>
    <s v="PA"/>
    <d v="2019-11-05T00:00:00"/>
    <d v="2022-07-05T00:00:00"/>
    <m/>
    <m/>
    <x v="2"/>
    <s v="Open Market"/>
    <m/>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m/>
    <n v="0"/>
    <n v="0"/>
    <n v="0.25"/>
    <n v="0.25"/>
    <n v="0.25"/>
    <n v="0.25"/>
    <m/>
    <m/>
    <m/>
    <m/>
    <m/>
    <n v="1"/>
    <n v="521408"/>
    <n v="175714"/>
    <s v="Mortlake and Barnes Common"/>
  </r>
  <r>
    <s v="19/3025/FUL"/>
    <x v="1"/>
    <m/>
    <d v="2020-01-29T00:00:00"/>
    <d v="2023-01-29T00:00:00"/>
    <m/>
    <m/>
    <x v="2"/>
    <s v="Open Market"/>
    <m/>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m/>
    <n v="0"/>
    <n v="0"/>
    <n v="0"/>
    <n v="0"/>
    <n v="0"/>
    <n v="0"/>
    <m/>
    <m/>
    <m/>
    <m/>
    <m/>
    <n v="0"/>
    <n v="516497"/>
    <n v="173537"/>
    <s v="Twickenham Riverside"/>
  </r>
  <r>
    <s v="19/3101/GPD23"/>
    <x v="1"/>
    <s v="PA"/>
    <d v="2019-11-18T00:00:00"/>
    <d v="2022-11-18T00:00:00"/>
    <m/>
    <m/>
    <x v="2"/>
    <s v="Open Market"/>
    <m/>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m/>
    <n v="0"/>
    <n v="0"/>
    <n v="0.25"/>
    <n v="0.25"/>
    <n v="0.25"/>
    <n v="0.25"/>
    <m/>
    <m/>
    <m/>
    <m/>
    <m/>
    <n v="1"/>
    <n v="515035"/>
    <n v="171569"/>
    <s v="Fulwell and Hampton Hill"/>
  </r>
  <r>
    <s v="19/3419/FUL"/>
    <x v="0"/>
    <m/>
    <d v="2020-03-11T00:00:00"/>
    <d v="2023-03-11T00:00:00"/>
    <m/>
    <m/>
    <x v="2"/>
    <s v="Open Market"/>
    <m/>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m/>
    <n v="0"/>
    <n v="0"/>
    <n v="0"/>
    <n v="0"/>
    <n v="0"/>
    <n v="0"/>
    <m/>
    <m/>
    <m/>
    <m/>
    <m/>
    <n v="0"/>
    <n v="517948"/>
    <n v="172696"/>
    <s v="Ham, Petersham and Richmond Riverside"/>
  </r>
  <r>
    <s v="20/0136/FUL"/>
    <x v="0"/>
    <m/>
    <d v="2020-03-26T00:00:00"/>
    <d v="2021-12-21T00:00:00"/>
    <m/>
    <m/>
    <x v="2"/>
    <s v="Open Market"/>
    <m/>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m/>
    <n v="0"/>
    <n v="0"/>
    <n v="0"/>
    <n v="0"/>
    <n v="0"/>
    <n v="0"/>
    <m/>
    <m/>
    <m/>
    <m/>
    <m/>
    <n v="0"/>
    <n v="521893"/>
    <n v="177129"/>
    <s v="Barnes"/>
  </r>
  <r>
    <s v="20/0373/PS192"/>
    <x v="1"/>
    <s v="PA"/>
    <d v="2020-02-17T00:00:00"/>
    <d v="2020-02-18T00:00:00"/>
    <m/>
    <m/>
    <x v="2"/>
    <s v="Open Market"/>
    <m/>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m/>
    <n v="0"/>
    <n v="0"/>
    <n v="0.5"/>
    <n v="0.5"/>
    <n v="0.5"/>
    <n v="0.5"/>
    <m/>
    <m/>
    <m/>
    <m/>
    <m/>
    <n v="2"/>
    <n v="520577"/>
    <n v="175397"/>
    <s v="East Sheen"/>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9">
  <r>
    <s v="10/0312/FUL"/>
    <x v="0"/>
    <m/>
    <d v="2010-06-15T00:00:00"/>
    <d v="2013-06-15T00:00:00"/>
    <d v="2013-06-15T00:00:00"/>
    <d v="2019-10-03T00:00:00"/>
    <x v="0"/>
    <x v="0"/>
    <m/>
    <s v="Construction of three bedroom house and associated landscaping"/>
    <s v="72 Stanley Road_x000d_Teddington_x000d__x000d_"/>
    <m/>
    <m/>
    <m/>
    <m/>
    <m/>
    <m/>
    <m/>
    <m/>
    <m/>
    <n v="0"/>
    <m/>
    <m/>
    <m/>
    <n v="1"/>
    <m/>
    <m/>
    <m/>
    <m/>
    <m/>
    <n v="1"/>
    <n v="0"/>
    <n v="0"/>
    <n v="1"/>
    <n v="0"/>
    <n v="0"/>
    <n v="0"/>
    <n v="0"/>
    <n v="0"/>
    <n v="1"/>
    <m/>
    <n v="1"/>
    <n v="0"/>
    <n v="0"/>
    <n v="0"/>
    <n v="0"/>
    <n v="0"/>
    <m/>
    <m/>
    <m/>
    <m/>
    <m/>
    <n v="0"/>
    <n v="515372"/>
    <n v="171266"/>
    <s v="Teddington"/>
  </r>
  <r>
    <s v="11/1443/FUL"/>
    <x v="0"/>
    <m/>
    <d v="2012-03-30T00:00:00"/>
    <d v="2015-03-30T00:00:00"/>
    <d v="2015-03-14T00:00:00"/>
    <d v="2020-01-31T00:00:00"/>
    <x v="0"/>
    <x v="0"/>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s v="Y"/>
    <n v="14"/>
    <n v="0"/>
    <n v="0"/>
    <n v="0"/>
    <n v="0"/>
    <n v="0"/>
    <m/>
    <m/>
    <m/>
    <m/>
    <m/>
    <n v="0"/>
    <n v="516095"/>
    <n v="173690"/>
    <s v="St. Margarets and North Twickenham"/>
  </r>
  <r>
    <s v="11/2882/FUL"/>
    <x v="1"/>
    <m/>
    <d v="2012-09-10T00:00:00"/>
    <d v="2015-09-10T00:00:00"/>
    <d v="2015-09-09T00:00:00"/>
    <d v="2020-03-18T00:00:00"/>
    <x v="0"/>
    <x v="0"/>
    <m/>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m/>
    <n v="0"/>
    <n v="0"/>
    <n v="0"/>
    <n v="0"/>
    <n v="0"/>
    <n v="0"/>
    <m/>
    <m/>
    <m/>
    <m/>
    <m/>
    <n v="0"/>
    <n v="514998"/>
    <n v="172958"/>
    <s v="West Twickenham"/>
  </r>
  <r>
    <s v="13/2163/FUL"/>
    <x v="2"/>
    <m/>
    <d v="2013-10-25T00:00:00"/>
    <d v="2016-10-28T00:00:00"/>
    <d v="2016-09-01T00:00:00"/>
    <d v="2019-08-14T00:00:00"/>
    <x v="0"/>
    <x v="0"/>
    <m/>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m/>
    <n v="-1"/>
    <n v="0"/>
    <n v="0"/>
    <n v="0"/>
    <n v="0"/>
    <n v="0"/>
    <m/>
    <m/>
    <m/>
    <m/>
    <m/>
    <n v="0"/>
    <n v="517063"/>
    <n v="170403"/>
    <s v="Hampton Wick"/>
  </r>
  <r>
    <s v="14/3983/FUL"/>
    <x v="0"/>
    <m/>
    <d v="2015-05-15T00:00:00"/>
    <d v="2019-03-18T00:00:00"/>
    <d v="2017-04-14T00:00:00"/>
    <d v="2020-03-31T00:00:00"/>
    <x v="0"/>
    <x v="0"/>
    <m/>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m/>
    <n v="4"/>
    <n v="0"/>
    <n v="0"/>
    <n v="0"/>
    <n v="0"/>
    <n v="0"/>
    <m/>
    <m/>
    <m/>
    <m/>
    <m/>
    <n v="0"/>
    <n v="518627"/>
    <n v="175012"/>
    <s v="South Richmond"/>
  </r>
  <r>
    <s v="14/4464/P3JPA"/>
    <x v="1"/>
    <s v="PA"/>
    <d v="2015-01-05T00:00:00"/>
    <d v="2020-07-21T00:00:00"/>
    <d v="2018-02-01T00:00:00"/>
    <d v="2019-10-11T00:00:00"/>
    <x v="0"/>
    <x v="0"/>
    <m/>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m/>
    <n v="6"/>
    <n v="0"/>
    <n v="0"/>
    <n v="0"/>
    <n v="0"/>
    <n v="0"/>
    <m/>
    <m/>
    <m/>
    <m/>
    <m/>
    <n v="0"/>
    <n v="515764"/>
    <n v="173105"/>
    <s v="South Twickenham"/>
  </r>
  <r>
    <s v="14/4721/FUL"/>
    <x v="0"/>
    <m/>
    <d v="2015-07-30T00:00:00"/>
    <d v="2018-07-30T00:00:00"/>
    <d v="2018-06-25T00:00:00"/>
    <d v="2020-02-19T00:00:00"/>
    <x v="0"/>
    <x v="0"/>
    <m/>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m/>
    <n v="8"/>
    <n v="0"/>
    <n v="0"/>
    <n v="0"/>
    <n v="0"/>
    <n v="0"/>
    <m/>
    <m/>
    <m/>
    <m/>
    <m/>
    <n v="0"/>
    <n v="521414"/>
    <n v="175749"/>
    <s v="Mortlake and Barnes Common"/>
  </r>
  <r>
    <s v="14/4793/FUL"/>
    <x v="3"/>
    <m/>
    <d v="2016-11-11T00:00:00"/>
    <d v="2019-11-11T00:00:00"/>
    <d v="2018-01-14T00:00:00"/>
    <d v="2019-11-20T00:00:00"/>
    <x v="0"/>
    <x v="0"/>
    <m/>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m/>
    <n v="2"/>
    <n v="0"/>
    <n v="0"/>
    <n v="0"/>
    <n v="0"/>
    <n v="0"/>
    <m/>
    <m/>
    <m/>
    <m/>
    <m/>
    <n v="0"/>
    <n v="520471"/>
    <n v="175586"/>
    <s v="East Sheen"/>
  </r>
  <r>
    <s v="14/5364/P3JPA"/>
    <x v="1"/>
    <s v="PA"/>
    <d v="2015-03-03T00:00:00"/>
    <d v="2020-03-03T00:00:00"/>
    <d v="2016-03-01T00:00:00"/>
    <d v="2019-05-31T00:00:00"/>
    <x v="0"/>
    <x v="0"/>
    <m/>
    <s v="Change of use from B1 office use to C3 residential use"/>
    <s v="22 Linden Road_x000d_Hampton_x000d_TW12 2JB_x000d_"/>
    <s v="TW12 2JB"/>
    <m/>
    <m/>
    <m/>
    <m/>
    <m/>
    <m/>
    <m/>
    <m/>
    <n v="0"/>
    <m/>
    <m/>
    <m/>
    <n v="1"/>
    <m/>
    <m/>
    <m/>
    <m/>
    <m/>
    <n v="1"/>
    <n v="0"/>
    <n v="0"/>
    <n v="1"/>
    <n v="0"/>
    <n v="0"/>
    <n v="0"/>
    <n v="0"/>
    <n v="0"/>
    <n v="1"/>
    <m/>
    <n v="1"/>
    <n v="0"/>
    <n v="0"/>
    <n v="0"/>
    <n v="0"/>
    <n v="0"/>
    <m/>
    <m/>
    <m/>
    <m/>
    <m/>
    <n v="0"/>
    <n v="513125"/>
    <n v="169836"/>
    <s v="Hampton"/>
  </r>
  <r>
    <s v="15/0160/FUL"/>
    <x v="0"/>
    <m/>
    <d v="2016-02-05T00:00:00"/>
    <d v="2019-02-05T00:00:00"/>
    <d v="2017-10-02T00:00:00"/>
    <d v="2019-05-20T00:00:00"/>
    <x v="0"/>
    <x v="0"/>
    <m/>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m/>
    <n v="2"/>
    <n v="0"/>
    <n v="0"/>
    <n v="0"/>
    <n v="0"/>
    <n v="0"/>
    <m/>
    <m/>
    <m/>
    <m/>
    <m/>
    <n v="0"/>
    <n v="515646"/>
    <n v="171303"/>
    <s v="Teddington"/>
  </r>
  <r>
    <s v="15/0421/FUL"/>
    <x v="2"/>
    <m/>
    <d v="2016-08-04T00:00:00"/>
    <d v="2019-08-04T00:00:00"/>
    <d v="2018-03-01T00:00:00"/>
    <d v="2019-09-06T00:00:00"/>
    <x v="0"/>
    <x v="0"/>
    <m/>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m/>
    <n v="-3"/>
    <n v="0"/>
    <n v="0"/>
    <n v="0"/>
    <n v="0"/>
    <n v="0"/>
    <m/>
    <m/>
    <m/>
    <m/>
    <m/>
    <n v="0"/>
    <n v="518586"/>
    <n v="174575"/>
    <s v="South Richmond"/>
  </r>
  <r>
    <s v="15/1440/FUL"/>
    <x v="0"/>
    <m/>
    <d v="2018-09-28T00:00:00"/>
    <d v="2021-10-01T00:00:00"/>
    <d v="2019-02-01T00:00:00"/>
    <d v="2020-03-09T00:00:00"/>
    <x v="0"/>
    <x v="0"/>
    <m/>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m/>
    <n v="1"/>
    <n v="0"/>
    <n v="0"/>
    <n v="0"/>
    <n v="0"/>
    <n v="0"/>
    <m/>
    <m/>
    <m/>
    <m/>
    <m/>
    <n v="0"/>
    <n v="515114"/>
    <n v="172749"/>
    <s v="West Twickenham"/>
  </r>
  <r>
    <s v="15/1638/FUL"/>
    <x v="0"/>
    <m/>
    <d v="2016-08-23T00:00:00"/>
    <d v="2020-06-22T00:00:00"/>
    <d v="2018-02-01T00:00:00"/>
    <d v="2019-10-21T00:00:00"/>
    <x v="0"/>
    <x v="0"/>
    <m/>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m/>
    <n v="1"/>
    <n v="0"/>
    <n v="0"/>
    <n v="0"/>
    <n v="0"/>
    <n v="0"/>
    <m/>
    <m/>
    <m/>
    <m/>
    <m/>
    <n v="0"/>
    <n v="516222"/>
    <n v="174079"/>
    <s v="St. Margarets and North Twickenham"/>
  </r>
  <r>
    <s v="15/2440/VRC"/>
    <x v="0"/>
    <m/>
    <d v="2015-08-04T00:00:00"/>
    <d v="2018-08-04T00:00:00"/>
    <d v="2018-04-01T00:00:00"/>
    <d v="2019-10-18T00:00:00"/>
    <x v="0"/>
    <x v="0"/>
    <m/>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m/>
    <n v="4"/>
    <n v="0"/>
    <n v="0"/>
    <n v="0"/>
    <n v="0"/>
    <n v="0"/>
    <m/>
    <m/>
    <m/>
    <m/>
    <m/>
    <n v="0"/>
    <n v="519022"/>
    <n v="175824"/>
    <s v="Kew"/>
  </r>
  <r>
    <s v="15/2452/FUL"/>
    <x v="0"/>
    <m/>
    <d v="2015-07-27T00:00:00"/>
    <d v="2018-07-27T00:00:00"/>
    <d v="2016-05-12T00:00:00"/>
    <d v="2019-08-28T00:00:00"/>
    <x v="0"/>
    <x v="0"/>
    <m/>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m/>
    <n v="1"/>
    <n v="0"/>
    <n v="0"/>
    <n v="0"/>
    <n v="0"/>
    <n v="0"/>
    <m/>
    <m/>
    <m/>
    <m/>
    <m/>
    <n v="0"/>
    <n v="516657"/>
    <n v="173659"/>
    <s v="Twickenham Riverside"/>
  </r>
  <r>
    <s v="15/3183/FUL"/>
    <x v="2"/>
    <m/>
    <d v="2015-12-29T00:00:00"/>
    <d v="2018-12-30T00:00:00"/>
    <d v="2018-12-03T00:00:00"/>
    <d v="2019-07-01T00:00:00"/>
    <x v="0"/>
    <x v="0"/>
    <m/>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m/>
    <n v="-1"/>
    <n v="0"/>
    <n v="0"/>
    <n v="0"/>
    <n v="0"/>
    <n v="0"/>
    <m/>
    <m/>
    <m/>
    <m/>
    <m/>
    <n v="0"/>
    <n v="514482"/>
    <n v="170638"/>
    <s v="Fulwell and Hampton Hill"/>
  </r>
  <r>
    <s v="15/4230/FUL"/>
    <x v="4"/>
    <m/>
    <d v="2016-06-02T00:00:00"/>
    <d v="2019-06-02T00:00:00"/>
    <d v="2017-06-05T00:00:00"/>
    <d v="2019-08-29T00:00:00"/>
    <x v="0"/>
    <x v="0"/>
    <m/>
    <s v="Extension to existing Bungalow to convert into 1No. Studio Flat &amp; 1No. 1 Bedroom Flat."/>
    <s v="The Bungalow_x000d_Beresford Court_x000d_Park Road_x000d_Twickenham_x000d_TW1 2PU_x000d_"/>
    <m/>
    <m/>
    <n v="1"/>
    <m/>
    <m/>
    <m/>
    <m/>
    <m/>
    <m/>
    <n v="1"/>
    <m/>
    <n v="2"/>
    <m/>
    <m/>
    <m/>
    <m/>
    <m/>
    <m/>
    <m/>
    <n v="2"/>
    <n v="2"/>
    <n v="-1"/>
    <n v="0"/>
    <n v="0"/>
    <n v="0"/>
    <n v="0"/>
    <n v="0"/>
    <n v="0"/>
    <n v="1"/>
    <m/>
    <n v="1"/>
    <n v="0"/>
    <n v="0"/>
    <n v="0"/>
    <n v="0"/>
    <n v="0"/>
    <m/>
    <m/>
    <m/>
    <m/>
    <m/>
    <n v="0"/>
    <n v="517353"/>
    <n v="174325"/>
    <s v="Twickenham Riverside"/>
  </r>
  <r>
    <s v="15/4281/GPD15"/>
    <x v="1"/>
    <s v="PA"/>
    <d v="2015-12-08T00:00:00"/>
    <d v="2020-12-09T00:00:00"/>
    <m/>
    <d v="2019-04-01T00:00:00"/>
    <x v="0"/>
    <x v="0"/>
    <m/>
    <s v="Change of use of office building (B1) to 4 bed family dwelling (C3)."/>
    <s v="31 Wick Road_x000d_Teddington_x000d_TW11 9DN_x000d_"/>
    <s v="TW11 9DN"/>
    <m/>
    <m/>
    <m/>
    <m/>
    <m/>
    <m/>
    <m/>
    <m/>
    <n v="0"/>
    <m/>
    <m/>
    <m/>
    <m/>
    <n v="1"/>
    <m/>
    <m/>
    <m/>
    <m/>
    <n v="1"/>
    <n v="0"/>
    <n v="0"/>
    <n v="0"/>
    <n v="1"/>
    <n v="0"/>
    <n v="0"/>
    <n v="0"/>
    <n v="0"/>
    <n v="1"/>
    <m/>
    <n v="1"/>
    <n v="0"/>
    <n v="0"/>
    <n v="0"/>
    <n v="0"/>
    <n v="0"/>
    <m/>
    <m/>
    <m/>
    <m/>
    <m/>
    <n v="0"/>
    <n v="517033"/>
    <n v="170116"/>
    <s v="Hampton Wick"/>
  </r>
  <r>
    <s v="15/4835/FUL"/>
    <x v="0"/>
    <m/>
    <d v="2016-09-06T00:00:00"/>
    <d v="2019-09-07T00:00:00"/>
    <m/>
    <d v="2019-07-31T00:00:00"/>
    <x v="0"/>
    <x v="0"/>
    <m/>
    <s v="Erection of a three bedroom chalet bungalow on land to the rear of 9 Gloucester Road."/>
    <s v="9 Gloucester Road_x000d_Teddington_x000d__x000d_"/>
    <m/>
    <m/>
    <m/>
    <m/>
    <m/>
    <m/>
    <m/>
    <m/>
    <m/>
    <n v="0"/>
    <m/>
    <m/>
    <m/>
    <n v="1"/>
    <m/>
    <m/>
    <m/>
    <m/>
    <m/>
    <n v="1"/>
    <n v="0"/>
    <n v="0"/>
    <n v="1"/>
    <n v="0"/>
    <n v="0"/>
    <n v="0"/>
    <n v="0"/>
    <n v="0"/>
    <n v="1"/>
    <m/>
    <n v="1"/>
    <n v="0"/>
    <n v="0"/>
    <n v="0"/>
    <n v="0"/>
    <n v="0"/>
    <m/>
    <m/>
    <m/>
    <m/>
    <m/>
    <n v="0"/>
    <n v="515214"/>
    <n v="171265"/>
    <s v="Fulwell and Hampton Hill"/>
  </r>
  <r>
    <s v="15/5216/FUL"/>
    <x v="0"/>
    <m/>
    <d v="2016-09-08T00:00:00"/>
    <d v="2019-10-21T00:00:00"/>
    <d v="2017-11-01T00:00:00"/>
    <d v="2019-06-30T00:00:00"/>
    <x v="0"/>
    <x v="1"/>
    <m/>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s v="Y"/>
    <n v="15"/>
    <n v="0"/>
    <n v="0"/>
    <n v="0"/>
    <n v="0"/>
    <n v="0"/>
    <m/>
    <m/>
    <m/>
    <m/>
    <m/>
    <n v="0"/>
    <n v="517536"/>
    <n v="170257"/>
    <s v="Hampton Wick"/>
  </r>
  <r>
    <s v="15/5369/FUL"/>
    <x v="0"/>
    <m/>
    <d v="2016-06-15T00:00:00"/>
    <d v="2019-06-17T00:00:00"/>
    <m/>
    <d v="2019-07-30T00:00:00"/>
    <x v="0"/>
    <x v="0"/>
    <m/>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m/>
    <n v="0"/>
    <n v="0"/>
    <n v="0"/>
    <n v="0"/>
    <n v="0"/>
    <n v="0"/>
    <m/>
    <m/>
    <m/>
    <m/>
    <m/>
    <n v="0"/>
    <n v="513492"/>
    <n v="170250"/>
    <s v="Hampton"/>
  </r>
  <r>
    <s v="16/0234/FUL"/>
    <x v="0"/>
    <m/>
    <d v="2016-10-14T00:00:00"/>
    <d v="2019-10-14T00:00:00"/>
    <d v="2017-12-01T00:00:00"/>
    <d v="2019-07-19T00:00:00"/>
    <x v="0"/>
    <x v="0"/>
    <m/>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m/>
    <n v="1"/>
    <n v="0"/>
    <n v="0"/>
    <n v="0"/>
    <n v="0"/>
    <n v="0"/>
    <m/>
    <m/>
    <m/>
    <m/>
    <m/>
    <n v="0"/>
    <n v="515988"/>
    <n v="173004"/>
    <s v="South Twickenham"/>
  </r>
  <r>
    <s v="16/1293/FUL"/>
    <x v="4"/>
    <m/>
    <d v="2017-11-20T00:00:00"/>
    <d v="2020-11-21T00:00:00"/>
    <d v="2018-02-01T00:00:00"/>
    <d v="2019-10-11T00:00:00"/>
    <x v="0"/>
    <x v="0"/>
    <m/>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m/>
    <n v="4"/>
    <n v="0"/>
    <n v="0"/>
    <n v="0"/>
    <n v="0"/>
    <n v="0"/>
    <m/>
    <m/>
    <m/>
    <m/>
    <m/>
    <n v="0"/>
    <n v="515764"/>
    <n v="173105"/>
    <s v="South Twickenham"/>
  </r>
  <r>
    <s v="16/1344/FUL"/>
    <x v="1"/>
    <m/>
    <d v="2017-05-18T00:00:00"/>
    <d v="2020-05-18T00:00:00"/>
    <d v="2018-01-08T00:00:00"/>
    <d v="2019-09-03T00:00:00"/>
    <x v="0"/>
    <x v="0"/>
    <m/>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m/>
    <n v="3"/>
    <n v="0"/>
    <n v="0"/>
    <n v="0"/>
    <n v="0"/>
    <n v="0"/>
    <m/>
    <m/>
    <m/>
    <m/>
    <m/>
    <n v="0"/>
    <n v="516815"/>
    <n v="174220"/>
    <s v="St. Margarets and North Twickenham"/>
  </r>
  <r>
    <s v="16/1729/FUL"/>
    <x v="3"/>
    <m/>
    <d v="2017-01-16T00:00:00"/>
    <d v="2020-05-03T00:00:00"/>
    <d v="2018-02-01T00:00:00"/>
    <d v="2019-08-01T00:00:00"/>
    <x v="0"/>
    <x v="0"/>
    <m/>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m/>
    <n v="3"/>
    <n v="0"/>
    <n v="0"/>
    <n v="0"/>
    <n v="0"/>
    <n v="0"/>
    <m/>
    <m/>
    <m/>
    <m/>
    <m/>
    <n v="0"/>
    <n v="513783"/>
    <n v="169643"/>
    <s v="Hampton"/>
  </r>
  <r>
    <s v="16/1935/GPD15"/>
    <x v="1"/>
    <s v="PA"/>
    <d v="2016-07-04T00:00:00"/>
    <d v="2019-07-19T00:00:00"/>
    <d v="2018-10-01T00:00:00"/>
    <d v="2019-09-30T00:00:00"/>
    <x v="0"/>
    <x v="0"/>
    <m/>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s v="Y"/>
    <n v="21"/>
    <n v="0"/>
    <n v="0"/>
    <n v="0"/>
    <n v="0"/>
    <n v="0"/>
    <m/>
    <m/>
    <m/>
    <m/>
    <m/>
    <n v="0"/>
    <n v="514411"/>
    <n v="171129"/>
    <s v="Fulwell and Hampton Hill"/>
  </r>
  <r>
    <s v="16/2042/FUL"/>
    <x v="2"/>
    <m/>
    <d v="2018-10-19T00:00:00"/>
    <d v="2021-10-19T00:00:00"/>
    <d v="2019-03-01T00:00:00"/>
    <d v="2020-03-02T00:00:00"/>
    <x v="0"/>
    <x v="0"/>
    <m/>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m/>
    <n v="3"/>
    <n v="0"/>
    <n v="0"/>
    <n v="0"/>
    <n v="0"/>
    <n v="0"/>
    <m/>
    <m/>
    <m/>
    <m/>
    <m/>
    <n v="0"/>
    <n v="516100"/>
    <n v="174435"/>
    <s v="St. Margarets and North Twickenham"/>
  </r>
  <r>
    <s v="16/2158/FUL"/>
    <x v="2"/>
    <m/>
    <d v="2016-08-05T00:00:00"/>
    <d v="2019-08-05T00:00:00"/>
    <d v="2016-09-29T00:00:00"/>
    <d v="2020-03-31T00:00:00"/>
    <x v="0"/>
    <x v="0"/>
    <m/>
    <s v="Reversion of 2 No. dwellinghouses into a single family dwellinghouse."/>
    <s v="Ormonde Lodge_x000d_2A St Peters Road_x000d_Twickenham_x000d_TW1 1QX_x000d_"/>
    <m/>
    <m/>
    <m/>
    <m/>
    <n v="2"/>
    <m/>
    <m/>
    <m/>
    <m/>
    <n v="2"/>
    <m/>
    <m/>
    <m/>
    <m/>
    <n v="1"/>
    <m/>
    <m/>
    <m/>
    <m/>
    <n v="1"/>
    <n v="0"/>
    <n v="0"/>
    <n v="0"/>
    <n v="-1"/>
    <n v="0"/>
    <n v="0"/>
    <n v="0"/>
    <n v="0"/>
    <n v="-1"/>
    <m/>
    <n v="-1"/>
    <n v="0"/>
    <n v="0"/>
    <n v="0"/>
    <n v="0"/>
    <n v="0"/>
    <m/>
    <m/>
    <m/>
    <m/>
    <m/>
    <n v="0"/>
    <n v="516878"/>
    <n v="174968"/>
    <s v="St. Margarets and North Twickenham"/>
  </r>
  <r>
    <s v="16/2348/FUL"/>
    <x v="0"/>
    <m/>
    <d v="2016-11-30T00:00:00"/>
    <d v="2019-11-30T00:00:00"/>
    <d v="2018-04-25T00:00:00"/>
    <d v="2020-03-31T00:00:00"/>
    <x v="0"/>
    <x v="0"/>
    <m/>
    <s v="Demolition of existing sheds and construction of a single storey one bedroom dwelling."/>
    <s v="38A Pagoda Avenue_x000d_Richmond_x000d_TW9 2HF"/>
    <m/>
    <m/>
    <m/>
    <m/>
    <m/>
    <m/>
    <m/>
    <m/>
    <m/>
    <n v="0"/>
    <m/>
    <n v="1"/>
    <m/>
    <m/>
    <m/>
    <m/>
    <m/>
    <m/>
    <m/>
    <n v="1"/>
    <n v="1"/>
    <n v="0"/>
    <n v="0"/>
    <n v="0"/>
    <n v="0"/>
    <n v="0"/>
    <n v="0"/>
    <n v="0"/>
    <n v="1"/>
    <m/>
    <n v="1"/>
    <n v="0"/>
    <n v="0"/>
    <n v="0"/>
    <n v="0"/>
    <n v="0"/>
    <m/>
    <m/>
    <m/>
    <m/>
    <m/>
    <n v="0"/>
    <n v="518622"/>
    <n v="175641"/>
    <s v="North Richmond"/>
  </r>
  <r>
    <s v="16/2502/FUL"/>
    <x v="0"/>
    <m/>
    <d v="2017-03-16T00:00:00"/>
    <d v="2020-03-17T00:00:00"/>
    <d v="2018-02-01T00:00:00"/>
    <d v="2019-09-27T00:00:00"/>
    <x v="0"/>
    <x v="0"/>
    <m/>
    <s v="Demolition of existing dwelling and erection of a new six bedroom house with basement."/>
    <s v="43 Strawberry Vale_x000d_Twickenham_x000d_TW1 4RX"/>
    <m/>
    <m/>
    <m/>
    <m/>
    <n v="1"/>
    <m/>
    <m/>
    <m/>
    <m/>
    <n v="1"/>
    <m/>
    <m/>
    <m/>
    <m/>
    <m/>
    <m/>
    <n v="1"/>
    <m/>
    <m/>
    <n v="1"/>
    <n v="0"/>
    <n v="0"/>
    <n v="0"/>
    <n v="-1"/>
    <n v="0"/>
    <n v="1"/>
    <n v="0"/>
    <n v="0"/>
    <n v="0"/>
    <m/>
    <n v="0"/>
    <n v="0"/>
    <n v="0"/>
    <n v="0"/>
    <n v="0"/>
    <n v="0"/>
    <m/>
    <m/>
    <m/>
    <m/>
    <m/>
    <n v="0"/>
    <n v="516098"/>
    <n v="172295"/>
    <s v="South Twickenham"/>
  </r>
  <r>
    <s v="16/2975/GPD15"/>
    <x v="1"/>
    <s v="PA"/>
    <d v="2016-09-14T00:00:00"/>
    <d v="2019-09-14T00:00:00"/>
    <d v="2019-01-09T00:00:00"/>
    <d v="2019-12-23T00:00:00"/>
    <x v="0"/>
    <x v="0"/>
    <m/>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m/>
    <n v="2"/>
    <n v="0"/>
    <n v="0"/>
    <n v="0"/>
    <n v="0"/>
    <n v="0"/>
    <m/>
    <m/>
    <m/>
    <m/>
    <m/>
    <n v="0"/>
    <n v="516167"/>
    <n v="173210"/>
    <s v="Twickenham Riverside"/>
  </r>
  <r>
    <s v="16/3210/GPD15"/>
    <x v="1"/>
    <s v="PA"/>
    <d v="2016-09-30T00:00:00"/>
    <d v="2019-09-30T00:00:00"/>
    <d v="2019-04-02T00:00:00"/>
    <d v="2020-02-11T00:00:00"/>
    <x v="0"/>
    <x v="0"/>
    <m/>
    <s v="Change of use from B1 (Office) to C3 (Residential) comprising 4 x 1 bedroom flats."/>
    <s v="123 High Street_x000d_Whitton_x000d_Twickenham_x000d_TW2 7LQ_x000d_"/>
    <s v="-"/>
    <m/>
    <m/>
    <m/>
    <m/>
    <m/>
    <m/>
    <m/>
    <m/>
    <n v="0"/>
    <m/>
    <n v="4"/>
    <m/>
    <m/>
    <m/>
    <m/>
    <m/>
    <m/>
    <m/>
    <n v="4"/>
    <n v="4"/>
    <n v="0"/>
    <n v="0"/>
    <n v="0"/>
    <n v="0"/>
    <n v="0"/>
    <n v="0"/>
    <n v="0"/>
    <n v="4"/>
    <m/>
    <n v="4"/>
    <n v="0"/>
    <n v="0"/>
    <n v="0"/>
    <n v="0"/>
    <n v="0"/>
    <m/>
    <m/>
    <m/>
    <m/>
    <m/>
    <n v="0"/>
    <n v="514223"/>
    <n v="173584"/>
    <s v="Whitton"/>
  </r>
  <r>
    <s v="16/3247/FUL"/>
    <x v="0"/>
    <m/>
    <d v="2017-07-14T00:00:00"/>
    <d v="2020-10-31T00:00:00"/>
    <d v="2018-10-01T00:00:00"/>
    <d v="2020-01-21T00:00:00"/>
    <x v="0"/>
    <x v="0"/>
    <m/>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m/>
    <n v="1"/>
    <n v="0"/>
    <n v="0"/>
    <n v="0"/>
    <n v="0"/>
    <n v="0"/>
    <m/>
    <m/>
    <m/>
    <m/>
    <m/>
    <n v="0"/>
    <n v="512538"/>
    <n v="173280"/>
    <s v="Heathfield"/>
  </r>
  <r>
    <s v="16/3485/FUL"/>
    <x v="2"/>
    <m/>
    <d v="2017-10-30T00:00:00"/>
    <d v="2020-10-30T00:00:00"/>
    <d v="2020-01-10T00:00:00"/>
    <d v="2019-07-01T00:00:00"/>
    <x v="0"/>
    <x v="0"/>
    <m/>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m/>
    <n v="-1"/>
    <n v="0"/>
    <n v="0"/>
    <n v="0"/>
    <n v="0"/>
    <n v="0"/>
    <m/>
    <m/>
    <m/>
    <m/>
    <m/>
    <n v="0"/>
    <n v="514501"/>
    <n v="170687"/>
    <s v="Fulwell and Hampton Hill"/>
  </r>
  <r>
    <s v="16/3552/FUL"/>
    <x v="3"/>
    <m/>
    <d v="2018-04-24T00:00:00"/>
    <d v="2021-04-24T00:00:00"/>
    <d v="2018-04-25T00:00:00"/>
    <d v="2020-03-30T00:00:00"/>
    <x v="0"/>
    <x v="0"/>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s v="Y"/>
    <n v="11"/>
    <n v="0"/>
    <n v="0"/>
    <n v="0"/>
    <n v="0"/>
    <n v="0"/>
    <m/>
    <m/>
    <m/>
    <m/>
    <m/>
    <n v="0"/>
    <n v="517752"/>
    <n v="172177"/>
    <s v="Ham, Petersham and Richmond Riverside"/>
  </r>
  <r>
    <s v="16/3685/FUL"/>
    <x v="3"/>
    <m/>
    <d v="2016-11-16T00:00:00"/>
    <d v="2021-02-15T00:00:00"/>
    <d v="2018-06-22T00:00:00"/>
    <d v="2019-08-31T00:00:00"/>
    <x v="0"/>
    <x v="0"/>
    <m/>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m/>
    <n v="1"/>
    <n v="0"/>
    <n v="0"/>
    <n v="0"/>
    <n v="0"/>
    <n v="0"/>
    <m/>
    <m/>
    <m/>
    <m/>
    <m/>
    <n v="0"/>
    <n v="515385"/>
    <n v="174051"/>
    <s v="St. Margarets and North Twickenham"/>
  </r>
  <r>
    <s v="16/4193/FUL"/>
    <x v="0"/>
    <m/>
    <d v="2017-07-19T00:00:00"/>
    <d v="2020-07-19T00:00:00"/>
    <m/>
    <d v="2019-11-13T00:00:00"/>
    <x v="0"/>
    <x v="0"/>
    <m/>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m/>
    <n v="0"/>
    <n v="0"/>
    <n v="0"/>
    <n v="0"/>
    <n v="0"/>
    <n v="0"/>
    <m/>
    <m/>
    <m/>
    <m/>
    <m/>
    <n v="0"/>
    <n v="513706"/>
    <n v="170624"/>
    <s v="Hampton North"/>
  </r>
  <r>
    <s v="17/0164/GPD15"/>
    <x v="1"/>
    <s v="PA"/>
    <d v="2017-03-10T00:00:00"/>
    <d v="2020-03-10T00:00:00"/>
    <d v="2018-10-01T00:00:00"/>
    <d v="2019-04-24T00:00:00"/>
    <x v="0"/>
    <x v="0"/>
    <m/>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m/>
    <n v="1"/>
    <n v="0"/>
    <n v="0"/>
    <n v="0"/>
    <n v="0"/>
    <n v="0"/>
    <m/>
    <m/>
    <m/>
    <m/>
    <m/>
    <n v="0"/>
    <n v="516177"/>
    <n v="173221"/>
    <s v="Twickenham Riverside"/>
  </r>
  <r>
    <s v="17/0396/FUL"/>
    <x v="0"/>
    <m/>
    <d v="2017-06-05T00:00:00"/>
    <d v="2020-06-05T00:00:00"/>
    <d v="2019-02-01T00:00:00"/>
    <d v="2020-03-23T00:00:00"/>
    <x v="0"/>
    <x v="1"/>
    <m/>
    <s v="Demolition of existing garages and creation of 3 x 1bed 2person flats and 1 x 2bed 3-person bungalow with associated parking and landscaping."/>
    <s v="Garage Site Craig Road Ham"/>
    <s v="TW10"/>
    <m/>
    <m/>
    <m/>
    <m/>
    <m/>
    <m/>
    <m/>
    <m/>
    <n v="0"/>
    <s v="Y"/>
    <n v="3"/>
    <n v="1"/>
    <m/>
    <m/>
    <m/>
    <m/>
    <m/>
    <n v="4"/>
    <n v="4"/>
    <n v="3"/>
    <n v="1"/>
    <n v="0"/>
    <n v="0"/>
    <n v="0"/>
    <n v="0"/>
    <n v="0"/>
    <n v="0"/>
    <n v="4"/>
    <m/>
    <n v="0"/>
    <n v="0"/>
    <n v="0"/>
    <n v="0"/>
    <n v="0"/>
    <n v="0"/>
    <m/>
    <m/>
    <m/>
    <m/>
    <m/>
    <n v="0"/>
    <n v="517438"/>
    <n v="171815"/>
    <s v="Ham, Petersham and Richmond Riverside"/>
  </r>
  <r>
    <s v="17/0460/FUL"/>
    <x v="2"/>
    <m/>
    <d v="2017-07-14T00:00:00"/>
    <d v="2020-07-14T00:00:00"/>
    <m/>
    <d v="2020-03-31T00:00:00"/>
    <x v="0"/>
    <x v="0"/>
    <m/>
    <s v="Reversion of 4no. flats to a single family dwellinghouse."/>
    <s v="45 Castelnau_x000d_Barnes_x000d_London_x000d_SW13 9RT"/>
    <s v="SW13 9RT"/>
    <n v="3"/>
    <m/>
    <m/>
    <m/>
    <n v="1"/>
    <m/>
    <m/>
    <m/>
    <n v="4"/>
    <m/>
    <m/>
    <m/>
    <m/>
    <m/>
    <m/>
    <m/>
    <n v="1"/>
    <m/>
    <n v="1"/>
    <n v="-3"/>
    <n v="0"/>
    <n v="0"/>
    <n v="0"/>
    <n v="-1"/>
    <n v="0"/>
    <n v="1"/>
    <n v="0"/>
    <n v="-3"/>
    <m/>
    <n v="-3"/>
    <n v="0"/>
    <n v="0"/>
    <n v="0"/>
    <n v="0"/>
    <n v="0"/>
    <m/>
    <m/>
    <m/>
    <m/>
    <m/>
    <n v="0"/>
    <n v="522418"/>
    <n v="176934"/>
    <s v="Barnes"/>
  </r>
  <r>
    <s v="17/0733/FUL"/>
    <x v="2"/>
    <m/>
    <d v="2017-09-13T00:00:00"/>
    <d v="2020-09-13T00:00:00"/>
    <d v="2019-10-31T00:00:00"/>
    <d v="2020-03-18T00:00:00"/>
    <x v="0"/>
    <x v="0"/>
    <m/>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m/>
    <n v="1"/>
    <n v="0"/>
    <n v="0"/>
    <n v="0"/>
    <n v="0"/>
    <n v="0"/>
    <m/>
    <m/>
    <m/>
    <m/>
    <m/>
    <n v="0"/>
    <n v="520325"/>
    <n v="175316"/>
    <s v="East Sheen"/>
  </r>
  <r>
    <s v="17/0956/FUL"/>
    <x v="0"/>
    <m/>
    <d v="2017-09-14T00:00:00"/>
    <d v="2020-09-14T00:00:00"/>
    <d v="2019-01-14T00:00:00"/>
    <d v="2020-02-20T00:00:00"/>
    <x v="0"/>
    <x v="0"/>
    <m/>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m/>
    <n v="6"/>
    <n v="0"/>
    <n v="0"/>
    <n v="0"/>
    <n v="0"/>
    <n v="0"/>
    <m/>
    <m/>
    <m/>
    <m/>
    <m/>
    <n v="0"/>
    <n v="522302"/>
    <n v="176537"/>
    <s v="Barnes"/>
  </r>
  <r>
    <s v="17/1207/FUL"/>
    <x v="0"/>
    <m/>
    <d v="2017-10-24T00:00:00"/>
    <d v="2020-10-24T00:00:00"/>
    <d v="2018-10-01T00:00:00"/>
    <d v="2019-11-18T00:00:00"/>
    <x v="0"/>
    <x v="0"/>
    <m/>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m/>
    <n v="2"/>
    <n v="0"/>
    <n v="0"/>
    <n v="0"/>
    <n v="0"/>
    <n v="0"/>
    <m/>
    <m/>
    <m/>
    <m/>
    <m/>
    <n v="0"/>
    <n v="518953"/>
    <n v="176997"/>
    <s v="Kew"/>
  </r>
  <r>
    <s v="17/1286/VRC"/>
    <x v="0"/>
    <m/>
    <d v="2017-10-05T00:00:00"/>
    <d v="2017-12-09T00:00:00"/>
    <d v="2017-10-05T00:00:00"/>
    <d v="2019-08-19T00:00:00"/>
    <x v="0"/>
    <x v="1"/>
    <m/>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s v="Y"/>
    <n v="15"/>
    <n v="0"/>
    <n v="0"/>
    <n v="0"/>
    <n v="0"/>
    <n v="0"/>
    <m/>
    <m/>
    <m/>
    <m/>
    <m/>
    <n v="0"/>
    <n v="516802"/>
    <n v="171333"/>
    <s v="Teddington"/>
  </r>
  <r>
    <s v="17/1286/VRC"/>
    <x v="0"/>
    <m/>
    <d v="2017-10-05T00:00:00"/>
    <d v="2017-12-09T00:00:00"/>
    <d v="2017-10-05T00:00:00"/>
    <d v="2019-12-06T00:00:00"/>
    <x v="0"/>
    <x v="0"/>
    <m/>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s v="Y"/>
    <n v="93"/>
    <n v="0"/>
    <n v="0"/>
    <n v="0"/>
    <n v="0"/>
    <n v="0"/>
    <m/>
    <m/>
    <m/>
    <m/>
    <m/>
    <n v="0"/>
    <n v="516802"/>
    <n v="171333"/>
    <s v="Teddington"/>
  </r>
  <r>
    <s v="17/1286/VRC"/>
    <x v="0"/>
    <m/>
    <d v="2017-10-05T00:00:00"/>
    <d v="2017-12-09T00:00:00"/>
    <d v="2017-10-05T00:00:00"/>
    <d v="2019-04-26T00:00:00"/>
    <x v="0"/>
    <x v="0"/>
    <m/>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s v="Y"/>
    <n v="47"/>
    <n v="0"/>
    <n v="0"/>
    <n v="0"/>
    <n v="0"/>
    <n v="0"/>
    <m/>
    <m/>
    <m/>
    <m/>
    <m/>
    <n v="0"/>
    <n v="516802"/>
    <n v="171333"/>
    <s v="Teddington"/>
  </r>
  <r>
    <s v="17/1621/FUL"/>
    <x v="1"/>
    <m/>
    <d v="2017-10-09T00:00:00"/>
    <d v="2021-04-03T00:00:00"/>
    <d v="2019-09-05T00:00:00"/>
    <d v="2019-10-29T00:00:00"/>
    <x v="0"/>
    <x v="0"/>
    <m/>
    <s v="Conversion of First Floor Offices (B1) to Residential (C3) and Remodelling of Second Floor Flat."/>
    <s v="3 Union Court_x000d_Sheen Road_x000d_Richmond_x000d__x000d_"/>
    <s v="TW9"/>
    <m/>
    <m/>
    <m/>
    <m/>
    <m/>
    <m/>
    <m/>
    <m/>
    <n v="0"/>
    <m/>
    <n v="1"/>
    <m/>
    <m/>
    <m/>
    <m/>
    <m/>
    <m/>
    <m/>
    <n v="1"/>
    <n v="1"/>
    <n v="0"/>
    <n v="0"/>
    <n v="0"/>
    <n v="0"/>
    <n v="0"/>
    <n v="0"/>
    <n v="0"/>
    <n v="1"/>
    <m/>
    <n v="1"/>
    <n v="0"/>
    <n v="0"/>
    <n v="0"/>
    <n v="0"/>
    <n v="0"/>
    <m/>
    <m/>
    <m/>
    <m/>
    <m/>
    <n v="0"/>
    <n v="518053"/>
    <n v="174903"/>
    <s v="South Richmond"/>
  </r>
  <r>
    <s v="17/2534/FUL"/>
    <x v="2"/>
    <m/>
    <d v="2018-02-22T00:00:00"/>
    <d v="2021-02-22T00:00:00"/>
    <d v="2019-03-01T00:00:00"/>
    <d v="2020-03-25T00:00:00"/>
    <x v="0"/>
    <x v="0"/>
    <m/>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m/>
    <n v="-2"/>
    <n v="0"/>
    <n v="0"/>
    <n v="0"/>
    <n v="0"/>
    <n v="0"/>
    <m/>
    <m/>
    <m/>
    <m/>
    <m/>
    <n v="0"/>
    <n v="518396"/>
    <n v="174632"/>
    <s v="South Richmond"/>
  </r>
  <r>
    <s v="17/2779/NMA"/>
    <x v="0"/>
    <m/>
    <d v="2018-03-09T00:00:00"/>
    <d v="2021-03-09T00:00:00"/>
    <d v="2016-05-02T00:00:00"/>
    <d v="2020-03-31T00:00:00"/>
    <x v="0"/>
    <x v="0"/>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s v="Y"/>
    <n v="10"/>
    <n v="0"/>
    <n v="0"/>
    <n v="0"/>
    <n v="0"/>
    <n v="0"/>
    <m/>
    <m/>
    <m/>
    <m/>
    <m/>
    <n v="0"/>
    <n v="518534"/>
    <n v="171320"/>
    <s v="Ham, Petersham and Richmond Riverside"/>
  </r>
  <r>
    <s v="17/2779/NMA"/>
    <x v="0"/>
    <m/>
    <d v="2018-03-09T00:00:00"/>
    <d v="2021-03-09T00:00:00"/>
    <d v="2016-05-02T00:00:00"/>
    <d v="2020-03-31T00:00:00"/>
    <x v="0"/>
    <x v="0"/>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s v="Y"/>
    <n v="7"/>
    <n v="0"/>
    <n v="0"/>
    <n v="0"/>
    <n v="0"/>
    <n v="0"/>
    <m/>
    <m/>
    <m/>
    <m/>
    <m/>
    <n v="0"/>
    <n v="518534"/>
    <n v="171320"/>
    <s v="Ham, Petersham and Richmond Riverside"/>
  </r>
  <r>
    <s v="17/2995/FUL"/>
    <x v="1"/>
    <m/>
    <d v="2018-04-24T00:00:00"/>
    <d v="2021-04-24T00:00:00"/>
    <d v="2019-01-31T00:00:00"/>
    <d v="2019-04-10T00:00:00"/>
    <x v="0"/>
    <x v="0"/>
    <m/>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0"/>
    <m/>
    <m/>
    <m/>
    <n v="1"/>
    <m/>
    <n v="1"/>
    <n v="2"/>
    <m/>
    <m/>
    <m/>
    <m/>
    <m/>
    <m/>
    <n v="3"/>
    <n v="0"/>
    <n v="2"/>
    <n v="0"/>
    <n v="0"/>
    <n v="0"/>
    <n v="0"/>
    <n v="0"/>
    <n v="0"/>
    <n v="2"/>
    <m/>
    <n v="2"/>
    <n v="0"/>
    <n v="0"/>
    <n v="0"/>
    <n v="0"/>
    <n v="0"/>
    <m/>
    <m/>
    <m/>
    <m/>
    <m/>
    <n v="0"/>
    <n v="518267"/>
    <n v="175282"/>
    <s v="North Richmond"/>
  </r>
  <r>
    <s v="17/3132/FUL"/>
    <x v="0"/>
    <m/>
    <d v="2018-10-16T00:00:00"/>
    <d v="2021-10-16T00:00:00"/>
    <d v="2019-02-05T00:00:00"/>
    <d v="2020-03-31T00:00:00"/>
    <x v="0"/>
    <x v="0"/>
    <m/>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m/>
    <n v="1"/>
    <n v="0"/>
    <n v="0"/>
    <n v="0"/>
    <n v="0"/>
    <n v="0"/>
    <m/>
    <m/>
    <m/>
    <m/>
    <m/>
    <n v="0"/>
    <n v="517531"/>
    <n v="174067"/>
    <s v="Twickenham Riverside"/>
  </r>
  <r>
    <s v="17/3347/FUL"/>
    <x v="0"/>
    <m/>
    <d v="2018-07-25T00:00:00"/>
    <d v="2021-07-25T00:00:00"/>
    <d v="2018-11-01T00:00:00"/>
    <d v="2019-12-02T00:00:00"/>
    <x v="0"/>
    <x v="0"/>
    <m/>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m/>
    <n v="2"/>
    <n v="0"/>
    <n v="0"/>
    <n v="0"/>
    <n v="0"/>
    <n v="0"/>
    <m/>
    <m/>
    <m/>
    <m/>
    <m/>
    <n v="0"/>
    <n v="521397"/>
    <n v="175828"/>
    <s v="Mortlake and Barnes Common"/>
  </r>
  <r>
    <s v="17/3591/FUL"/>
    <x v="2"/>
    <m/>
    <d v="2018-10-12T00:00:00"/>
    <d v="2021-10-12T00:00:00"/>
    <m/>
    <d v="2020-03-31T00:00:00"/>
    <x v="0"/>
    <x v="0"/>
    <m/>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m/>
    <n v="1"/>
    <n v="0"/>
    <n v="0"/>
    <n v="0"/>
    <n v="0"/>
    <n v="0"/>
    <m/>
    <m/>
    <m/>
    <m/>
    <m/>
    <n v="0"/>
    <n v="514174"/>
    <n v="173697"/>
    <s v="Whitton"/>
  </r>
  <r>
    <s v="17/4238/FUL"/>
    <x v="0"/>
    <m/>
    <d v="2018-02-23T00:00:00"/>
    <d v="2021-02-26T00:00:00"/>
    <d v="2019-02-13T00:00:00"/>
    <d v="2019-10-30T00:00:00"/>
    <x v="0"/>
    <x v="0"/>
    <m/>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0"/>
    <m/>
    <m/>
    <n v="0"/>
    <n v="0"/>
    <n v="0"/>
    <n v="-1"/>
    <n v="0"/>
    <n v="0"/>
    <n v="0"/>
    <n v="0"/>
    <n v="0"/>
    <n v="-1"/>
    <m/>
    <n v="-1"/>
    <n v="0"/>
    <n v="0"/>
    <n v="0"/>
    <n v="0"/>
    <n v="0"/>
    <m/>
    <m/>
    <m/>
    <m/>
    <m/>
    <n v="0"/>
    <n v="515649"/>
    <n v="170638"/>
    <s v="Teddington"/>
  </r>
  <r>
    <s v="17/4606/FUL"/>
    <x v="0"/>
    <m/>
    <d v="2018-05-04T00:00:00"/>
    <d v="2021-05-04T00:00:00"/>
    <d v="2018-06-01T00:00:00"/>
    <d v="2019-05-31T00:00:00"/>
    <x v="0"/>
    <x v="0"/>
    <m/>
    <s v="Construction of 2No. 3 bed dwellinghouses (including basement accommodation) with rear plot boundary alteration."/>
    <s v="1 Upper Ham Road_x000d_Ham_x000d_TW10 5LD_x000d__x000d_"/>
    <s v="TW10 5LD"/>
    <m/>
    <m/>
    <n v="1"/>
    <m/>
    <m/>
    <m/>
    <m/>
    <m/>
    <n v="1"/>
    <m/>
    <m/>
    <m/>
    <n v="2"/>
    <m/>
    <m/>
    <m/>
    <m/>
    <m/>
    <n v="2"/>
    <n v="0"/>
    <n v="0"/>
    <n v="1"/>
    <n v="0"/>
    <n v="0"/>
    <n v="0"/>
    <n v="0"/>
    <n v="0"/>
    <n v="1"/>
    <m/>
    <n v="1"/>
    <n v="0"/>
    <n v="0"/>
    <n v="0"/>
    <n v="0"/>
    <n v="0"/>
    <m/>
    <m/>
    <m/>
    <m/>
    <m/>
    <n v="0"/>
    <n v="517784"/>
    <n v="171703"/>
    <s v="Ham, Petersham and Richmond Riverside"/>
  </r>
  <r>
    <s v="18/0318/FUL"/>
    <x v="2"/>
    <m/>
    <d v="2018-10-09T00:00:00"/>
    <d v="2021-10-09T00:00:00"/>
    <d v="2018-11-01T00:00:00"/>
    <d v="2020-03-18T00:00:00"/>
    <x v="0"/>
    <x v="0"/>
    <m/>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m/>
    <n v="-1"/>
    <n v="0"/>
    <n v="0"/>
    <n v="0"/>
    <n v="0"/>
    <n v="0"/>
    <m/>
    <m/>
    <m/>
    <m/>
    <m/>
    <n v="0"/>
    <n v="514998"/>
    <n v="172958"/>
    <s v="West Twickenham"/>
  </r>
  <r>
    <s v="18/0433/FUL"/>
    <x v="1"/>
    <m/>
    <d v="2018-07-24T00:00:00"/>
    <d v="2021-07-24T00:00:00"/>
    <d v="2019-05-01T00:00:00"/>
    <d v="2019-09-14T00:00:00"/>
    <x v="0"/>
    <x v="0"/>
    <m/>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m/>
    <n v="4"/>
    <n v="0"/>
    <n v="0"/>
    <n v="0"/>
    <n v="0"/>
    <n v="0"/>
    <m/>
    <m/>
    <m/>
    <m/>
    <m/>
    <n v="0"/>
    <n v="515424"/>
    <n v="173951"/>
    <s v="St. Margarets and North Twickenham"/>
  </r>
  <r>
    <s v="18/0665/FUL"/>
    <x v="0"/>
    <m/>
    <d v="2018-09-20T00:00:00"/>
    <d v="2021-09-20T00:00:00"/>
    <d v="2018-04-09T00:00:00"/>
    <d v="2019-08-01T00:00:00"/>
    <x v="0"/>
    <x v="0"/>
    <m/>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m/>
    <n v="1"/>
    <n v="0"/>
    <n v="0"/>
    <n v="0"/>
    <n v="0"/>
    <n v="0"/>
    <m/>
    <m/>
    <m/>
    <m/>
    <m/>
    <n v="0"/>
    <n v="514859"/>
    <n v="172254"/>
    <s v="South Twickenham"/>
  </r>
  <r>
    <s v="18/0737/FUL"/>
    <x v="1"/>
    <m/>
    <d v="2018-12-12T00:00:00"/>
    <d v="2021-12-13T00:00:00"/>
    <d v="2019-01-08T00:00:00"/>
    <d v="2020-02-07T00:00:00"/>
    <x v="0"/>
    <x v="0"/>
    <m/>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m/>
    <n v="1"/>
    <n v="0"/>
    <n v="0"/>
    <n v="0"/>
    <n v="0"/>
    <n v="0"/>
    <m/>
    <m/>
    <m/>
    <m/>
    <m/>
    <n v="0"/>
    <n v="521322"/>
    <n v="175815"/>
    <s v="Mortlake and Barnes Common"/>
  </r>
  <r>
    <s v="18/0743/FUL"/>
    <x v="0"/>
    <m/>
    <d v="2018-08-23T00:00:00"/>
    <d v="2021-08-23T00:00:00"/>
    <m/>
    <d v="2019-05-28T00:00:00"/>
    <x v="0"/>
    <x v="0"/>
    <m/>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m/>
    <n v="1"/>
    <n v="0"/>
    <n v="0"/>
    <n v="0"/>
    <n v="0"/>
    <n v="0"/>
    <m/>
    <m/>
    <m/>
    <m/>
    <m/>
    <n v="0"/>
    <n v="514675"/>
    <n v="172117"/>
    <s v="West Twickenham"/>
  </r>
  <r>
    <s v="18/0745/FUL"/>
    <x v="2"/>
    <m/>
    <d v="2018-07-06T00:00:00"/>
    <d v="2021-07-06T00:00:00"/>
    <d v="2018-10-01T00:00:00"/>
    <d v="2019-10-15T00:00:00"/>
    <x v="0"/>
    <x v="0"/>
    <m/>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m/>
    <n v="1"/>
    <n v="0"/>
    <n v="0"/>
    <n v="0"/>
    <n v="0"/>
    <n v="0"/>
    <m/>
    <m/>
    <m/>
    <m/>
    <m/>
    <n v="0"/>
    <n v="516418"/>
    <n v="171190"/>
    <s v="Teddington"/>
  </r>
  <r>
    <s v="18/0860/GPD15"/>
    <x v="1"/>
    <s v="PA"/>
    <d v="2018-05-08T00:00:00"/>
    <d v="2021-05-08T00:00:00"/>
    <m/>
    <d v="2019-06-14T00:00:00"/>
    <x v="0"/>
    <x v="0"/>
    <m/>
    <s v="Change of use from B1(c) to C3 to provide seven new self-contained studio residential dwellings."/>
    <s v="2 Elmfield Avenue_x000d_Teddington_x000d_TW11 8BS_x000d_"/>
    <s v="TW11 8BS"/>
    <m/>
    <m/>
    <m/>
    <m/>
    <m/>
    <m/>
    <m/>
    <m/>
    <n v="0"/>
    <m/>
    <n v="7"/>
    <m/>
    <m/>
    <m/>
    <m/>
    <m/>
    <m/>
    <m/>
    <n v="7"/>
    <n v="7"/>
    <n v="0"/>
    <n v="0"/>
    <n v="0"/>
    <n v="0"/>
    <n v="0"/>
    <n v="0"/>
    <n v="0"/>
    <n v="7"/>
    <m/>
    <n v="7"/>
    <n v="0"/>
    <n v="0"/>
    <n v="0"/>
    <n v="0"/>
    <n v="0"/>
    <m/>
    <m/>
    <m/>
    <m/>
    <m/>
    <n v="0"/>
    <n v="516011"/>
    <n v="171165"/>
    <s v="Teddington"/>
  </r>
  <r>
    <s v="18/1175/FUL"/>
    <x v="4"/>
    <m/>
    <d v="2018-10-05T00:00:00"/>
    <d v="2021-10-05T00:00:00"/>
    <d v="2019-05-17T00:00:00"/>
    <d v="2019-09-10T00:00:00"/>
    <x v="0"/>
    <x v="0"/>
    <m/>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m/>
    <n v="1"/>
    <n v="0"/>
    <n v="0"/>
    <n v="0"/>
    <n v="0"/>
    <n v="0"/>
    <m/>
    <m/>
    <m/>
    <m/>
    <m/>
    <n v="0"/>
    <n v="518588"/>
    <n v="175372"/>
    <s v="North Richmond"/>
  </r>
  <r>
    <s v="18/1360/GPD15"/>
    <x v="1"/>
    <s v="PA"/>
    <d v="2018-06-15T00:00:00"/>
    <d v="2021-06-15T00:00:00"/>
    <d v="2019-05-03T00:00:00"/>
    <d v="2019-09-12T00:00:00"/>
    <x v="0"/>
    <x v="0"/>
    <m/>
    <s v="Change of use of ground floor from B1 (office) to C3 (dwellinghouse) to provide a 1 bedroom unit."/>
    <s v="1 Coval Passage_x000d_East Sheen_x000d_London_x000d_SW14 7RE_x000d_"/>
    <s v="SW14 7RE"/>
    <m/>
    <m/>
    <m/>
    <m/>
    <m/>
    <m/>
    <m/>
    <m/>
    <n v="0"/>
    <m/>
    <n v="1"/>
    <m/>
    <m/>
    <m/>
    <m/>
    <m/>
    <m/>
    <m/>
    <n v="1"/>
    <n v="1"/>
    <n v="0"/>
    <n v="0"/>
    <n v="0"/>
    <n v="0"/>
    <n v="0"/>
    <n v="0"/>
    <n v="0"/>
    <n v="1"/>
    <m/>
    <n v="1"/>
    <n v="0"/>
    <n v="0"/>
    <n v="0"/>
    <n v="0"/>
    <n v="0"/>
    <m/>
    <m/>
    <m/>
    <m/>
    <m/>
    <n v="0"/>
    <n v="520124"/>
    <n v="175293"/>
    <s v="East Sheen"/>
  </r>
  <r>
    <s v="18/1566/FUL"/>
    <x v="2"/>
    <m/>
    <d v="2018-09-25T00:00:00"/>
    <d v="2021-09-25T00:00:00"/>
    <d v="2019-01-31T00:00:00"/>
    <d v="2019-10-10T00:00:00"/>
    <x v="0"/>
    <x v="0"/>
    <m/>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m/>
    <n v="2"/>
    <n v="0"/>
    <n v="0"/>
    <n v="0"/>
    <n v="0"/>
    <n v="0"/>
    <m/>
    <m/>
    <m/>
    <m/>
    <m/>
    <n v="0"/>
    <n v="515965"/>
    <n v="173782"/>
    <s v="St. Margarets and North Twickenham"/>
  </r>
  <r>
    <s v="18/1569/FUL"/>
    <x v="2"/>
    <m/>
    <d v="2018-08-17T00:00:00"/>
    <d v="2022-03-11T00:00:00"/>
    <d v="2019-03-31T00:00:00"/>
    <d v="2019-05-31T00:00:00"/>
    <x v="0"/>
    <x v="0"/>
    <m/>
    <s v="Reversion of to two self-contained flats into single family dwelling house."/>
    <s v="14 Norman Avenue_x000d_Twickenham_x000d_TW1 2LY"/>
    <s v="TW1 2LY"/>
    <m/>
    <n v="2"/>
    <m/>
    <m/>
    <m/>
    <m/>
    <m/>
    <m/>
    <n v="2"/>
    <m/>
    <m/>
    <m/>
    <m/>
    <n v="1"/>
    <m/>
    <m/>
    <m/>
    <m/>
    <n v="1"/>
    <n v="0"/>
    <n v="-2"/>
    <n v="0"/>
    <n v="1"/>
    <n v="0"/>
    <n v="0"/>
    <n v="0"/>
    <n v="0"/>
    <n v="-1"/>
    <m/>
    <n v="-1"/>
    <n v="0"/>
    <n v="0"/>
    <n v="0"/>
    <n v="0"/>
    <n v="0"/>
    <m/>
    <m/>
    <m/>
    <m/>
    <m/>
    <n v="0"/>
    <n v="516997"/>
    <n v="173966"/>
    <s v="Twickenham Riverside"/>
  </r>
  <r>
    <s v="18/1722/GPD13"/>
    <x v="1"/>
    <s v="PA"/>
    <d v="2018-07-12T00:00:00"/>
    <d v="2021-07-12T00:00:00"/>
    <d v="2018-04-02T00:00:00"/>
    <d v="2019-10-14T00:00:00"/>
    <x v="0"/>
    <x v="0"/>
    <m/>
    <s v="Change of use from A1(Retail) to C3 (Residential) to create a two bedroom flat."/>
    <s v="Ground Floor_x000d_204 Stanley Road_x000d_Teddington_x000d_TW11 8UE_x000d_"/>
    <s v="TW11 8UE"/>
    <m/>
    <m/>
    <m/>
    <m/>
    <m/>
    <m/>
    <m/>
    <m/>
    <n v="0"/>
    <m/>
    <m/>
    <n v="1"/>
    <m/>
    <m/>
    <m/>
    <m/>
    <m/>
    <m/>
    <n v="1"/>
    <n v="0"/>
    <n v="1"/>
    <n v="0"/>
    <n v="0"/>
    <n v="0"/>
    <n v="0"/>
    <n v="0"/>
    <n v="0"/>
    <n v="1"/>
    <m/>
    <n v="1"/>
    <n v="0"/>
    <n v="0"/>
    <n v="0"/>
    <n v="0"/>
    <n v="0"/>
    <m/>
    <m/>
    <m/>
    <m/>
    <m/>
    <n v="0"/>
    <n v="515113"/>
    <n v="171634"/>
    <s v="Fulwell and Hampton Hill"/>
  </r>
  <r>
    <s v="18/1817/GPD15"/>
    <x v="1"/>
    <s v="PA"/>
    <d v="2018-06-29T00:00:00"/>
    <d v="2021-06-29T00:00:00"/>
    <m/>
    <d v="2020-02-21T00:00:00"/>
    <x v="0"/>
    <x v="0"/>
    <m/>
    <s v="Change of use from an office (Use Class B1(a)) to residential (Use Class C3) to provide 1 x 4 bed dwellinghouse."/>
    <s v="9 Elmtree Road_x000d_Teddington_x000d_TW11 8SJ_x000d_"/>
    <s v="TW11 8SJ"/>
    <m/>
    <m/>
    <m/>
    <m/>
    <m/>
    <m/>
    <m/>
    <m/>
    <n v="0"/>
    <m/>
    <m/>
    <m/>
    <m/>
    <n v="1"/>
    <m/>
    <m/>
    <m/>
    <m/>
    <n v="1"/>
    <n v="0"/>
    <n v="0"/>
    <n v="0"/>
    <n v="1"/>
    <n v="0"/>
    <n v="0"/>
    <n v="0"/>
    <n v="0"/>
    <n v="1"/>
    <m/>
    <n v="1"/>
    <n v="0"/>
    <n v="0"/>
    <n v="0"/>
    <n v="0"/>
    <n v="0"/>
    <m/>
    <m/>
    <m/>
    <m/>
    <m/>
    <n v="0"/>
    <n v="515379"/>
    <n v="171492"/>
    <s v="Fulwell and Hampton Hill"/>
  </r>
  <r>
    <s v="18/2296/ES191"/>
    <x v="2"/>
    <m/>
    <d v="2018-08-20T00:00:00"/>
    <d v="2019-11-29T00:00:00"/>
    <m/>
    <d v="2019-11-29T00:00:00"/>
    <x v="0"/>
    <x v="0"/>
    <m/>
    <s v="Use of the ground floor (left annex) as a self-contained dwelling (C3)."/>
    <s v="706A Hanworth Road_x000d_Whitton_x000d_Hounslow_x000d_TW4 5NT_x000d_"/>
    <s v="TW4 5NT"/>
    <m/>
    <m/>
    <m/>
    <m/>
    <n v="1"/>
    <m/>
    <m/>
    <m/>
    <n v="1"/>
    <m/>
    <m/>
    <n v="1"/>
    <n v="1"/>
    <m/>
    <m/>
    <m/>
    <m/>
    <m/>
    <n v="2"/>
    <n v="0"/>
    <n v="1"/>
    <n v="1"/>
    <n v="0"/>
    <n v="-1"/>
    <n v="0"/>
    <n v="0"/>
    <n v="0"/>
    <n v="1"/>
    <m/>
    <n v="1"/>
    <n v="0"/>
    <n v="0"/>
    <n v="0"/>
    <n v="0"/>
    <n v="0"/>
    <m/>
    <m/>
    <m/>
    <m/>
    <m/>
    <n v="0"/>
    <n v="512613"/>
    <n v="173404"/>
    <s v="Heathfield"/>
  </r>
  <r>
    <s v="18/2620/FUL"/>
    <x v="4"/>
    <m/>
    <d v="2019-01-04T00:00:00"/>
    <d v="2022-01-04T00:00:00"/>
    <d v="2018-04-02T00:00:00"/>
    <d v="2019-12-02T00:00:00"/>
    <x v="0"/>
    <x v="0"/>
    <m/>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m/>
    <n v="1"/>
    <n v="0"/>
    <n v="0"/>
    <n v="0"/>
    <n v="0"/>
    <n v="0"/>
    <m/>
    <m/>
    <m/>
    <m/>
    <m/>
    <n v="0"/>
    <n v="515112"/>
    <n v="171634"/>
    <s v="Fulwell and Hampton Hill"/>
  </r>
  <r>
    <s v="19/0141/ES191"/>
    <x v="1"/>
    <m/>
    <d v="2019-06-21T00:00:00"/>
    <d v="2019-06-21T00:00:00"/>
    <d v="2019-06-21T00:00:00"/>
    <d v="2019-06-21T00:00:00"/>
    <x v="0"/>
    <x v="0"/>
    <m/>
    <s v="Continued use of part of the property (excluding Unit 1) as 2No. flats in multiple occupation for upto 6 people."/>
    <s v="The Boathouse Ranelagh Drive Twickenham TW1 1QZ"/>
    <s v="TW1 1QZ"/>
    <m/>
    <m/>
    <m/>
    <m/>
    <m/>
    <m/>
    <m/>
    <m/>
    <n v="0"/>
    <m/>
    <m/>
    <m/>
    <m/>
    <n v="0"/>
    <n v="0"/>
    <m/>
    <m/>
    <m/>
    <n v="0"/>
    <n v="0"/>
    <n v="0"/>
    <n v="0"/>
    <n v="0"/>
    <n v="0"/>
    <n v="0"/>
    <n v="0"/>
    <n v="0"/>
    <n v="0"/>
    <m/>
    <n v="0"/>
    <n v="0"/>
    <n v="0"/>
    <n v="0"/>
    <n v="0"/>
    <n v="0"/>
    <m/>
    <m/>
    <m/>
    <m/>
    <m/>
    <n v="0"/>
    <n v="516877"/>
    <n v="175059"/>
    <s v="St. Margarets and North Twickenham"/>
  </r>
  <r>
    <s v="19/0475/FUL"/>
    <x v="3"/>
    <m/>
    <d v="2019-07-31T00:00:00"/>
    <d v="2022-07-31T00:00:00"/>
    <m/>
    <d v="2020-02-26T00:00:00"/>
    <x v="0"/>
    <x v="0"/>
    <m/>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m/>
    <n v="7"/>
    <n v="0"/>
    <n v="0"/>
    <n v="0"/>
    <n v="0"/>
    <n v="0"/>
    <m/>
    <m/>
    <m/>
    <m/>
    <m/>
    <n v="0"/>
    <n v="514280"/>
    <n v="170996"/>
    <s v="Fulwell and Hampton Hill"/>
  </r>
  <r>
    <s v="19/0739/FUL"/>
    <x v="2"/>
    <m/>
    <d v="2019-10-23T00:00:00"/>
    <d v="2022-10-23T00:00:00"/>
    <m/>
    <d v="2019-10-23T00:00:00"/>
    <x v="0"/>
    <x v="0"/>
    <m/>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m/>
    <n v="1"/>
    <n v="0"/>
    <n v="0"/>
    <n v="0"/>
    <n v="0"/>
    <n v="0"/>
    <m/>
    <m/>
    <m/>
    <m/>
    <m/>
    <n v="0"/>
    <n v="519011"/>
    <n v="176963"/>
    <s v="Kew"/>
  </r>
  <r>
    <s v="19/1100/FUL"/>
    <x v="1"/>
    <m/>
    <d v="2019-10-10T00:00:00"/>
    <d v="2022-10-10T00:00:00"/>
    <d v="2019-10-01T00:00:00"/>
    <d v="2020-01-31T00:00:00"/>
    <x v="0"/>
    <x v="0"/>
    <m/>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m/>
    <n v="1"/>
    <n v="0"/>
    <n v="0"/>
    <n v="0"/>
    <n v="0"/>
    <n v="0"/>
    <m/>
    <m/>
    <m/>
    <m/>
    <m/>
    <n v="0"/>
    <n v="516817"/>
    <n v="174222"/>
    <s v="St. Margarets and North Twickenham"/>
  </r>
  <r>
    <s v="19/1217/ES191"/>
    <x v="2"/>
    <m/>
    <d v="2019-06-11T00:00:00"/>
    <d v="2019-06-11T00:00:00"/>
    <d v="2019-06-11T00:00:00"/>
    <d v="2019-06-11T00:00:00"/>
    <x v="0"/>
    <x v="0"/>
    <m/>
    <s v="Establish use of property as a separate self-contained dwellinghouse"/>
    <s v="1A Riverside House_x000d_Riverside_x000d_Twickenham_x000d_TW1 3DJ_x000d_"/>
    <s v="TW1 3DJ"/>
    <m/>
    <m/>
    <m/>
    <m/>
    <m/>
    <m/>
    <n v="1"/>
    <m/>
    <n v="1"/>
    <m/>
    <m/>
    <m/>
    <n v="1"/>
    <n v="1"/>
    <m/>
    <m/>
    <m/>
    <m/>
    <n v="2"/>
    <n v="0"/>
    <n v="0"/>
    <n v="1"/>
    <n v="1"/>
    <n v="0"/>
    <n v="0"/>
    <n v="-1"/>
    <n v="0"/>
    <n v="1"/>
    <m/>
    <n v="1"/>
    <n v="0"/>
    <n v="0"/>
    <n v="0"/>
    <n v="0"/>
    <n v="0"/>
    <m/>
    <m/>
    <m/>
    <m/>
    <m/>
    <n v="0"/>
    <n v="516873"/>
    <n v="173350"/>
    <s v="Twickenham Riverside"/>
  </r>
  <r>
    <s v="19/2022/ES191"/>
    <x v="2"/>
    <m/>
    <d v="2019-09-16T00:00:00"/>
    <d v="2022-09-17T00:00:00"/>
    <m/>
    <d v="2019-09-17T00:00:00"/>
    <x v="0"/>
    <x v="0"/>
    <m/>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m/>
    <n v="-1"/>
    <n v="0"/>
    <n v="0"/>
    <n v="0"/>
    <n v="0"/>
    <n v="0"/>
    <m/>
    <m/>
    <m/>
    <m/>
    <m/>
    <n v="0"/>
    <n v="516420"/>
    <n v="171274"/>
    <s v="Teddington"/>
  </r>
  <r>
    <s v="19/2544/FUL"/>
    <x v="1"/>
    <m/>
    <d v="2019-12-10T00:00:00"/>
    <d v="2022-12-10T00:00:00"/>
    <m/>
    <d v="2019-12-14T00:00:00"/>
    <x v="0"/>
    <x v="0"/>
    <m/>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m/>
    <n v="-1"/>
    <n v="0"/>
    <n v="0"/>
    <n v="0"/>
    <n v="0"/>
    <n v="0"/>
    <m/>
    <m/>
    <m/>
    <m/>
    <m/>
    <n v="0"/>
    <n v="513192"/>
    <n v="171188"/>
    <s v="Hampton North"/>
  </r>
  <r>
    <s v="19/3241/FUL"/>
    <x v="4"/>
    <m/>
    <d v="2020-03-13T00:00:00"/>
    <d v="2023-03-16T00:00:00"/>
    <d v="2020-03-16T00:00:00"/>
    <d v="2020-03-16T00:00:00"/>
    <x v="0"/>
    <x v="0"/>
    <m/>
    <s v="Extension of the garage to facilitate the creation of 1 x 1 bed dwelling."/>
    <s v="Land Adjacent To_x000d_29 Rivermeads Avenue_x000d_Twickenham_x000d__x000d_"/>
    <s v="TW2 5JL"/>
    <m/>
    <m/>
    <m/>
    <m/>
    <m/>
    <m/>
    <m/>
    <m/>
    <n v="0"/>
    <m/>
    <n v="1"/>
    <m/>
    <m/>
    <m/>
    <m/>
    <m/>
    <m/>
    <m/>
    <n v="1"/>
    <n v="1"/>
    <n v="0"/>
    <n v="0"/>
    <n v="0"/>
    <n v="0"/>
    <n v="0"/>
    <n v="0"/>
    <n v="0"/>
    <n v="1"/>
    <m/>
    <n v="1"/>
    <n v="0"/>
    <n v="0"/>
    <n v="0"/>
    <n v="0"/>
    <n v="0"/>
    <m/>
    <m/>
    <m/>
    <m/>
    <m/>
    <n v="0"/>
    <n v="513712"/>
    <n v="172398"/>
    <s v="West Twickenham"/>
  </r>
  <r>
    <s v="19/3586/ES191"/>
    <x v="1"/>
    <m/>
    <d v="2020-01-20T00:00:00"/>
    <d v="2020-01-20T00:00:00"/>
    <m/>
    <d v="2020-01-20T00:00:00"/>
    <x v="0"/>
    <x v="0"/>
    <m/>
    <s v="Lawful development certificate for the existing use of the dwelling as a 6no. bedroom house in multiple occupation"/>
    <s v="29 Heathside_x000d_Whitton_x000d_Hounslow_x000d_TW4 5NJ_x000d_"/>
    <s v="TW4 5NJ"/>
    <m/>
    <m/>
    <n v="1"/>
    <m/>
    <m/>
    <m/>
    <m/>
    <m/>
    <n v="1"/>
    <m/>
    <m/>
    <m/>
    <m/>
    <m/>
    <m/>
    <m/>
    <m/>
    <m/>
    <n v="0"/>
    <n v="0"/>
    <n v="0"/>
    <n v="-1"/>
    <n v="0"/>
    <n v="0"/>
    <n v="0"/>
    <n v="0"/>
    <n v="0"/>
    <n v="-1"/>
    <m/>
    <n v="-1"/>
    <n v="0"/>
    <n v="0"/>
    <n v="0"/>
    <n v="0"/>
    <n v="0"/>
    <m/>
    <m/>
    <m/>
    <m/>
    <m/>
    <n v="0"/>
    <n v="512883"/>
    <n v="173656"/>
    <s v="Heathfield"/>
  </r>
  <r>
    <s v="19/3757/ES191"/>
    <x v="2"/>
    <m/>
    <d v="2020-01-31T00:00:00"/>
    <d v="2020-01-31T00:00:00"/>
    <m/>
    <d v="2020-01-31T00:00:00"/>
    <x v="0"/>
    <x v="0"/>
    <m/>
    <s v="Use of 2B Orleans Road as a separate and self-contained C3 dwellinghouse."/>
    <s v="2B Orleans Road_x000d_Twickenham_x000d_TW1 3BL"/>
    <s v="TW1 3BL"/>
    <m/>
    <m/>
    <m/>
    <m/>
    <m/>
    <m/>
    <m/>
    <m/>
    <n v="0"/>
    <m/>
    <n v="1"/>
    <m/>
    <m/>
    <m/>
    <m/>
    <m/>
    <m/>
    <m/>
    <n v="1"/>
    <n v="1"/>
    <n v="0"/>
    <n v="0"/>
    <n v="0"/>
    <n v="0"/>
    <n v="0"/>
    <n v="0"/>
    <n v="0"/>
    <n v="1"/>
    <m/>
    <n v="1"/>
    <n v="0"/>
    <n v="0"/>
    <n v="0"/>
    <n v="0"/>
    <n v="0"/>
    <m/>
    <m/>
    <m/>
    <m/>
    <m/>
    <n v="0"/>
    <n v="516930"/>
    <n v="173775"/>
    <s v="Twickenham Riverside"/>
  </r>
  <r>
    <s v="19/3854/ES191"/>
    <x v="1"/>
    <m/>
    <d v="2020-02-25T00:00:00"/>
    <d v="2020-02-25T00:00:00"/>
    <m/>
    <d v="2020-02-25T00:00:00"/>
    <x v="0"/>
    <x v="0"/>
    <m/>
    <s v="Use of Flat 1 (basement) as  C3 residential."/>
    <s v="Flat 1_x000d_Heron Court_x000d_3 - 5 High Street_x000d_Hampton_x000d_TW12 2SQ_x000d_"/>
    <s v="TW12 2SQ"/>
    <m/>
    <m/>
    <m/>
    <m/>
    <m/>
    <m/>
    <m/>
    <m/>
    <n v="0"/>
    <m/>
    <m/>
    <n v="1"/>
    <m/>
    <m/>
    <m/>
    <m/>
    <m/>
    <m/>
    <n v="1"/>
    <n v="0"/>
    <n v="1"/>
    <n v="0"/>
    <n v="0"/>
    <n v="0"/>
    <n v="0"/>
    <n v="0"/>
    <n v="0"/>
    <n v="1"/>
    <m/>
    <n v="1"/>
    <n v="0"/>
    <n v="0"/>
    <n v="0"/>
    <n v="0"/>
    <n v="0"/>
    <m/>
    <m/>
    <m/>
    <m/>
    <m/>
    <n v="0"/>
    <n v="513949"/>
    <n v="169534"/>
    <s v="Hampton"/>
  </r>
  <r>
    <s v="99/2063"/>
    <x v="0"/>
    <m/>
    <d v="2000-02-03T00:00:00"/>
    <d v="2005-02-03T00:00:00"/>
    <d v="2005-01-14T00:00:00"/>
    <d v="2019-07-18T00:00:00"/>
    <x v="0"/>
    <x v="0"/>
    <m/>
    <s v="Proposed Dwelling House"/>
    <s v="6 Boileau Road Barnes"/>
    <m/>
    <m/>
    <m/>
    <m/>
    <m/>
    <m/>
    <m/>
    <m/>
    <m/>
    <n v="0"/>
    <m/>
    <n v="1"/>
    <m/>
    <m/>
    <m/>
    <m/>
    <m/>
    <m/>
    <n v="0"/>
    <n v="1"/>
    <n v="1"/>
    <n v="0"/>
    <n v="0"/>
    <n v="0"/>
    <n v="0"/>
    <n v="0"/>
    <n v="0"/>
    <n v="0"/>
    <n v="1"/>
    <m/>
    <n v="1"/>
    <n v="0"/>
    <n v="0"/>
    <n v="0"/>
    <n v="0"/>
    <n v="0"/>
    <m/>
    <m/>
    <m/>
    <m/>
    <m/>
    <n v="0"/>
    <n v="522457"/>
    <n v="177328"/>
    <s v="Barnes"/>
  </r>
  <r>
    <s v="13/0998/FUL"/>
    <x v="0"/>
    <m/>
    <d v="2013-11-05T00:00:00"/>
    <d v="2016-11-05T00:00:00"/>
    <d v="2016-08-14T00:00:00"/>
    <m/>
    <x v="1"/>
    <x v="0"/>
    <m/>
    <s v="Redevelopment of land at the rear of 139-141 Stanley Road, Teddington to provide two semi-detached, three storey, three bedroom houses with parking spaces following demolition of existing warehouse."/>
    <s v="Land At 139 - 141 Stanley Road Teddington"/>
    <s v="TW11 8UF"/>
    <m/>
    <m/>
    <m/>
    <m/>
    <m/>
    <m/>
    <m/>
    <m/>
    <n v="0"/>
    <m/>
    <m/>
    <m/>
    <n v="2"/>
    <m/>
    <m/>
    <m/>
    <m/>
    <m/>
    <n v="2"/>
    <n v="0"/>
    <n v="0"/>
    <n v="2"/>
    <n v="0"/>
    <n v="0"/>
    <n v="0"/>
    <n v="0"/>
    <n v="0"/>
    <n v="2"/>
    <m/>
    <n v="0"/>
    <n v="2"/>
    <n v="0"/>
    <n v="0"/>
    <n v="0"/>
    <n v="0"/>
    <m/>
    <m/>
    <m/>
    <m/>
    <m/>
    <n v="2"/>
    <n v="515074"/>
    <n v="171654"/>
    <s v="Fulwell and Hampton Hill"/>
  </r>
  <r>
    <s v="19/0637/FUL"/>
    <x v="0"/>
    <m/>
    <d v="2020-02-06T00:00:00"/>
    <d v="2023-02-06T00:00:00"/>
    <d v="2020-09-21T00:00:00"/>
    <m/>
    <x v="1"/>
    <x v="0"/>
    <m/>
    <s v="Demolition of the existing buildings and the erection of a mixed use development comprising of two buildings (two and three storeys), occupied as 8 residential units and 248.6m of B1 office space."/>
    <s v="63 Sandycombe Road Richmond TW9 2EP"/>
    <s v="TW9 2EP"/>
    <m/>
    <m/>
    <m/>
    <m/>
    <m/>
    <m/>
    <m/>
    <m/>
    <n v="0"/>
    <m/>
    <n v="6"/>
    <n v="2"/>
    <m/>
    <m/>
    <m/>
    <m/>
    <m/>
    <m/>
    <n v="8"/>
    <n v="6"/>
    <n v="2"/>
    <n v="0"/>
    <n v="0"/>
    <n v="0"/>
    <n v="0"/>
    <n v="0"/>
    <n v="0"/>
    <n v="8"/>
    <m/>
    <n v="0"/>
    <n v="4"/>
    <n v="4"/>
    <n v="0"/>
    <n v="0"/>
    <n v="0"/>
    <m/>
    <m/>
    <m/>
    <m/>
    <m/>
    <n v="8"/>
    <n v="519026"/>
    <n v="175926"/>
    <s v="Kew"/>
  </r>
  <r>
    <s v="19/2246/FUL"/>
    <x v="2"/>
    <m/>
    <d v="2019-10-22T00:00:00"/>
    <d v="2022-10-22T00:00:00"/>
    <m/>
    <d v="2020-06-15T00:00:00"/>
    <x v="1"/>
    <x v="0"/>
    <m/>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m/>
    <n v="0"/>
    <n v="-1"/>
    <n v="0"/>
    <n v="0"/>
    <n v="0"/>
    <n v="0"/>
    <m/>
    <m/>
    <m/>
    <m/>
    <m/>
    <n v="-1"/>
    <n v="516802"/>
    <n v="171333"/>
    <s v="Teddington"/>
  </r>
  <r>
    <s v="07/3348/FUL"/>
    <x v="0"/>
    <m/>
    <d v="2008-04-01T00:00:00"/>
    <d v="2011-04-01T00:00:00"/>
    <d v="2012-08-17T00:00:00"/>
    <m/>
    <x v="1"/>
    <x v="0"/>
    <m/>
    <s v="Demolition of existing house and outbuildings, construction of 3 houses."/>
    <s v="289 Petersham Road_x000d_Richmond_x000d_Surrey_x000d_TW10 7DA_x000d_"/>
    <m/>
    <m/>
    <m/>
    <m/>
    <n v="1"/>
    <m/>
    <m/>
    <m/>
    <m/>
    <n v="1"/>
    <m/>
    <n v="1"/>
    <m/>
    <m/>
    <n v="2"/>
    <m/>
    <m/>
    <m/>
    <m/>
    <n v="3"/>
    <n v="1"/>
    <n v="0"/>
    <n v="0"/>
    <n v="1"/>
    <n v="0"/>
    <n v="0"/>
    <n v="0"/>
    <n v="0"/>
    <n v="2"/>
    <m/>
    <n v="0"/>
    <n v="2"/>
    <n v="0"/>
    <n v="0"/>
    <n v="0"/>
    <n v="0"/>
    <m/>
    <m/>
    <m/>
    <m/>
    <m/>
    <n v="2"/>
    <n v="517856"/>
    <n v="172364"/>
    <s v="Ham, Petersham and Richmond Riverside"/>
  </r>
  <r>
    <s v="11/1443/FUL"/>
    <x v="0"/>
    <m/>
    <d v="2012-03-30T00:00:00"/>
    <d v="2015-03-30T00:00:00"/>
    <d v="2015-03-14T00:00:00"/>
    <m/>
    <x v="1"/>
    <x v="0"/>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m/>
    <n v="0"/>
    <n v="35.666666666666664"/>
    <n v="35.666666666666664"/>
    <n v="35.666666666666664"/>
    <n v="0"/>
    <n v="0"/>
    <m/>
    <m/>
    <m/>
    <m/>
    <m/>
    <n v="107"/>
    <n v="516095"/>
    <n v="173690"/>
    <s v="St. Margarets and North Twickenham"/>
  </r>
  <r>
    <s v="13/1327/FUL"/>
    <x v="1"/>
    <m/>
    <d v="2013-09-03T00:00:00"/>
    <d v="2016-09-03T00:00:00"/>
    <d v="2016-08-19T00:00:00"/>
    <m/>
    <x v="1"/>
    <x v="0"/>
    <m/>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m/>
    <n v="0"/>
    <n v="0"/>
    <n v="-1"/>
    <n v="0"/>
    <n v="0"/>
    <n v="0"/>
    <m/>
    <m/>
    <m/>
    <m/>
    <m/>
    <n v="-1"/>
    <n v="518397"/>
    <n v="173968"/>
    <s v="Ham, Petersham and Richmond Riverside"/>
  </r>
  <r>
    <s v="14/2118/FUL"/>
    <x v="2"/>
    <m/>
    <d v="2014-07-18T00:00:00"/>
    <d v="2018-01-19T00:00:00"/>
    <d v="2017-10-01T00:00:00"/>
    <m/>
    <x v="1"/>
    <x v="0"/>
    <m/>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m/>
    <n v="0"/>
    <n v="-2"/>
    <n v="0"/>
    <n v="0"/>
    <n v="0"/>
    <n v="0"/>
    <m/>
    <m/>
    <m/>
    <m/>
    <m/>
    <n v="-2"/>
    <n v="520243"/>
    <n v="175216"/>
    <s v="East Sheen"/>
  </r>
  <r>
    <s v="14/2257/FUL"/>
    <x v="3"/>
    <m/>
    <d v="2015-03-26T00:00:00"/>
    <d v="2018-03-27T00:00:00"/>
    <d v="2016-06-01T00:00:00"/>
    <m/>
    <x v="1"/>
    <x v="0"/>
    <m/>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m/>
    <n v="0"/>
    <n v="3"/>
    <n v="0"/>
    <n v="0"/>
    <n v="0"/>
    <n v="0"/>
    <m/>
    <m/>
    <m/>
    <m/>
    <m/>
    <n v="3"/>
    <n v="513482"/>
    <n v="173963"/>
    <s v="Heathfield"/>
  </r>
  <r>
    <s v="14/2797/P3JPA"/>
    <x v="1"/>
    <s v="PA"/>
    <d v="2015-08-20T00:00:00"/>
    <d v="2017-11-27T00:00:00"/>
    <d v="2017-06-30T00:00:00"/>
    <m/>
    <x v="1"/>
    <x v="0"/>
    <m/>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m/>
    <n v="0"/>
    <n v="6"/>
    <n v="0"/>
    <n v="0"/>
    <n v="0"/>
    <n v="0"/>
    <m/>
    <m/>
    <m/>
    <m/>
    <m/>
    <n v="6"/>
    <n v="515206"/>
    <n v="173341"/>
    <s v="South Twickenham"/>
  </r>
  <r>
    <s v="14/3011/FUL"/>
    <x v="1"/>
    <m/>
    <d v="2015-04-17T00:00:00"/>
    <d v="2018-04-20T00:00:00"/>
    <d v="2018-04-04T00:00:00"/>
    <m/>
    <x v="1"/>
    <x v="0"/>
    <m/>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m/>
    <n v="0"/>
    <n v="5"/>
    <n v="0"/>
    <n v="0"/>
    <n v="0"/>
    <n v="0"/>
    <m/>
    <m/>
    <m/>
    <m/>
    <m/>
    <n v="5"/>
    <n v="515537"/>
    <n v="170973"/>
    <s v="Teddington"/>
  </r>
  <r>
    <s v="14/3780/FUL"/>
    <x v="3"/>
    <m/>
    <d v="2015-04-30T00:00:00"/>
    <d v="2018-04-30T00:00:00"/>
    <d v="2016-07-01T00:00:00"/>
    <m/>
    <x v="1"/>
    <x v="0"/>
    <m/>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m/>
    <n v="8"/>
    <n v="8"/>
    <n v="0"/>
    <n v="0"/>
    <n v="0"/>
    <n v="0"/>
    <m/>
    <m/>
    <m/>
    <m/>
    <m/>
    <n v="8"/>
    <n v="517917"/>
    <n v="175196"/>
    <s v="South Richmond"/>
  </r>
  <r>
    <s v="14/4839/FUL"/>
    <x v="0"/>
    <m/>
    <d v="2016-07-14T00:00:00"/>
    <d v="2019-07-14T00:00:00"/>
    <d v="2019-06-01T00:00:00"/>
    <m/>
    <x v="1"/>
    <x v="0"/>
    <m/>
    <s v="Demolition of existing house and construction of a new 3 bedroom house."/>
    <s v="The Cottage_x000d_Eel Pie Island_x000d_Twickenham_x000d_TW1 3DY_x000d_"/>
    <m/>
    <m/>
    <n v="1"/>
    <m/>
    <m/>
    <m/>
    <m/>
    <m/>
    <m/>
    <n v="1"/>
    <m/>
    <m/>
    <m/>
    <n v="1"/>
    <m/>
    <m/>
    <m/>
    <m/>
    <m/>
    <n v="1"/>
    <n v="0"/>
    <n v="-1"/>
    <n v="1"/>
    <n v="0"/>
    <n v="0"/>
    <n v="0"/>
    <n v="0"/>
    <n v="0"/>
    <n v="0"/>
    <m/>
    <n v="0"/>
    <n v="0"/>
    <n v="0"/>
    <n v="0"/>
    <n v="0"/>
    <n v="0"/>
    <m/>
    <m/>
    <m/>
    <m/>
    <m/>
    <n v="0"/>
    <n v="516355"/>
    <n v="173076"/>
    <s v="Twickenham Riverside"/>
  </r>
  <r>
    <s v="14/5284/FUL"/>
    <x v="2"/>
    <m/>
    <d v="2015-02-16T00:00:00"/>
    <d v="2018-02-16T00:00:00"/>
    <d v="2018-03-23T00:00:00"/>
    <m/>
    <x v="1"/>
    <x v="0"/>
    <m/>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m/>
    <n v="0"/>
    <n v="-1"/>
    <n v="0"/>
    <n v="0"/>
    <n v="0"/>
    <n v="0"/>
    <m/>
    <m/>
    <m/>
    <m/>
    <m/>
    <n v="-1"/>
    <n v="518090"/>
    <n v="174701"/>
    <s v="South Richmond"/>
  </r>
  <r>
    <s v="14/5306/FUL"/>
    <x v="1"/>
    <m/>
    <d v="2015-06-22T00:00:00"/>
    <d v="2018-06-22T00:00:00"/>
    <d v="2017-05-01T00:00:00"/>
    <m/>
    <x v="1"/>
    <x v="0"/>
    <m/>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m/>
    <n v="0"/>
    <n v="0"/>
    <n v="0"/>
    <n v="0"/>
    <n v="0"/>
    <n v="0"/>
    <m/>
    <m/>
    <m/>
    <m/>
    <m/>
    <n v="0"/>
    <n v="518248"/>
    <n v="175334"/>
    <s v="North Richmond"/>
  </r>
  <r>
    <s v="15/1486/FUL"/>
    <x v="0"/>
    <m/>
    <d v="2015-07-16T00:00:00"/>
    <d v="2018-07-16T00:00:00"/>
    <d v="2018-06-04T00:00:00"/>
    <m/>
    <x v="1"/>
    <x v="0"/>
    <m/>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m/>
    <n v="0"/>
    <n v="1"/>
    <n v="0"/>
    <n v="0"/>
    <n v="0"/>
    <n v="0"/>
    <m/>
    <m/>
    <m/>
    <m/>
    <m/>
    <n v="1"/>
    <n v="512819"/>
    <n v="173657"/>
    <s v="Heathfield"/>
  </r>
  <r>
    <s v="15/2854/FUL"/>
    <x v="0"/>
    <m/>
    <d v="2016-06-02T00:00:00"/>
    <d v="2019-06-02T00:00:00"/>
    <d v="2019-05-01T00:00:00"/>
    <m/>
    <x v="1"/>
    <x v="1"/>
    <m/>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m/>
    <n v="0"/>
    <n v="2"/>
    <n v="0"/>
    <n v="0"/>
    <n v="0"/>
    <n v="0"/>
    <m/>
    <m/>
    <m/>
    <m/>
    <m/>
    <n v="2"/>
    <n v="517050"/>
    <n v="172680"/>
    <s v="Ham, Petersham and Richmond Riverside"/>
  </r>
  <r>
    <s v="15/2855/FUL"/>
    <x v="0"/>
    <m/>
    <d v="2016-06-02T00:00:00"/>
    <d v="2019-06-02T00:00:00"/>
    <d v="2019-05-28T00:00:00"/>
    <m/>
    <x v="1"/>
    <x v="1"/>
    <m/>
    <s v="Demolition of 20 garages in two rows; Construction of two three-bedroom houses"/>
    <s v="Garages At_x000d_Maguire Drive_x000d_Ham_x000d__x000d_"/>
    <m/>
    <m/>
    <m/>
    <m/>
    <m/>
    <m/>
    <m/>
    <m/>
    <m/>
    <n v="0"/>
    <s v="Y"/>
    <m/>
    <m/>
    <n v="2"/>
    <m/>
    <m/>
    <m/>
    <m/>
    <n v="2"/>
    <n v="2"/>
    <n v="0"/>
    <n v="0"/>
    <n v="2"/>
    <n v="0"/>
    <n v="0"/>
    <n v="0"/>
    <n v="0"/>
    <n v="0"/>
    <n v="2"/>
    <m/>
    <n v="0"/>
    <n v="2"/>
    <n v="0"/>
    <n v="0"/>
    <n v="0"/>
    <n v="0"/>
    <m/>
    <m/>
    <m/>
    <m/>
    <m/>
    <n v="2"/>
    <n v="517476"/>
    <n v="171658"/>
    <s v="Ham, Petersham and Richmond Riverside"/>
  </r>
  <r>
    <s v="15/2857/FUL"/>
    <x v="0"/>
    <m/>
    <d v="2016-11-17T00:00:00"/>
    <d v="2019-11-17T00:00:00"/>
    <d v="2019-10-16T00:00:00"/>
    <m/>
    <x v="1"/>
    <x v="1"/>
    <m/>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m/>
    <n v="0"/>
    <n v="3"/>
    <n v="0"/>
    <n v="0"/>
    <n v="0"/>
    <n v="0"/>
    <m/>
    <m/>
    <m/>
    <m/>
    <m/>
    <n v="3"/>
    <n v="517848"/>
    <n v="172830"/>
    <s v="Ham, Petersham and Richmond Riverside"/>
  </r>
  <r>
    <s v="15/3072/FUL"/>
    <x v="1"/>
    <m/>
    <d v="2016-10-07T00:00:00"/>
    <d v="2019-10-07T00:00:00"/>
    <d v="2018-03-01T00:00:00"/>
    <m/>
    <x v="1"/>
    <x v="0"/>
    <m/>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m/>
    <n v="0"/>
    <n v="6"/>
    <n v="0"/>
    <n v="0"/>
    <n v="0"/>
    <n v="0"/>
    <m/>
    <m/>
    <m/>
    <m/>
    <m/>
    <n v="6"/>
    <n v="516013"/>
    <n v="171023"/>
    <s v="Teddington"/>
  </r>
  <r>
    <s v="15/3518/FUL"/>
    <x v="0"/>
    <m/>
    <d v="2019-03-08T00:00:00"/>
    <d v="2022-03-08T00:00:00"/>
    <d v="2019-10-01T00:00:00"/>
    <m/>
    <x v="1"/>
    <x v="0"/>
    <m/>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m/>
    <n v="0"/>
    <n v="0"/>
    <n v="0"/>
    <n v="0"/>
    <n v="0"/>
    <n v="0"/>
    <m/>
    <m/>
    <m/>
    <m/>
    <m/>
    <n v="0"/>
    <n v="517831"/>
    <n v="174076"/>
    <s v="Twickenham Riverside"/>
  </r>
  <r>
    <s v="15/5217/NMA1"/>
    <x v="0"/>
    <m/>
    <d v="2019-10-11T00:00:00"/>
    <d v="2022-10-11T00:00:00"/>
    <d v="2019-10-16T00:00:00"/>
    <m/>
    <x v="1"/>
    <x v="0"/>
    <m/>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m/>
    <n v="0"/>
    <n v="8"/>
    <n v="0"/>
    <n v="0"/>
    <n v="0"/>
    <n v="0"/>
    <m/>
    <m/>
    <m/>
    <m/>
    <m/>
    <n v="8"/>
    <n v="518559"/>
    <n v="174698"/>
    <s v="South Richmond"/>
  </r>
  <r>
    <s v="15/5351/FUL"/>
    <x v="0"/>
    <m/>
    <d v="2017-04-06T00:00:00"/>
    <d v="2020-04-07T00:00:00"/>
    <d v="2020-02-23T00:00:00"/>
    <m/>
    <x v="1"/>
    <x v="0"/>
    <m/>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m/>
    <n v="0"/>
    <n v="1"/>
    <n v="0"/>
    <n v="0"/>
    <n v="0"/>
    <n v="0"/>
    <m/>
    <m/>
    <m/>
    <m/>
    <m/>
    <n v="1"/>
    <n v="514775"/>
    <n v="172397"/>
    <s v="West Twickenham"/>
  </r>
  <r>
    <s v="16/0058/FUL"/>
    <x v="1"/>
    <m/>
    <d v="2016-07-14T00:00:00"/>
    <d v="2019-07-14T00:00:00"/>
    <d v="2019-07-10T00:00:00"/>
    <m/>
    <x v="1"/>
    <x v="0"/>
    <m/>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m/>
    <n v="0"/>
    <n v="9"/>
    <n v="0"/>
    <n v="0"/>
    <n v="0"/>
    <n v="0"/>
    <m/>
    <m/>
    <m/>
    <m/>
    <m/>
    <n v="9"/>
    <n v="517924"/>
    <n v="174891"/>
    <s v="South Richmond"/>
  </r>
  <r>
    <s v="16/0432/FUL"/>
    <x v="0"/>
    <m/>
    <d v="2016-08-31T00:00:00"/>
    <d v="2019-08-31T00:00:00"/>
    <d v="2017-05-09T00:00:00"/>
    <m/>
    <x v="1"/>
    <x v="0"/>
    <m/>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m/>
    <n v="0"/>
    <n v="1"/>
    <n v="0"/>
    <n v="0"/>
    <n v="0"/>
    <n v="0"/>
    <m/>
    <m/>
    <m/>
    <m/>
    <m/>
    <n v="1"/>
    <n v="522622"/>
    <n v="177876"/>
    <s v="Barnes"/>
  </r>
  <r>
    <s v="16/0680/FUL"/>
    <x v="4"/>
    <m/>
    <d v="2016-04-19T00:00:00"/>
    <d v="2019-04-19T00:00:00"/>
    <d v="2016-07-01T00:00:00"/>
    <m/>
    <x v="1"/>
    <x v="0"/>
    <m/>
    <s v="Part demolition of single dwelling house and formation of two semi-detached houses."/>
    <s v="2 Firs Avenue_x000d_East Sheen_x000d_London_x000d_SW14 7NZ_x000d_"/>
    <m/>
    <m/>
    <m/>
    <m/>
    <n v="1"/>
    <m/>
    <m/>
    <m/>
    <m/>
    <n v="1"/>
    <m/>
    <m/>
    <m/>
    <m/>
    <n v="2"/>
    <m/>
    <m/>
    <m/>
    <m/>
    <n v="2"/>
    <n v="0"/>
    <n v="0"/>
    <n v="0"/>
    <n v="1"/>
    <n v="0"/>
    <n v="0"/>
    <n v="0"/>
    <n v="0"/>
    <n v="1"/>
    <m/>
    <n v="0"/>
    <n v="1"/>
    <n v="0"/>
    <n v="0"/>
    <n v="0"/>
    <n v="0"/>
    <m/>
    <m/>
    <m/>
    <m/>
    <m/>
    <n v="1"/>
    <n v="520343"/>
    <n v="175141"/>
    <s v="East Sheen"/>
  </r>
  <r>
    <s v="16/0905/FUL"/>
    <x v="0"/>
    <m/>
    <d v="2017-02-23T00:00:00"/>
    <d v="2020-02-23T00:00:00"/>
    <d v="2020-02-19T00:00:00"/>
    <m/>
    <x v="1"/>
    <x v="0"/>
    <m/>
    <s v="Demolition of the existing hall and the erection of a new community facility building and 6 flats"/>
    <s v="275 Sandycombe Road_x000d_Richmond_x000d_TW9 3LU_x000d_"/>
    <m/>
    <m/>
    <m/>
    <m/>
    <m/>
    <m/>
    <m/>
    <m/>
    <m/>
    <n v="0"/>
    <m/>
    <n v="4"/>
    <n v="2"/>
    <m/>
    <m/>
    <m/>
    <m/>
    <m/>
    <m/>
    <n v="6"/>
    <n v="4"/>
    <n v="2"/>
    <n v="0"/>
    <n v="0"/>
    <n v="0"/>
    <n v="0"/>
    <n v="0"/>
    <n v="0"/>
    <n v="6"/>
    <m/>
    <n v="0"/>
    <n v="0"/>
    <n v="3"/>
    <n v="3"/>
    <n v="0"/>
    <n v="0"/>
    <m/>
    <m/>
    <m/>
    <m/>
    <m/>
    <n v="6"/>
    <n v="519126"/>
    <n v="176420"/>
    <s v="Kew"/>
  </r>
  <r>
    <s v="16/1145/FUL"/>
    <x v="2"/>
    <m/>
    <d v="2016-12-15T00:00:00"/>
    <d v="2019-12-15T00:00:00"/>
    <d v="2019-02-01T00:00:00"/>
    <m/>
    <x v="1"/>
    <x v="0"/>
    <m/>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m/>
    <n v="0"/>
    <n v="1"/>
    <n v="0"/>
    <n v="0"/>
    <n v="0"/>
    <n v="0"/>
    <m/>
    <m/>
    <m/>
    <m/>
    <m/>
    <n v="1"/>
    <n v="517615"/>
    <n v="169709"/>
    <s v="Hampton Wick"/>
  </r>
  <r>
    <s v="16/1373/FUL"/>
    <x v="1"/>
    <m/>
    <d v="2016-09-19T00:00:00"/>
    <d v="2019-09-19T00:00:00"/>
    <d v="2017-11-24T00:00:00"/>
    <m/>
    <x v="1"/>
    <x v="0"/>
    <m/>
    <s v="Alterations and refurbishment to provide a single family dwelling house."/>
    <s v="17 The Green, Richmond, TW9 1PX_x000a_"/>
    <s v="TW9 1PX"/>
    <m/>
    <m/>
    <m/>
    <m/>
    <m/>
    <m/>
    <m/>
    <m/>
    <n v="0"/>
    <m/>
    <m/>
    <m/>
    <m/>
    <m/>
    <n v="1"/>
    <m/>
    <m/>
    <m/>
    <n v="1"/>
    <n v="0"/>
    <n v="0"/>
    <n v="0"/>
    <n v="0"/>
    <n v="1"/>
    <n v="0"/>
    <n v="0"/>
    <n v="0"/>
    <n v="1"/>
    <m/>
    <n v="0"/>
    <n v="1"/>
    <n v="0"/>
    <n v="0"/>
    <n v="0"/>
    <n v="0"/>
    <m/>
    <m/>
    <m/>
    <m/>
    <m/>
    <n v="1"/>
    <n v="517807"/>
    <n v="174892"/>
    <s v="South Richmond"/>
  </r>
  <r>
    <s v="16/1882/FUL"/>
    <x v="0"/>
    <m/>
    <d v="2017-05-30T00:00:00"/>
    <d v="2020-05-30T00:00:00"/>
    <d v="2019-04-01T00:00:00"/>
    <m/>
    <x v="1"/>
    <x v="0"/>
    <m/>
    <s v="Demolition of existing single dwelling and erection of a new single dwelling."/>
    <s v="9 Charlotte Road_x000d_Barnes_x000d_London_x000d_SW13 9QJ_x000d_"/>
    <s v="SW13 9QJ"/>
    <n v="1"/>
    <m/>
    <m/>
    <m/>
    <m/>
    <m/>
    <m/>
    <m/>
    <n v="1"/>
    <m/>
    <m/>
    <m/>
    <n v="1"/>
    <m/>
    <m/>
    <m/>
    <m/>
    <m/>
    <n v="1"/>
    <n v="-1"/>
    <n v="0"/>
    <n v="1"/>
    <n v="0"/>
    <n v="0"/>
    <n v="0"/>
    <n v="0"/>
    <n v="0"/>
    <n v="0"/>
    <m/>
    <n v="0"/>
    <n v="0"/>
    <n v="0"/>
    <n v="0"/>
    <n v="0"/>
    <n v="0"/>
    <m/>
    <m/>
    <m/>
    <m/>
    <m/>
    <n v="0"/>
    <n v="521779"/>
    <n v="176827"/>
    <s v="Barnes"/>
  </r>
  <r>
    <s v="16/1903/FUL"/>
    <x v="1"/>
    <m/>
    <d v="2016-11-15T00:00:00"/>
    <d v="2020-11-01T00:00:00"/>
    <d v="2019-01-14T00:00:00"/>
    <d v="2020-05-18T00:00:00"/>
    <x v="1"/>
    <x v="0"/>
    <m/>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m/>
    <n v="0"/>
    <n v="1"/>
    <n v="0"/>
    <n v="0"/>
    <n v="0"/>
    <n v="0"/>
    <m/>
    <m/>
    <m/>
    <m/>
    <m/>
    <n v="1"/>
    <n v="518846"/>
    <n v="177650"/>
    <s v="Kew"/>
  </r>
  <r>
    <s v="16/2306/FUL"/>
    <x v="2"/>
    <m/>
    <d v="2016-08-17T00:00:00"/>
    <d v="2019-08-17T00:00:00"/>
    <d v="2019-01-14T00:00:00"/>
    <m/>
    <x v="1"/>
    <x v="0"/>
    <m/>
    <s v="Conversion of the building into one family house, plus an additional apartment at basement level to the front."/>
    <s v="112 Richmond Hill_x000d_Richmond_x000d__x000d_"/>
    <m/>
    <n v="2"/>
    <n v="2"/>
    <n v="1"/>
    <m/>
    <m/>
    <m/>
    <m/>
    <m/>
    <n v="5"/>
    <m/>
    <n v="1"/>
    <m/>
    <m/>
    <n v="1"/>
    <m/>
    <m/>
    <m/>
    <m/>
    <n v="2"/>
    <n v="-1"/>
    <n v="-2"/>
    <n v="-1"/>
    <n v="1"/>
    <n v="0"/>
    <n v="0"/>
    <n v="0"/>
    <n v="0"/>
    <n v="-3"/>
    <m/>
    <n v="0"/>
    <n v="-3"/>
    <n v="0"/>
    <n v="0"/>
    <n v="0"/>
    <n v="0"/>
    <m/>
    <m/>
    <m/>
    <m/>
    <m/>
    <n v="-3"/>
    <n v="518294"/>
    <n v="174078"/>
    <s v="Ham, Petersham and Richmond Riverside"/>
  </r>
  <r>
    <s v="16/2637/FUL"/>
    <x v="0"/>
    <m/>
    <d v="2017-03-07T00:00:00"/>
    <d v="2020-03-07T00:00:00"/>
    <d v="2017-05-10T00:00:00"/>
    <m/>
    <x v="1"/>
    <x v="0"/>
    <m/>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m/>
    <n v="0"/>
    <n v="0"/>
    <n v="0"/>
    <n v="0"/>
    <n v="0"/>
    <n v="0"/>
    <m/>
    <m/>
    <m/>
    <m/>
    <m/>
    <n v="0"/>
    <n v="521872"/>
    <n v="177181"/>
    <s v="Barnes"/>
  </r>
  <r>
    <s v="16/2647/FUL"/>
    <x v="0"/>
    <m/>
    <d v="2017-10-10T00:00:00"/>
    <d v="2020-10-10T00:00:00"/>
    <d v="2019-12-02T00:00:00"/>
    <m/>
    <x v="1"/>
    <x v="2"/>
    <m/>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m/>
    <n v="0"/>
    <n v="11"/>
    <n v="11"/>
    <n v="0"/>
    <n v="0"/>
    <n v="0"/>
    <m/>
    <m/>
    <m/>
    <m/>
    <m/>
    <n v="22"/>
    <n v="515918"/>
    <n v="171031"/>
    <s v="Teddington"/>
  </r>
  <r>
    <s v="16/2709/FUL"/>
    <x v="0"/>
    <m/>
    <d v="2017-04-10T00:00:00"/>
    <d v="2020-04-10T00:00:00"/>
    <d v="2020-03-22T00:00:00"/>
    <m/>
    <x v="1"/>
    <x v="0"/>
    <m/>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m/>
    <n v="0"/>
    <n v="0"/>
    <n v="0"/>
    <n v="0"/>
    <n v="0"/>
    <n v="0"/>
    <m/>
    <m/>
    <m/>
    <m/>
    <m/>
    <n v="0"/>
    <n v="522192"/>
    <n v="177628"/>
    <s v="Barnes"/>
  </r>
  <r>
    <s v="16/3293/RES"/>
    <x v="0"/>
    <m/>
    <d v="2016-11-03T00:00:00"/>
    <d v="2019-11-03T00:00:00"/>
    <d v="2017-03-13T00:00:00"/>
    <m/>
    <x v="1"/>
    <x v="1"/>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2"/>
    <n v="22"/>
    <n v="3"/>
    <n v="11"/>
    <n v="5"/>
    <n v="3"/>
    <n v="0"/>
    <n v="0"/>
    <n v="0"/>
    <n v="0"/>
    <n v="22"/>
    <m/>
    <n v="0"/>
    <n v="0"/>
    <n v="0"/>
    <n v="11"/>
    <n v="11"/>
    <n v="0"/>
    <m/>
    <m/>
    <m/>
    <m/>
    <m/>
    <n v="22"/>
    <n v="515304"/>
    <n v="173889"/>
    <s v="St. Margarets and North Twickenham"/>
  </r>
  <r>
    <s v="16/3293/RES"/>
    <x v="0"/>
    <m/>
    <d v="2016-11-03T00:00:00"/>
    <d v="2019-11-03T00:00:00"/>
    <d v="2017-03-13T00:00:00"/>
    <m/>
    <x v="1"/>
    <x v="0"/>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m/>
    <n v="146"/>
    <n v="38"/>
    <n v="59"/>
    <n v="31"/>
    <n v="18"/>
    <n v="0"/>
    <n v="0"/>
    <n v="0"/>
    <n v="0"/>
    <n v="146"/>
    <m/>
    <n v="0"/>
    <n v="0"/>
    <n v="0"/>
    <n v="48.666666666666664"/>
    <n v="48.666666666666664"/>
    <n v="48.666666666666664"/>
    <m/>
    <m/>
    <m/>
    <m/>
    <m/>
    <n v="146"/>
    <n v="515304"/>
    <n v="173889"/>
    <s v="St. Margarets and North Twickenham"/>
  </r>
  <r>
    <s v="16/3293/RES"/>
    <x v="0"/>
    <m/>
    <d v="2016-11-03T00:00:00"/>
    <d v="2019-11-03T00:00:00"/>
    <d v="2017-03-13T00:00:00"/>
    <m/>
    <x v="1"/>
    <x v="2"/>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5"/>
    <n v="5"/>
    <n v="4"/>
    <n v="1"/>
    <n v="0"/>
    <n v="0"/>
    <n v="0"/>
    <n v="0"/>
    <n v="0"/>
    <n v="0"/>
    <n v="5"/>
    <m/>
    <n v="0"/>
    <n v="0"/>
    <n v="0"/>
    <n v="2.5"/>
    <n v="2.5"/>
    <n v="0"/>
    <m/>
    <m/>
    <m/>
    <m/>
    <m/>
    <n v="5"/>
    <n v="515304"/>
    <n v="173889"/>
    <s v="St. Margarets and North Twickenham"/>
  </r>
  <r>
    <s v="16/3450/FUL"/>
    <x v="0"/>
    <m/>
    <d v="2017-10-16T00:00:00"/>
    <d v="2020-10-16T00:00:00"/>
    <d v="2018-09-03T00:00:00"/>
    <d v="2020-09-09T00:00:00"/>
    <x v="1"/>
    <x v="0"/>
    <m/>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m/>
    <n v="0"/>
    <n v="9"/>
    <n v="0"/>
    <n v="0"/>
    <n v="0"/>
    <n v="0"/>
    <m/>
    <m/>
    <m/>
    <m/>
    <m/>
    <n v="9"/>
    <n v="515669"/>
    <n v="173102"/>
    <s v="South Twickenham"/>
  </r>
  <r>
    <s v="16/3506/FUL"/>
    <x v="0"/>
    <m/>
    <d v="2018-10-11T00:00:00"/>
    <d v="2021-10-11T00:00:00"/>
    <d v="2019-10-14T00:00:00"/>
    <m/>
    <x v="1"/>
    <x v="1"/>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m/>
    <n v="0"/>
    <n v="19"/>
    <n v="0"/>
    <n v="0"/>
    <n v="0"/>
    <n v="0"/>
    <m/>
    <m/>
    <m/>
    <m/>
    <m/>
    <n v="19"/>
    <n v="513257"/>
    <n v="174057"/>
    <s v="Whitton"/>
  </r>
  <r>
    <s v="16/3506/FUL"/>
    <x v="0"/>
    <m/>
    <d v="2018-10-11T00:00:00"/>
    <d v="2021-10-11T00:00:00"/>
    <d v="2019-10-14T00:00:00"/>
    <m/>
    <x v="1"/>
    <x v="2"/>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m/>
    <n v="0"/>
    <n v="5"/>
    <n v="0"/>
    <n v="0"/>
    <n v="0"/>
    <n v="0"/>
    <m/>
    <m/>
    <m/>
    <m/>
    <m/>
    <n v="5"/>
    <n v="513257"/>
    <n v="174057"/>
    <s v="Whitton"/>
  </r>
  <r>
    <s v="16/3506/FUL"/>
    <x v="0"/>
    <m/>
    <d v="2018-10-11T00:00:00"/>
    <d v="2021-10-11T00:00:00"/>
    <d v="2019-10-14T00:00:00"/>
    <m/>
    <x v="1"/>
    <x v="3"/>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m/>
    <n v="0"/>
    <n v="-30"/>
    <n v="0"/>
    <n v="0"/>
    <n v="0"/>
    <n v="0"/>
    <m/>
    <m/>
    <m/>
    <m/>
    <m/>
    <n v="-30"/>
    <n v="513257"/>
    <n v="174057"/>
    <s v="Whitton"/>
  </r>
  <r>
    <s v="16/3552/FUL"/>
    <x v="3"/>
    <m/>
    <d v="2018-04-24T00:00:00"/>
    <d v="2021-04-24T00:00:00"/>
    <d v="2018-04-25T00:00:00"/>
    <m/>
    <x v="1"/>
    <x v="0"/>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m/>
    <n v="0"/>
    <n v="12"/>
    <n v="0"/>
    <n v="0"/>
    <n v="0"/>
    <n v="0"/>
    <m/>
    <m/>
    <m/>
    <m/>
    <m/>
    <n v="12"/>
    <n v="517752"/>
    <n v="172177"/>
    <s v="Ham, Petersham and Richmond Riverside"/>
  </r>
  <r>
    <s v="16/3625/FUL"/>
    <x v="0"/>
    <m/>
    <d v="2017-11-30T00:00:00"/>
    <d v="2020-11-30T00:00:00"/>
    <d v="2018-09-01T00:00:00"/>
    <m/>
    <x v="1"/>
    <x v="0"/>
    <m/>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m/>
    <n v="0"/>
    <n v="1"/>
    <n v="0"/>
    <n v="0"/>
    <n v="0"/>
    <n v="0"/>
    <m/>
    <m/>
    <m/>
    <m/>
    <m/>
    <n v="1"/>
    <n v="516115"/>
    <n v="173199"/>
    <s v="Twickenham Riverside"/>
  </r>
  <r>
    <s v="16/3961/FUL"/>
    <x v="0"/>
    <m/>
    <d v="2017-02-20T00:00:00"/>
    <d v="2020-08-10T00:00:00"/>
    <d v="2019-01-14T00:00:00"/>
    <m/>
    <x v="1"/>
    <x v="0"/>
    <m/>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m/>
    <n v="0"/>
    <n v="1"/>
    <n v="0"/>
    <n v="0"/>
    <n v="0"/>
    <n v="0"/>
    <m/>
    <m/>
    <m/>
    <m/>
    <m/>
    <n v="1"/>
    <n v="521729"/>
    <n v="176400"/>
    <s v="Mortlake and Barnes Common"/>
  </r>
  <r>
    <s v="16/4127/FUL"/>
    <x v="2"/>
    <m/>
    <d v="2017-12-04T00:00:00"/>
    <d v="2021-01-30T00:00:00"/>
    <d v="2019-03-01T00:00:00"/>
    <m/>
    <x v="1"/>
    <x v="0"/>
    <m/>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m/>
    <n v="0"/>
    <n v="1"/>
    <n v="0"/>
    <n v="0"/>
    <n v="0"/>
    <n v="0"/>
    <m/>
    <m/>
    <m/>
    <m/>
    <m/>
    <n v="1"/>
    <n v="516719"/>
    <n v="171329"/>
    <s v="Teddington"/>
  </r>
  <r>
    <s v="16/4405/FUL"/>
    <x v="0"/>
    <m/>
    <d v="2017-03-27T00:00:00"/>
    <d v="2020-03-27T00:00:00"/>
    <d v="2017-09-01T00:00:00"/>
    <m/>
    <x v="1"/>
    <x v="0"/>
    <m/>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m/>
    <n v="0"/>
    <n v="0"/>
    <n v="0"/>
    <n v="0"/>
    <n v="0"/>
    <n v="0"/>
    <m/>
    <m/>
    <m/>
    <m/>
    <m/>
    <n v="0"/>
    <n v="514468"/>
    <n v="172144"/>
    <s v="West Twickenham"/>
  </r>
  <r>
    <s v="16/4635/FUL"/>
    <x v="0"/>
    <m/>
    <d v="2017-03-07T00:00:00"/>
    <d v="2020-03-07T00:00:00"/>
    <d v="2020-03-01T00:00:00"/>
    <m/>
    <x v="1"/>
    <x v="0"/>
    <m/>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m/>
    <n v="0"/>
    <n v="1"/>
    <n v="0"/>
    <n v="0"/>
    <n v="0"/>
    <n v="0"/>
    <m/>
    <m/>
    <m/>
    <m/>
    <m/>
    <n v="1"/>
    <n v="513432"/>
    <n v="173849"/>
    <s v="Whitton"/>
  </r>
  <r>
    <s v="16/4772/GPD15"/>
    <x v="1"/>
    <s v="PA"/>
    <d v="2017-02-24T00:00:00"/>
    <d v="2020-12-21T00:00:00"/>
    <d v="2019-10-07T00:00:00"/>
    <m/>
    <x v="1"/>
    <x v="0"/>
    <m/>
    <s v="Change of use of first floor from B1 office use to C3 residential use comprising 9 units (8 x 1 bed and 1 x 2 bed flats)"/>
    <s v="52 - 64 Heath Road_x000d_Twickenham_x000d__x000d_"/>
    <s v="-"/>
    <m/>
    <m/>
    <m/>
    <m/>
    <m/>
    <m/>
    <m/>
    <m/>
    <n v="0"/>
    <m/>
    <n v="8"/>
    <n v="1"/>
    <m/>
    <m/>
    <m/>
    <m/>
    <m/>
    <m/>
    <n v="9"/>
    <n v="8"/>
    <n v="1"/>
    <n v="0"/>
    <n v="0"/>
    <n v="0"/>
    <n v="0"/>
    <n v="0"/>
    <n v="0"/>
    <n v="9"/>
    <m/>
    <n v="0"/>
    <n v="9"/>
    <n v="0"/>
    <n v="0"/>
    <n v="0"/>
    <n v="0"/>
    <m/>
    <m/>
    <m/>
    <m/>
    <m/>
    <n v="9"/>
    <n v="515974"/>
    <n v="173142"/>
    <s v="Twickenham Riverside"/>
  </r>
  <r>
    <s v="16/4890/FUL"/>
    <x v="0"/>
    <m/>
    <d v="2017-09-08T00:00:00"/>
    <d v="2020-09-08T00:00:00"/>
    <d v="2019-03-30T00:00:00"/>
    <m/>
    <x v="1"/>
    <x v="0"/>
    <m/>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m/>
    <n v="0"/>
    <n v="10"/>
    <n v="10"/>
    <n v="0"/>
    <n v="0"/>
    <n v="0"/>
    <m/>
    <m/>
    <m/>
    <m/>
    <m/>
    <n v="20"/>
    <n v="519012"/>
    <n v="175761"/>
    <s v="Kew"/>
  </r>
  <r>
    <s v="16/4902/FUL"/>
    <x v="0"/>
    <m/>
    <d v="2017-06-22T00:00:00"/>
    <d v="2021-11-12T00:00:00"/>
    <d v="2019-10-09T00:00:00"/>
    <m/>
    <x v="1"/>
    <x v="0"/>
    <m/>
    <s v="Construction of a two storey, one bed dwelling-house along with associated cycle storage, car parking and landscaping."/>
    <s v="91 Sheen Road_x000d_Richmond_x000d_TW9 1YJ"/>
    <s v="TW9 1YJ"/>
    <m/>
    <m/>
    <m/>
    <m/>
    <m/>
    <m/>
    <m/>
    <m/>
    <n v="0"/>
    <m/>
    <n v="1"/>
    <m/>
    <m/>
    <m/>
    <m/>
    <m/>
    <m/>
    <m/>
    <n v="1"/>
    <n v="1"/>
    <n v="0"/>
    <n v="0"/>
    <n v="0"/>
    <n v="0"/>
    <n v="0"/>
    <n v="0"/>
    <n v="0"/>
    <n v="1"/>
    <m/>
    <n v="0"/>
    <n v="1"/>
    <n v="0"/>
    <n v="0"/>
    <n v="0"/>
    <n v="0"/>
    <m/>
    <m/>
    <m/>
    <m/>
    <m/>
    <n v="1"/>
    <n v="518494"/>
    <n v="175035"/>
    <s v="South Richmond"/>
  </r>
  <r>
    <s v="17/0323/FUL"/>
    <x v="0"/>
    <m/>
    <d v="2018-03-22T00:00:00"/>
    <d v="2021-03-23T00:00:00"/>
    <d v="2020-03-31T00:00:00"/>
    <m/>
    <x v="1"/>
    <x v="0"/>
    <m/>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m/>
    <n v="0"/>
    <n v="2"/>
    <n v="2"/>
    <n v="0"/>
    <n v="0"/>
    <n v="0"/>
    <m/>
    <m/>
    <m/>
    <m/>
    <m/>
    <n v="4"/>
    <n v="514687"/>
    <n v="171290"/>
    <s v="Fulwell and Hampton Hill"/>
  </r>
  <r>
    <s v="17/0330/FUL"/>
    <x v="0"/>
    <m/>
    <d v="2017-08-07T00:00:00"/>
    <d v="2020-08-07T00:00:00"/>
    <d v="2018-03-20T00:00:00"/>
    <m/>
    <x v="1"/>
    <x v="0"/>
    <m/>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m/>
    <n v="0"/>
    <n v="1"/>
    <n v="0"/>
    <n v="0"/>
    <n v="0"/>
    <n v="0"/>
    <m/>
    <m/>
    <m/>
    <m/>
    <m/>
    <n v="1"/>
    <n v="517123"/>
    <n v="170663"/>
    <s v="Hampton Wick"/>
  </r>
  <r>
    <s v="17/1285/GPD15"/>
    <x v="1"/>
    <s v="PA"/>
    <d v="2017-05-26T00:00:00"/>
    <d v="2021-12-08T00:00:00"/>
    <d v="2020-01-13T00:00:00"/>
    <m/>
    <x v="1"/>
    <x v="0"/>
    <m/>
    <s v="Change of use from B1 office to C3 residential."/>
    <s v="First Floor_x000d_300 - 302 Sandycombe Road_x000d_Richmond_x000d__x000d_"/>
    <s v="TW9 3NG"/>
    <m/>
    <m/>
    <m/>
    <m/>
    <m/>
    <m/>
    <m/>
    <m/>
    <n v="0"/>
    <m/>
    <m/>
    <n v="2"/>
    <m/>
    <m/>
    <m/>
    <m/>
    <m/>
    <m/>
    <n v="2"/>
    <n v="0"/>
    <n v="2"/>
    <n v="0"/>
    <n v="0"/>
    <n v="0"/>
    <n v="0"/>
    <n v="0"/>
    <n v="0"/>
    <n v="2"/>
    <m/>
    <n v="0"/>
    <n v="2"/>
    <n v="0"/>
    <n v="0"/>
    <n v="0"/>
    <n v="0"/>
    <m/>
    <m/>
    <m/>
    <m/>
    <m/>
    <n v="2"/>
    <n v="519061"/>
    <n v="176662"/>
    <s v="Kew"/>
  </r>
  <r>
    <s v="17/1286/VRC"/>
    <x v="0"/>
    <m/>
    <d v="2017-10-05T00:00:00"/>
    <d v="2017-12-09T00:00:00"/>
    <d v="2017-10-05T00:00:00"/>
    <d v="2020-05-15T00:00:00"/>
    <x v="1"/>
    <x v="0"/>
    <m/>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m/>
    <n v="0"/>
    <n v="6"/>
    <n v="0"/>
    <n v="0"/>
    <n v="0"/>
    <n v="0"/>
    <m/>
    <m/>
    <m/>
    <m/>
    <m/>
    <n v="6"/>
    <n v="516802"/>
    <n v="171333"/>
    <s v="Teddington"/>
  </r>
  <r>
    <s v="17/1453/FUL"/>
    <x v="1"/>
    <m/>
    <d v="2018-04-24T00:00:00"/>
    <d v="2021-04-24T00:00:00"/>
    <d v="2019-10-03T00:00:00"/>
    <m/>
    <x v="1"/>
    <x v="0"/>
    <m/>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m/>
    <n v="0"/>
    <n v="1"/>
    <n v="0"/>
    <n v="0"/>
    <n v="0"/>
    <n v="0"/>
    <m/>
    <m/>
    <m/>
    <m/>
    <m/>
    <n v="1"/>
    <n v="515313"/>
    <n v="173179"/>
    <s v="South Twickenham"/>
  </r>
  <r>
    <s v="17/1937/FUL"/>
    <x v="1"/>
    <m/>
    <d v="2018-09-13T00:00:00"/>
    <d v="2021-09-13T00:00:00"/>
    <d v="2019-10-01T00:00:00"/>
    <m/>
    <x v="1"/>
    <x v="0"/>
    <m/>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m/>
    <n v="0"/>
    <n v="2"/>
    <n v="0"/>
    <n v="0"/>
    <n v="0"/>
    <n v="0"/>
    <m/>
    <m/>
    <m/>
    <m/>
    <m/>
    <n v="2"/>
    <n v="515790"/>
    <n v="173166"/>
    <s v="South Twickenham"/>
  </r>
  <r>
    <s v="17/1996/FUL"/>
    <x v="0"/>
    <m/>
    <d v="2017-11-28T00:00:00"/>
    <d v="2020-11-28T00:00:00"/>
    <d v="2019-02-01T00:00:00"/>
    <m/>
    <x v="1"/>
    <x v="0"/>
    <m/>
    <s v="Demolition of existing outbuildings and construction of 2 No. detached dwellinghouses."/>
    <s v="49 Clifford Avenue_x000d_East Sheen_x000d_London_x000d_SW14 7BW"/>
    <s v="SW14 7BW"/>
    <m/>
    <m/>
    <m/>
    <m/>
    <m/>
    <m/>
    <m/>
    <m/>
    <n v="0"/>
    <m/>
    <m/>
    <m/>
    <m/>
    <n v="2"/>
    <m/>
    <m/>
    <m/>
    <m/>
    <n v="2"/>
    <n v="0"/>
    <n v="0"/>
    <n v="0"/>
    <n v="2"/>
    <n v="0"/>
    <n v="0"/>
    <n v="0"/>
    <n v="0"/>
    <n v="2"/>
    <m/>
    <n v="0"/>
    <n v="2"/>
    <n v="0"/>
    <n v="0"/>
    <n v="0"/>
    <n v="0"/>
    <m/>
    <m/>
    <m/>
    <m/>
    <m/>
    <n v="2"/>
    <n v="519840"/>
    <n v="175428"/>
    <s v="North Richmond"/>
  </r>
  <r>
    <s v="17/2488/FUL"/>
    <x v="0"/>
    <m/>
    <d v="2017-08-25T00:00:00"/>
    <d v="2021-04-06T00:00:00"/>
    <d v="2018-12-01T00:00:00"/>
    <m/>
    <x v="1"/>
    <x v="0"/>
    <m/>
    <s v="Replacement dwellinghouse with associated landscaping, boundary treatment and summer house."/>
    <s v="32 Fife Road_x000d_East Sheen_x000d_London_x000d_SW14 7EL"/>
    <s v="SW14 7EL"/>
    <m/>
    <m/>
    <m/>
    <m/>
    <n v="1"/>
    <m/>
    <m/>
    <m/>
    <n v="1"/>
    <m/>
    <m/>
    <m/>
    <m/>
    <m/>
    <m/>
    <n v="1"/>
    <m/>
    <m/>
    <n v="1"/>
    <n v="0"/>
    <n v="0"/>
    <n v="0"/>
    <n v="0"/>
    <n v="-1"/>
    <n v="1"/>
    <n v="0"/>
    <n v="0"/>
    <n v="0"/>
    <m/>
    <n v="0"/>
    <n v="0"/>
    <n v="0"/>
    <n v="0"/>
    <n v="0"/>
    <n v="0"/>
    <m/>
    <m/>
    <m/>
    <m/>
    <m/>
    <n v="0"/>
    <n v="520119"/>
    <n v="174521"/>
    <s v="East Sheen"/>
  </r>
  <r>
    <s v="17/2769/FUL"/>
    <x v="0"/>
    <m/>
    <d v="2018-04-13T00:00:00"/>
    <d v="2021-04-13T00:00:00"/>
    <d v="2018-11-30T00:00:00"/>
    <m/>
    <x v="1"/>
    <x v="0"/>
    <m/>
    <s v="Demolition of existing detached dwelling and construction of a new 2 storey, 5 bedroom dwelling."/>
    <s v="54 Sandy Lane_x000d_Petersham_x000d_Richmond_x000d_TW10 7EL_x000d_"/>
    <s v="TW10 7EL"/>
    <m/>
    <m/>
    <n v="1"/>
    <m/>
    <m/>
    <m/>
    <m/>
    <m/>
    <n v="1"/>
    <m/>
    <m/>
    <m/>
    <m/>
    <m/>
    <n v="1"/>
    <m/>
    <m/>
    <m/>
    <n v="1"/>
    <n v="0"/>
    <n v="0"/>
    <n v="-1"/>
    <n v="0"/>
    <n v="1"/>
    <n v="0"/>
    <n v="0"/>
    <n v="0"/>
    <n v="0"/>
    <m/>
    <n v="0"/>
    <n v="0"/>
    <n v="0"/>
    <n v="0"/>
    <n v="0"/>
    <n v="0"/>
    <m/>
    <m/>
    <m/>
    <m/>
    <m/>
    <n v="0"/>
    <n v="517655"/>
    <n v="172610"/>
    <s v="Ham, Petersham and Richmond Riverside"/>
  </r>
  <r>
    <s v="17/2939/FUL"/>
    <x v="1"/>
    <m/>
    <d v="2017-11-09T00:00:00"/>
    <d v="2020-11-09T00:00:00"/>
    <d v="2018-09-04T00:00:00"/>
    <m/>
    <x v="1"/>
    <x v="0"/>
    <m/>
    <s v="Part conversion of rear shop unit and single storey side/rear extension to form a studio flat._x000d_"/>
    <s v="54 White Hart Lane_x000d_Barnes_x000d_London_x000d_SW13 0PZ_x000d_"/>
    <s v="SW13 0PZ"/>
    <m/>
    <m/>
    <m/>
    <m/>
    <m/>
    <m/>
    <m/>
    <m/>
    <n v="0"/>
    <m/>
    <n v="1"/>
    <m/>
    <m/>
    <m/>
    <m/>
    <m/>
    <m/>
    <m/>
    <n v="1"/>
    <n v="1"/>
    <n v="0"/>
    <n v="0"/>
    <n v="0"/>
    <n v="0"/>
    <n v="0"/>
    <n v="0"/>
    <n v="0"/>
    <n v="1"/>
    <m/>
    <n v="0"/>
    <n v="1"/>
    <n v="0"/>
    <n v="0"/>
    <n v="0"/>
    <n v="0"/>
    <m/>
    <m/>
    <m/>
    <m/>
    <m/>
    <n v="1"/>
    <n v="521310"/>
    <n v="175864"/>
    <s v="Mortlake and Barnes Common"/>
  </r>
  <r>
    <s v="17/3667/FUL"/>
    <x v="0"/>
    <m/>
    <d v="2018-04-25T00:00:00"/>
    <d v="2021-04-25T00:00:00"/>
    <d v="2020-03-02T00:00:00"/>
    <m/>
    <x v="1"/>
    <x v="0"/>
    <m/>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m/>
    <n v="0"/>
    <n v="1"/>
    <n v="0"/>
    <n v="0"/>
    <n v="0"/>
    <n v="0"/>
    <m/>
    <m/>
    <m/>
    <m/>
    <m/>
    <n v="1"/>
    <n v="517808"/>
    <n v="173353"/>
    <s v="Ham, Petersham and Richmond Riverside"/>
  </r>
  <r>
    <s v="17/4268/FUL"/>
    <x v="0"/>
    <m/>
    <d v="2018-05-09T00:00:00"/>
    <d v="2021-05-09T00:00:00"/>
    <d v="2019-03-01T00:00:00"/>
    <m/>
    <x v="1"/>
    <x v="0"/>
    <m/>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m/>
    <n v="0"/>
    <n v="1"/>
    <n v="0"/>
    <n v="0"/>
    <n v="0"/>
    <n v="0"/>
    <m/>
    <m/>
    <m/>
    <m/>
    <m/>
    <n v="1"/>
    <n v="522397"/>
    <n v="177790"/>
    <s v="Barnes"/>
  </r>
  <r>
    <s v="17/4303/FUL"/>
    <x v="4"/>
    <m/>
    <d v="2018-07-20T00:00:00"/>
    <d v="2021-07-20T00:00:00"/>
    <m/>
    <d v="2020-07-07T00:00:00"/>
    <x v="1"/>
    <x v="0"/>
    <m/>
    <s v="Erection of a second floor roof extension to create a. two-bed flat with roof terraces"/>
    <s v="16 Elmtree Road Teddington_x000a__x000a_"/>
    <s v="TW11 8ST"/>
    <m/>
    <m/>
    <m/>
    <m/>
    <m/>
    <m/>
    <m/>
    <m/>
    <n v="0"/>
    <m/>
    <m/>
    <n v="1"/>
    <m/>
    <m/>
    <m/>
    <m/>
    <m/>
    <m/>
    <n v="1"/>
    <n v="0"/>
    <n v="1"/>
    <n v="0"/>
    <n v="0"/>
    <n v="0"/>
    <n v="0"/>
    <n v="0"/>
    <n v="0"/>
    <n v="1"/>
    <m/>
    <n v="0"/>
    <n v="1"/>
    <n v="0"/>
    <n v="0"/>
    <n v="0"/>
    <n v="0"/>
    <m/>
    <m/>
    <m/>
    <m/>
    <m/>
    <n v="1"/>
    <n v="515426"/>
    <n v="171451"/>
    <s v="Fulwell and Hampton Hill"/>
  </r>
  <r>
    <s v="17/4368/FUL"/>
    <x v="3"/>
    <m/>
    <d v="2019-03-06T00:00:00"/>
    <d v="2022-03-07T00:00:00"/>
    <d v="2019-09-02T00:00:00"/>
    <m/>
    <x v="1"/>
    <x v="0"/>
    <m/>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m/>
    <n v="0"/>
    <n v="1"/>
    <n v="0"/>
    <n v="0"/>
    <n v="0"/>
    <n v="0"/>
    <m/>
    <m/>
    <m/>
    <m/>
    <m/>
    <n v="1"/>
    <n v="512731"/>
    <n v="171617"/>
    <s v="Hampton North"/>
  </r>
  <r>
    <s v="17/4517/VRC"/>
    <x v="0"/>
    <m/>
    <d v="2018-02-26T00:00:00"/>
    <d v="2021-02-26T00:00:00"/>
    <d v="2019-03-01T00:00:00"/>
    <d v="2020-08-13T00:00:00"/>
    <x v="1"/>
    <x v="0"/>
    <m/>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m/>
    <n v="0"/>
    <n v="1"/>
    <n v="0"/>
    <n v="0"/>
    <n v="0"/>
    <n v="0"/>
    <m/>
    <m/>
    <m/>
    <m/>
    <m/>
    <n v="1"/>
    <n v="519786"/>
    <n v="175060"/>
    <s v="East Sheen"/>
  </r>
  <r>
    <s v="18/0111/FUL"/>
    <x v="0"/>
    <m/>
    <d v="2018-06-27T00:00:00"/>
    <d v="2021-06-27T00:00:00"/>
    <d v="2019-06-15T00:00:00"/>
    <d v="2020-07-01T00:00:00"/>
    <x v="1"/>
    <x v="0"/>
    <m/>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m/>
    <n v="0"/>
    <n v="1"/>
    <n v="0"/>
    <n v="0"/>
    <n v="0"/>
    <n v="0"/>
    <m/>
    <m/>
    <m/>
    <m/>
    <m/>
    <n v="1"/>
    <n v="513875"/>
    <n v="172459"/>
    <s v="West Twickenham"/>
  </r>
  <r>
    <s v="18/0216/FUL"/>
    <x v="2"/>
    <m/>
    <d v="2018-12-05T00:00:00"/>
    <d v="2021-12-05T00:00:00"/>
    <d v="2019-11-11T00:00:00"/>
    <m/>
    <x v="1"/>
    <x v="0"/>
    <m/>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m/>
    <n v="0"/>
    <n v="1"/>
    <n v="0"/>
    <n v="0"/>
    <n v="0"/>
    <n v="0"/>
    <m/>
    <m/>
    <m/>
    <m/>
    <m/>
    <n v="1"/>
    <n v="520283"/>
    <n v="175305"/>
    <s v="East Sheen"/>
  </r>
  <r>
    <s v="18/0282/FUL"/>
    <x v="0"/>
    <m/>
    <d v="2018-04-03T00:00:00"/>
    <d v="2021-04-03T00:00:00"/>
    <d v="2019-03-01T00:00:00"/>
    <m/>
    <x v="1"/>
    <x v="0"/>
    <m/>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m/>
    <n v="0"/>
    <n v="0"/>
    <n v="0"/>
    <n v="0"/>
    <n v="0"/>
    <n v="0"/>
    <m/>
    <m/>
    <m/>
    <m/>
    <m/>
    <n v="0"/>
    <n v="522357"/>
    <n v="175528"/>
    <s v="Mortlake and Barnes Common"/>
  </r>
  <r>
    <s v="18/0449/FUL"/>
    <x v="2"/>
    <m/>
    <d v="2018-09-07T00:00:00"/>
    <d v="2021-09-07T00:00:00"/>
    <d v="2018-11-01T00:00:00"/>
    <m/>
    <x v="1"/>
    <x v="0"/>
    <m/>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m/>
    <n v="0"/>
    <n v="1"/>
    <n v="0"/>
    <n v="0"/>
    <n v="0"/>
    <n v="0"/>
    <m/>
    <m/>
    <m/>
    <m/>
    <m/>
    <n v="1"/>
    <n v="515991"/>
    <n v="168830"/>
    <s v="Hampton"/>
  </r>
  <r>
    <s v="18/0692/FUL"/>
    <x v="0"/>
    <m/>
    <d v="2018-08-17T00:00:00"/>
    <d v="2021-08-17T00:00:00"/>
    <d v="2019-08-12T00:00:00"/>
    <m/>
    <x v="1"/>
    <x v="0"/>
    <m/>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m/>
    <n v="0"/>
    <n v="1"/>
    <n v="0"/>
    <n v="0"/>
    <n v="0"/>
    <n v="0"/>
    <m/>
    <m/>
    <m/>
    <m/>
    <m/>
    <n v="1"/>
    <n v="513446"/>
    <n v="170353"/>
    <s v="Hampton"/>
  </r>
  <r>
    <s v="18/0771/FUL"/>
    <x v="0"/>
    <m/>
    <d v="2018-06-21T00:00:00"/>
    <d v="2021-06-21T00:00:00"/>
    <d v="2018-12-01T00:00:00"/>
    <m/>
    <x v="1"/>
    <x v="0"/>
    <m/>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m/>
    <n v="0"/>
    <n v="1"/>
    <n v="0"/>
    <n v="0"/>
    <n v="0"/>
    <n v="0"/>
    <m/>
    <m/>
    <m/>
    <m/>
    <m/>
    <n v="1"/>
    <n v="513452"/>
    <n v="171614"/>
    <s v="Hampton North"/>
  </r>
  <r>
    <s v="18/0929/FUL"/>
    <x v="3"/>
    <m/>
    <d v="2018-11-07T00:00:00"/>
    <d v="2021-11-07T00:00:00"/>
    <d v="2018-12-03T00:00:00"/>
    <d v="2020-06-12T00:00:00"/>
    <x v="1"/>
    <x v="0"/>
    <m/>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m/>
    <n v="0"/>
    <n v="0"/>
    <n v="0"/>
    <n v="0"/>
    <n v="0"/>
    <n v="0"/>
    <m/>
    <m/>
    <m/>
    <m/>
    <m/>
    <n v="0"/>
    <n v="514485"/>
    <n v="171271"/>
    <s v="Fulwell and Hampton Hill"/>
  </r>
  <r>
    <s v="18/0946/FUL"/>
    <x v="1"/>
    <m/>
    <d v="2018-06-04T00:00:00"/>
    <d v="2021-06-04T00:00:00"/>
    <d v="2020-01-13T00:00:00"/>
    <m/>
    <x v="1"/>
    <x v="0"/>
    <m/>
    <s v="Conversion of Second Floor Flat into 2 no. x 1-bedroom Flats"/>
    <s v="Second Floor Flat _x000d_302 Sandycombe Road_x000d_Richmond_x000d_TW9 3NG"/>
    <s v="TW9 3NG"/>
    <m/>
    <n v="1"/>
    <m/>
    <m/>
    <m/>
    <m/>
    <m/>
    <m/>
    <n v="1"/>
    <m/>
    <n v="2"/>
    <m/>
    <m/>
    <m/>
    <m/>
    <m/>
    <m/>
    <m/>
    <n v="2"/>
    <n v="2"/>
    <n v="-1"/>
    <n v="0"/>
    <n v="0"/>
    <n v="0"/>
    <n v="0"/>
    <n v="0"/>
    <n v="0"/>
    <n v="1"/>
    <m/>
    <n v="0"/>
    <n v="1"/>
    <n v="0"/>
    <n v="0"/>
    <n v="0"/>
    <n v="0"/>
    <m/>
    <m/>
    <m/>
    <m/>
    <m/>
    <n v="1"/>
    <n v="519061"/>
    <n v="176659"/>
    <s v="Kew"/>
  </r>
  <r>
    <s v="18/1619/FUL"/>
    <x v="4"/>
    <m/>
    <d v="2019-05-28T00:00:00"/>
    <d v="2022-05-28T00:00:00"/>
    <d v="2019-08-07T00:00:00"/>
    <d v="2020-05-12T00:00:00"/>
    <x v="1"/>
    <x v="0"/>
    <m/>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m/>
    <n v="0"/>
    <n v="1"/>
    <n v="0"/>
    <n v="0"/>
    <n v="0"/>
    <n v="0"/>
    <m/>
    <m/>
    <m/>
    <m/>
    <m/>
    <n v="1"/>
    <n v="520508"/>
    <n v="175448"/>
    <s v="East Sheen"/>
  </r>
  <r>
    <s v="18/1767/FUL"/>
    <x v="1"/>
    <m/>
    <d v="2019-01-11T00:00:00"/>
    <d v="2022-01-11T00:00:00"/>
    <d v="2019-03-01T00:00:00"/>
    <d v="2020-05-11T00:00:00"/>
    <x v="1"/>
    <x v="0"/>
    <m/>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m/>
    <n v="0"/>
    <n v="2"/>
    <n v="0"/>
    <n v="0"/>
    <n v="0"/>
    <n v="0"/>
    <m/>
    <m/>
    <m/>
    <m/>
    <m/>
    <n v="2"/>
    <n v="514273"/>
    <n v="170844"/>
    <s v="Fulwell and Hampton Hill"/>
  </r>
  <r>
    <s v="18/1808/FUL"/>
    <x v="0"/>
    <m/>
    <d v="2018-11-19T00:00:00"/>
    <d v="2021-11-19T00:00:00"/>
    <d v="2019-10-16T00:00:00"/>
    <m/>
    <x v="1"/>
    <x v="0"/>
    <m/>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m/>
    <n v="0"/>
    <n v="1"/>
    <n v="0"/>
    <n v="0"/>
    <n v="0"/>
    <n v="0"/>
    <m/>
    <m/>
    <m/>
    <m/>
    <m/>
    <n v="1"/>
    <n v="515803"/>
    <n v="171071"/>
    <s v="Teddington"/>
  </r>
  <r>
    <s v="18/2114/FUL"/>
    <x v="1"/>
    <m/>
    <d v="2018-12-20T00:00:00"/>
    <d v="2021-12-20T00:00:00"/>
    <d v="2019-02-01T00:00:00"/>
    <d v="2020-05-04T00:00:00"/>
    <x v="1"/>
    <x v="0"/>
    <m/>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m/>
    <n v="0"/>
    <n v="1"/>
    <n v="0"/>
    <n v="0"/>
    <n v="0"/>
    <n v="0"/>
    <m/>
    <m/>
    <m/>
    <m/>
    <m/>
    <n v="1"/>
    <n v="521729"/>
    <n v="176389"/>
    <s v="Mortlake and Barnes Common"/>
  </r>
  <r>
    <s v="18/2235/VRC"/>
    <x v="1"/>
    <m/>
    <d v="2018-09-25T00:00:00"/>
    <d v="2021-09-25T00:00:00"/>
    <d v="2019-10-01T00:00:00"/>
    <m/>
    <x v="1"/>
    <x v="0"/>
    <m/>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m/>
    <n v="0"/>
    <n v="0"/>
    <n v="0"/>
    <n v="0"/>
    <n v="0"/>
    <n v="0"/>
    <m/>
    <m/>
    <m/>
    <m/>
    <m/>
    <n v="0"/>
    <n v="514005"/>
    <n v="169556"/>
    <s v="Hampton"/>
  </r>
  <r>
    <s v="18/2322/FUL"/>
    <x v="1"/>
    <m/>
    <d v="2018-11-13T00:00:00"/>
    <d v="2022-05-30T00:00:00"/>
    <d v="2020-01-13T00:00:00"/>
    <m/>
    <x v="1"/>
    <x v="0"/>
    <m/>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m/>
    <n v="0"/>
    <n v="1"/>
    <n v="0"/>
    <n v="0"/>
    <n v="0"/>
    <n v="0"/>
    <m/>
    <m/>
    <m/>
    <m/>
    <m/>
    <n v="1"/>
    <n v="519061"/>
    <n v="176662"/>
    <s v="Kew"/>
  </r>
  <r>
    <s v="18/2494/FUL"/>
    <x v="0"/>
    <m/>
    <d v="2019-03-22T00:00:00"/>
    <d v="2022-03-22T00:00:00"/>
    <d v="2020-01-29T00:00:00"/>
    <m/>
    <x v="1"/>
    <x v="0"/>
    <m/>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m/>
    <n v="0"/>
    <n v="1"/>
    <n v="0"/>
    <n v="0"/>
    <n v="0"/>
    <n v="0"/>
    <m/>
    <m/>
    <m/>
    <m/>
    <m/>
    <n v="1"/>
    <n v="519884"/>
    <n v="175023"/>
    <s v="East Sheen"/>
  </r>
  <r>
    <s v="18/2928/FUL"/>
    <x v="1"/>
    <m/>
    <d v="2019-03-08T00:00:00"/>
    <d v="2022-03-08T00:00:00"/>
    <d v="2019-03-29T00:00:00"/>
    <m/>
    <x v="1"/>
    <x v="0"/>
    <m/>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m/>
    <n v="0"/>
    <n v="1"/>
    <n v="0"/>
    <n v="0"/>
    <n v="0"/>
    <n v="0"/>
    <m/>
    <m/>
    <m/>
    <m/>
    <m/>
    <n v="1"/>
    <n v="516022"/>
    <n v="171099"/>
    <s v="Teddington"/>
  </r>
  <r>
    <s v="18/3515/FUL"/>
    <x v="2"/>
    <m/>
    <d v="2019-02-18T00:00:00"/>
    <d v="2022-02-18T00:00:00"/>
    <d v="2019-10-01T00:00:00"/>
    <d v="2020-08-13T00:00:00"/>
    <x v="1"/>
    <x v="0"/>
    <m/>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m/>
    <n v="0"/>
    <n v="2"/>
    <n v="0"/>
    <n v="0"/>
    <n v="0"/>
    <n v="0"/>
    <m/>
    <m/>
    <m/>
    <m/>
    <m/>
    <n v="2"/>
    <n v="520700"/>
    <n v="175411"/>
    <s v="East Sheen"/>
  </r>
  <r>
    <s v="18/3768/FUL"/>
    <x v="1"/>
    <m/>
    <d v="2019-03-26T00:00:00"/>
    <d v="2022-03-26T00:00:00"/>
    <d v="2020-01-13T00:00:00"/>
    <m/>
    <x v="1"/>
    <x v="0"/>
    <m/>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m/>
    <n v="0"/>
    <n v="2"/>
    <n v="0"/>
    <n v="0"/>
    <n v="0"/>
    <n v="0"/>
    <m/>
    <m/>
    <m/>
    <m/>
    <m/>
    <n v="2"/>
    <n v="513264"/>
    <n v="169738"/>
    <s v="Hampton"/>
  </r>
  <r>
    <s v="18/3804/FUL"/>
    <x v="0"/>
    <m/>
    <d v="2019-05-14T00:00:00"/>
    <d v="2022-05-14T00:00:00"/>
    <d v="2019-10-17T00:00:00"/>
    <m/>
    <x v="1"/>
    <x v="0"/>
    <m/>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m/>
    <n v="0"/>
    <n v="9"/>
    <n v="0"/>
    <n v="0"/>
    <n v="0"/>
    <n v="0"/>
    <m/>
    <m/>
    <m/>
    <m/>
    <m/>
    <n v="9"/>
    <n v="513285"/>
    <n v="169757"/>
    <s v="Hampton"/>
  </r>
  <r>
    <s v="18/3815/GPD15"/>
    <x v="1"/>
    <s v="PA"/>
    <d v="2019-01-18T00:00:00"/>
    <d v="2022-01-18T00:00:00"/>
    <d v="2019-11-15T00:00:00"/>
    <m/>
    <x v="1"/>
    <x v="0"/>
    <m/>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m/>
    <n v="0"/>
    <n v="8"/>
    <n v="0"/>
    <n v="0"/>
    <n v="0"/>
    <n v="0"/>
    <m/>
    <m/>
    <m/>
    <m/>
    <m/>
    <n v="8"/>
    <n v="517565"/>
    <n v="169582"/>
    <s v="Hampton Wick"/>
  </r>
  <r>
    <s v="18/3941/GPD15"/>
    <x v="1"/>
    <s v="PA"/>
    <d v="2019-01-30T00:00:00"/>
    <d v="2022-01-30T00:00:00"/>
    <d v="2019-09-14T00:00:00"/>
    <d v="2020-09-02T00:00:00"/>
    <x v="1"/>
    <x v="0"/>
    <m/>
    <s v="Change of use from office (B1) to three residential units (C3), with associated car parking provision."/>
    <s v="Sherwood House_x000d_Forest Road_x000d_Kew_x000d_TW9 3BY_x000d_"/>
    <s v="TW9 3BY"/>
    <m/>
    <m/>
    <m/>
    <m/>
    <m/>
    <m/>
    <m/>
    <m/>
    <n v="0"/>
    <m/>
    <m/>
    <n v="1"/>
    <n v="2"/>
    <m/>
    <m/>
    <m/>
    <m/>
    <m/>
    <n v="3"/>
    <n v="0"/>
    <n v="1"/>
    <n v="2"/>
    <n v="0"/>
    <n v="0"/>
    <n v="0"/>
    <n v="0"/>
    <n v="0"/>
    <n v="3"/>
    <m/>
    <n v="0"/>
    <n v="3"/>
    <n v="0"/>
    <n v="0"/>
    <n v="0"/>
    <n v="0"/>
    <m/>
    <m/>
    <m/>
    <m/>
    <m/>
    <n v="3"/>
    <n v="519311"/>
    <n v="177214"/>
    <s v="Kew"/>
  </r>
  <r>
    <s v="19/0092/FUL"/>
    <x v="3"/>
    <m/>
    <d v="2019-07-03T00:00:00"/>
    <d v="2022-07-03T00:00:00"/>
    <d v="2019-08-14T00:00:00"/>
    <d v="2020-09-15T00:00:00"/>
    <x v="1"/>
    <x v="0"/>
    <m/>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m/>
    <n v="0"/>
    <n v="1"/>
    <n v="0"/>
    <n v="0"/>
    <n v="0"/>
    <n v="0"/>
    <m/>
    <m/>
    <m/>
    <m/>
    <m/>
    <n v="1"/>
    <n v="513733"/>
    <n v="174333"/>
    <s v="Whitton"/>
  </r>
  <r>
    <s v="19/0111/FUL"/>
    <x v="3"/>
    <m/>
    <d v="2019-12-12T00:00:00"/>
    <d v="2022-12-12T00:00:00"/>
    <d v="2020-03-30T00:00:00"/>
    <m/>
    <x v="1"/>
    <x v="0"/>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m/>
    <n v="0"/>
    <n v="0"/>
    <n v="20.5"/>
    <n v="20.5"/>
    <n v="0"/>
    <n v="0"/>
    <m/>
    <m/>
    <m/>
    <m/>
    <m/>
    <n v="41"/>
    <n v="517598"/>
    <n v="169722"/>
    <s v="Hampton Wick"/>
  </r>
  <r>
    <s v="19/0181/GPD15"/>
    <x v="1"/>
    <s v="PA"/>
    <d v="2019-03-06T00:00:00"/>
    <d v="2022-03-06T00:00:00"/>
    <d v="2019-05-13T00:00:00"/>
    <d v="2020-07-02T00:00:00"/>
    <x v="1"/>
    <x v="0"/>
    <m/>
    <s v="Change of use from B1 (Offices) to C3(a) (Dwellings) (1 x 1 bed)."/>
    <s v="95 South Worple Way_x000d_East Sheen_x000d_London_x000d_SW14 8ND_x000d_"/>
    <s v="SW14 8ND"/>
    <m/>
    <m/>
    <m/>
    <m/>
    <m/>
    <m/>
    <m/>
    <m/>
    <n v="0"/>
    <m/>
    <n v="1"/>
    <m/>
    <m/>
    <m/>
    <m/>
    <m/>
    <m/>
    <m/>
    <n v="1"/>
    <n v="1"/>
    <n v="0"/>
    <n v="0"/>
    <n v="0"/>
    <n v="0"/>
    <n v="0"/>
    <n v="0"/>
    <n v="0"/>
    <n v="1"/>
    <m/>
    <n v="0"/>
    <n v="1"/>
    <n v="0"/>
    <n v="0"/>
    <n v="0"/>
    <n v="0"/>
    <m/>
    <m/>
    <m/>
    <m/>
    <m/>
    <n v="1"/>
    <n v="520540"/>
    <n v="175748"/>
    <s v="East Sheen"/>
  </r>
  <r>
    <s v="19/0347/GPD15"/>
    <x v="1"/>
    <s v="PA"/>
    <d v="2019-03-12T00:00:00"/>
    <d v="2022-03-13T00:00:00"/>
    <d v="2019-04-01T00:00:00"/>
    <m/>
    <x v="1"/>
    <x v="0"/>
    <m/>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m/>
    <n v="0"/>
    <n v="4"/>
    <n v="0"/>
    <n v="0"/>
    <n v="0"/>
    <n v="0"/>
    <m/>
    <m/>
    <m/>
    <m/>
    <m/>
    <n v="4"/>
    <n v="515383"/>
    <n v="173139"/>
    <s v="South Twickenham"/>
  </r>
  <r>
    <s v="19/0386/FUL"/>
    <x v="0"/>
    <m/>
    <d v="2019-07-05T00:00:00"/>
    <d v="2022-07-05T00:00:00"/>
    <d v="2020-01-06T00:00:00"/>
    <m/>
    <x v="1"/>
    <x v="0"/>
    <m/>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m/>
    <n v="0"/>
    <n v="0"/>
    <n v="0"/>
    <n v="0"/>
    <n v="0"/>
    <n v="0"/>
    <m/>
    <m/>
    <m/>
    <m/>
    <m/>
    <n v="0"/>
    <n v="514120"/>
    <n v="173638"/>
    <s v="Whitton"/>
  </r>
  <r>
    <s v="19/0551/FUL"/>
    <x v="2"/>
    <m/>
    <d v="2019-08-21T00:00:00"/>
    <d v="2022-08-21T00:00:00"/>
    <d v="2019-11-04T00:00:00"/>
    <m/>
    <x v="1"/>
    <x v="0"/>
    <m/>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m/>
    <n v="0"/>
    <n v="-1"/>
    <n v="0"/>
    <n v="0"/>
    <n v="0"/>
    <n v="0"/>
    <m/>
    <m/>
    <m/>
    <m/>
    <m/>
    <n v="-1"/>
    <n v="518458"/>
    <n v="175501"/>
    <s v="North Richmond"/>
  </r>
  <r>
    <s v="19/0772/GPD15"/>
    <x v="1"/>
    <s v="PA"/>
    <d v="2019-05-09T00:00:00"/>
    <d v="2022-05-09T00:00:00"/>
    <d v="2020-03-02T00:00:00"/>
    <m/>
    <x v="1"/>
    <x v="0"/>
    <m/>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m/>
    <n v="0"/>
    <n v="3"/>
    <n v="0"/>
    <n v="0"/>
    <n v="0"/>
    <n v="0"/>
    <m/>
    <m/>
    <m/>
    <m/>
    <m/>
    <n v="3"/>
    <n v="515069"/>
    <n v="172813"/>
    <s v="West Twickenham"/>
  </r>
  <r>
    <s v="19/0867/FUL"/>
    <x v="3"/>
    <m/>
    <d v="2019-06-03T00:00:00"/>
    <d v="2022-06-04T00:00:00"/>
    <d v="2019-09-23T00:00:00"/>
    <d v="2020-06-04T00:00:00"/>
    <x v="1"/>
    <x v="0"/>
    <m/>
    <s v="Conversion of ground and first floor store rooms and single-storey extension to form a new maisonette."/>
    <s v="383 St Margarets Road_x000d_Twickenham_x000d_TW1 1PP"/>
    <s v="TW1 1PP"/>
    <m/>
    <m/>
    <m/>
    <m/>
    <m/>
    <m/>
    <m/>
    <m/>
    <n v="0"/>
    <m/>
    <n v="1"/>
    <m/>
    <m/>
    <m/>
    <m/>
    <m/>
    <m/>
    <m/>
    <n v="1"/>
    <n v="1"/>
    <n v="0"/>
    <n v="0"/>
    <n v="0"/>
    <n v="0"/>
    <n v="0"/>
    <n v="0"/>
    <n v="0"/>
    <n v="1"/>
    <m/>
    <n v="0"/>
    <n v="1"/>
    <n v="0"/>
    <n v="0"/>
    <n v="0"/>
    <n v="0"/>
    <m/>
    <m/>
    <m/>
    <m/>
    <m/>
    <n v="1"/>
    <n v="516556"/>
    <n v="175236"/>
    <s v="St. Margarets and North Twickenham"/>
  </r>
  <r>
    <s v="19/0893/FUL"/>
    <x v="1"/>
    <m/>
    <d v="2019-08-12T00:00:00"/>
    <d v="2022-08-12T00:00:00"/>
    <d v="2020-02-03T00:00:00"/>
    <m/>
    <x v="1"/>
    <x v="0"/>
    <m/>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m/>
    <n v="0"/>
    <n v="1"/>
    <n v="0"/>
    <n v="0"/>
    <n v="0"/>
    <n v="0"/>
    <m/>
    <m/>
    <m/>
    <m/>
    <m/>
    <n v="1"/>
    <n v="518999"/>
    <n v="177227"/>
    <s v="Kew"/>
  </r>
  <r>
    <s v="19/0950/FUL"/>
    <x v="1"/>
    <m/>
    <d v="2019-08-13T00:00:00"/>
    <d v="2022-08-13T00:00:00"/>
    <d v="2020-01-28T00:00:00"/>
    <m/>
    <x v="1"/>
    <x v="0"/>
    <m/>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m/>
    <n v="0"/>
    <n v="1"/>
    <n v="0"/>
    <n v="0"/>
    <n v="0"/>
    <n v="0"/>
    <m/>
    <m/>
    <m/>
    <m/>
    <m/>
    <n v="1"/>
    <n v="517726"/>
    <n v="174837"/>
    <s v="South Richmond"/>
  </r>
  <r>
    <s v="19/0954/VRC"/>
    <x v="0"/>
    <m/>
    <d v="2019-10-16T00:00:00"/>
    <d v="2020-10-06T00:00:00"/>
    <d v="2019-07-24T00:00:00"/>
    <m/>
    <x v="1"/>
    <x v="0"/>
    <m/>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m/>
    <n v="0"/>
    <n v="0"/>
    <n v="0"/>
    <n v="0"/>
    <n v="0"/>
    <n v="0"/>
    <m/>
    <m/>
    <m/>
    <m/>
    <m/>
    <n v="0"/>
    <n v="518209"/>
    <n v="174625"/>
    <s v="South Richmond"/>
  </r>
  <r>
    <s v="19/0974/FUL"/>
    <x v="2"/>
    <m/>
    <d v="2019-08-02T00:00:00"/>
    <d v="2022-08-02T00:00:00"/>
    <d v="2020-02-11T00:00:00"/>
    <m/>
    <x v="1"/>
    <x v="0"/>
    <m/>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m/>
    <n v="0"/>
    <n v="6"/>
    <n v="0"/>
    <n v="0"/>
    <n v="0"/>
    <n v="0"/>
    <m/>
    <m/>
    <m/>
    <m/>
    <m/>
    <n v="6"/>
    <n v="517453"/>
    <n v="169423"/>
    <s v="Hampton Wick"/>
  </r>
  <r>
    <s v="19/1332/GPD13"/>
    <x v="1"/>
    <s v="PA"/>
    <d v="2019-07-11T00:00:00"/>
    <d v="2022-07-11T00:00:00"/>
    <d v="2019-08-01T00:00:00"/>
    <d v="2020-06-05T00:00:00"/>
    <x v="1"/>
    <x v="0"/>
    <m/>
    <s v="Change of use of the ground floor unit from A1 (hairdresser) to C3 (residential) to provide a 1 bed flat."/>
    <s v="70 Hounslow Road_x000d_Twickenham_x000d_TW2 7EX_x000d_"/>
    <s v="TW2 7EX"/>
    <m/>
    <m/>
    <m/>
    <m/>
    <m/>
    <m/>
    <m/>
    <m/>
    <n v="0"/>
    <m/>
    <n v="1"/>
    <m/>
    <m/>
    <m/>
    <m/>
    <m/>
    <m/>
    <m/>
    <n v="1"/>
    <n v="1"/>
    <n v="0"/>
    <n v="0"/>
    <n v="0"/>
    <n v="0"/>
    <n v="0"/>
    <n v="0"/>
    <n v="0"/>
    <n v="1"/>
    <m/>
    <n v="0"/>
    <n v="1"/>
    <n v="0"/>
    <n v="0"/>
    <n v="0"/>
    <n v="0"/>
    <m/>
    <m/>
    <m/>
    <m/>
    <m/>
    <n v="1"/>
    <n v="514126"/>
    <n v="174159"/>
    <s v="Whitton"/>
  </r>
  <r>
    <s v="19/1455/FUL"/>
    <x v="2"/>
    <m/>
    <d v="2019-08-06T00:00:00"/>
    <d v="2022-08-06T00:00:00"/>
    <d v="2020-01-16T00:00:00"/>
    <m/>
    <x v="1"/>
    <x v="0"/>
    <m/>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m/>
    <n v="0"/>
    <n v="1"/>
    <n v="0"/>
    <n v="0"/>
    <n v="0"/>
    <n v="0"/>
    <m/>
    <m/>
    <m/>
    <m/>
    <m/>
    <n v="1"/>
    <n v="520308"/>
    <n v="175588"/>
    <s v="East Sheen"/>
  </r>
  <r>
    <s v="19/1502/FUL"/>
    <x v="1"/>
    <m/>
    <d v="2019-07-22T00:00:00"/>
    <d v="2022-07-22T00:00:00"/>
    <d v="2019-09-19T00:00:00"/>
    <d v="2020-07-30T00:00:00"/>
    <x v="1"/>
    <x v="0"/>
    <m/>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m/>
    <n v="0"/>
    <n v="0"/>
    <n v="0"/>
    <n v="0"/>
    <n v="0"/>
    <n v="0"/>
    <m/>
    <m/>
    <m/>
    <m/>
    <m/>
    <n v="0"/>
    <n v="521312"/>
    <n v="175859"/>
    <s v="Mortlake and Barnes Common"/>
  </r>
  <r>
    <s v="19/1620/GPD15"/>
    <x v="1"/>
    <s v="PA"/>
    <d v="2019-07-26T00:00:00"/>
    <d v="2021-04-03T00:00:00"/>
    <m/>
    <d v="2020-04-20T00:00:00"/>
    <x v="1"/>
    <x v="0"/>
    <m/>
    <s v="Conversion of basement from B1(a) office to C3 residential to provide 2 x 1 bed self-contained residential flats."/>
    <s v="Argyle House_x000d_1 Dee Road_x000d_Richmond_x000d__x000d_"/>
    <s v="TW9 2JW"/>
    <m/>
    <m/>
    <m/>
    <m/>
    <m/>
    <m/>
    <m/>
    <m/>
    <n v="0"/>
    <m/>
    <n v="2"/>
    <m/>
    <m/>
    <m/>
    <m/>
    <m/>
    <m/>
    <m/>
    <n v="2"/>
    <n v="2"/>
    <n v="0"/>
    <n v="0"/>
    <n v="0"/>
    <n v="0"/>
    <n v="0"/>
    <n v="0"/>
    <n v="0"/>
    <n v="2"/>
    <m/>
    <n v="0"/>
    <n v="2"/>
    <n v="0"/>
    <n v="0"/>
    <n v="0"/>
    <n v="0"/>
    <m/>
    <m/>
    <m/>
    <m/>
    <m/>
    <n v="2"/>
    <n v="518741"/>
    <n v="175360"/>
    <s v="North Richmond"/>
  </r>
  <r>
    <s v="19/1622/FUL"/>
    <x v="1"/>
    <m/>
    <d v="2019-10-18T00:00:00"/>
    <d v="2022-10-18T00:00:00"/>
    <d v="2020-03-31T00:00:00"/>
    <m/>
    <x v="1"/>
    <x v="0"/>
    <m/>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m/>
    <n v="0"/>
    <n v="1"/>
    <n v="0"/>
    <n v="0"/>
    <n v="0"/>
    <n v="0"/>
    <m/>
    <m/>
    <m/>
    <m/>
    <m/>
    <n v="1"/>
    <n v="515069"/>
    <n v="172813"/>
    <s v="West Twickenham"/>
  </r>
  <r>
    <s v="19/1978/FUL"/>
    <x v="2"/>
    <m/>
    <d v="2019-11-11T00:00:00"/>
    <d v="2022-11-11T00:00:00"/>
    <d v="2019-11-18T00:00:00"/>
    <m/>
    <x v="1"/>
    <x v="0"/>
    <m/>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m/>
    <n v="0"/>
    <n v="-1"/>
    <n v="0"/>
    <n v="0"/>
    <n v="0"/>
    <n v="0"/>
    <m/>
    <m/>
    <m/>
    <m/>
    <m/>
    <n v="-1"/>
    <n v="518508"/>
    <n v="174268"/>
    <s v="South Richmond"/>
  </r>
  <r>
    <s v="19/2377/GPD15"/>
    <x v="1"/>
    <s v="PA"/>
    <d v="2019-09-30T00:00:00"/>
    <d v="2022-09-30T00:00:00"/>
    <d v="2020-02-17T00:00:00"/>
    <m/>
    <x v="1"/>
    <x v="0"/>
    <m/>
    <s v="Partial change of use from office to residential (4 No flats)."/>
    <s v="122 - 124 St Margarets Road_x000d_Twickenham_x000d__x000d_"/>
    <s v="TW1 2LH"/>
    <m/>
    <m/>
    <m/>
    <m/>
    <m/>
    <m/>
    <m/>
    <m/>
    <n v="0"/>
    <m/>
    <m/>
    <n v="4"/>
    <m/>
    <m/>
    <m/>
    <m/>
    <m/>
    <m/>
    <n v="4"/>
    <n v="0"/>
    <n v="4"/>
    <n v="0"/>
    <n v="0"/>
    <n v="0"/>
    <n v="0"/>
    <n v="0"/>
    <n v="0"/>
    <n v="4"/>
    <m/>
    <n v="0"/>
    <n v="4"/>
    <n v="0"/>
    <n v="0"/>
    <n v="0"/>
    <n v="0"/>
    <m/>
    <m/>
    <m/>
    <m/>
    <m/>
    <n v="4"/>
    <n v="516843"/>
    <n v="174266"/>
    <s v="St. Margarets and North Twickenham"/>
  </r>
  <r>
    <s v="19/3852/GPD15"/>
    <x v="1"/>
    <s v="PA"/>
    <d v="2020-02-06T00:00:00"/>
    <d v="2023-02-06T00:00:00"/>
    <d v="2020-02-10T00:00:00"/>
    <m/>
    <x v="1"/>
    <x v="0"/>
    <m/>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m/>
    <n v="0"/>
    <n v="2"/>
    <n v="0"/>
    <n v="0"/>
    <n v="0"/>
    <n v="0"/>
    <m/>
    <m/>
    <m/>
    <m/>
    <m/>
    <n v="2"/>
    <n v="520890"/>
    <n v="175755"/>
    <s v="Mortlake and Barnes Common"/>
  </r>
  <r>
    <s v="19/3913/GPD15"/>
    <x v="1"/>
    <s v="PA"/>
    <d v="2020-02-14T00:00:00"/>
    <d v="2020-06-30T00:00:00"/>
    <d v="2020-03-02T00:00:00"/>
    <m/>
    <x v="1"/>
    <x v="0"/>
    <m/>
    <s v="Change of use from office (B1A )to residential  (C3) to create 2x 1 bedroom flats"/>
    <s v="2A Talbot Road_x000d_Isleworth_x000d_TW7 7HH_x000d_"/>
    <s v="TW7 7HH"/>
    <m/>
    <m/>
    <m/>
    <m/>
    <m/>
    <m/>
    <m/>
    <m/>
    <n v="0"/>
    <m/>
    <n v="2"/>
    <m/>
    <m/>
    <m/>
    <m/>
    <m/>
    <m/>
    <m/>
    <n v="2"/>
    <n v="2"/>
    <n v="0"/>
    <n v="0"/>
    <n v="0"/>
    <n v="0"/>
    <n v="0"/>
    <n v="0"/>
    <n v="0"/>
    <n v="2"/>
    <m/>
    <n v="0"/>
    <n v="2"/>
    <n v="0"/>
    <n v="0"/>
    <n v="0"/>
    <n v="0"/>
    <m/>
    <m/>
    <m/>
    <m/>
    <m/>
    <n v="2"/>
    <n v="516541"/>
    <n v="175254"/>
    <s v="St. Margarets and North Twickenham"/>
  </r>
  <r>
    <s v="19/1669/FUL"/>
    <x v="1"/>
    <m/>
    <d v="2019-08-23T00:00:00"/>
    <d v="2022-08-23T00:00:00"/>
    <d v="2019-11-11T00:00:00"/>
    <m/>
    <x v="1"/>
    <x v="0"/>
    <m/>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m/>
    <n v="0"/>
    <n v="0"/>
    <n v="0"/>
    <n v="0"/>
    <n v="0"/>
    <n v="0"/>
    <m/>
    <m/>
    <m/>
    <m/>
    <m/>
    <n v="0"/>
    <n v="517949"/>
    <n v="174356"/>
    <s v="Ham, Petersham and Richmond Riverside"/>
  </r>
  <r>
    <s v="15/2204/FUL"/>
    <x v="0"/>
    <m/>
    <d v="2018-07-03T00:00:00"/>
    <d v="2021-07-03T00:00:00"/>
    <m/>
    <m/>
    <x v="2"/>
    <x v="0"/>
    <m/>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m/>
    <n v="0"/>
    <n v="0"/>
    <n v="0.25"/>
    <n v="0.25"/>
    <n v="0.25"/>
    <n v="0.25"/>
    <m/>
    <m/>
    <m/>
    <m/>
    <m/>
    <n v="1"/>
    <n v="514174"/>
    <n v="174381"/>
    <s v="Whitton"/>
  </r>
  <r>
    <s v="15/3296/FUL"/>
    <x v="0"/>
    <m/>
    <d v="2019-08-13T00:00:00"/>
    <d v="2022-08-13T00:00:00"/>
    <m/>
    <m/>
    <x v="2"/>
    <x v="1"/>
    <m/>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m/>
    <n v="0"/>
    <n v="0"/>
    <n v="1.25"/>
    <n v="1.25"/>
    <n v="1.25"/>
    <n v="1.25"/>
    <m/>
    <m/>
    <m/>
    <m/>
    <m/>
    <n v="5"/>
    <n v="517328"/>
    <n v="170954"/>
    <s v="Hampton Wick"/>
  </r>
  <r>
    <s v="15/3297/FUL"/>
    <x v="0"/>
    <m/>
    <d v="2019-08-13T00:00:00"/>
    <d v="2022-08-13T00:00:00"/>
    <m/>
    <m/>
    <x v="2"/>
    <x v="1"/>
    <m/>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m/>
    <n v="0"/>
    <n v="0"/>
    <n v="0.5"/>
    <n v="0.5"/>
    <n v="0.5"/>
    <n v="0.5"/>
    <m/>
    <m/>
    <m/>
    <m/>
    <m/>
    <n v="2"/>
    <n v="517351"/>
    <n v="170884"/>
    <s v="Hampton Wick"/>
  </r>
  <r>
    <s v="15/4581/FUL"/>
    <x v="0"/>
    <m/>
    <d v="2018-04-23T00:00:00"/>
    <d v="2021-04-23T00:00:00"/>
    <m/>
    <m/>
    <x v="2"/>
    <x v="0"/>
    <m/>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m/>
    <n v="0"/>
    <n v="0"/>
    <n v="1.5"/>
    <n v="1.5"/>
    <n v="1.5"/>
    <n v="1.5"/>
    <m/>
    <m/>
    <m/>
    <m/>
    <m/>
    <n v="6"/>
    <n v="513825"/>
    <n v="169567"/>
    <s v="Hampton"/>
  </r>
  <r>
    <s v="15/4586/FUL"/>
    <x v="0"/>
    <m/>
    <d v="2017-07-11T00:00:00"/>
    <d v="2020-07-11T00:00:00"/>
    <m/>
    <m/>
    <x v="2"/>
    <x v="0"/>
    <m/>
    <s v="Erection of a two-storey replacement dwellinghouse with attic space."/>
    <s v="257 Waldegrave Road_x000d_Twickenham_x000d_TW1 4SY_x000d_"/>
    <s v="TW1 4SY"/>
    <m/>
    <m/>
    <m/>
    <n v="1"/>
    <m/>
    <m/>
    <m/>
    <m/>
    <n v="1"/>
    <m/>
    <m/>
    <m/>
    <m/>
    <m/>
    <n v="1"/>
    <m/>
    <m/>
    <m/>
    <n v="1"/>
    <n v="0"/>
    <n v="0"/>
    <n v="0"/>
    <n v="-1"/>
    <n v="1"/>
    <n v="0"/>
    <n v="0"/>
    <n v="0"/>
    <n v="0"/>
    <m/>
    <n v="0"/>
    <n v="0"/>
    <n v="0"/>
    <n v="0"/>
    <n v="0"/>
    <n v="0"/>
    <m/>
    <m/>
    <m/>
    <m/>
    <m/>
    <n v="0"/>
    <n v="515611"/>
    <n v="172008"/>
    <s v="South Twickenham"/>
  </r>
  <r>
    <s v="16/0510/FUL"/>
    <x v="1"/>
    <m/>
    <d v="2018-07-19T00:00:00"/>
    <d v="2021-07-19T00:00:00"/>
    <m/>
    <m/>
    <x v="2"/>
    <x v="0"/>
    <m/>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m/>
    <n v="0"/>
    <n v="0"/>
    <n v="0.5"/>
    <n v="0.5"/>
    <n v="0.5"/>
    <n v="0.5"/>
    <m/>
    <m/>
    <m/>
    <m/>
    <m/>
    <n v="2"/>
    <n v="518392"/>
    <n v="175032"/>
    <s v="South Richmond"/>
  </r>
  <r>
    <s v="16/0606/FUL"/>
    <x v="3"/>
    <m/>
    <d v="2017-09-05T00:00:00"/>
    <d v="2020-09-05T00:00:00"/>
    <m/>
    <m/>
    <x v="2"/>
    <x v="0"/>
    <m/>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m/>
    <n v="0"/>
    <n v="0"/>
    <n v="28"/>
    <n v="0"/>
    <n v="0"/>
    <n v="0"/>
    <m/>
    <m/>
    <m/>
    <m/>
    <m/>
    <n v="28"/>
    <n v="513766"/>
    <n v="169736"/>
    <s v="Hampton"/>
  </r>
  <r>
    <s v="16/0647/FUL"/>
    <x v="0"/>
    <m/>
    <d v="2017-05-30T00:00:00"/>
    <d v="2021-04-16T00:00:00"/>
    <m/>
    <m/>
    <x v="2"/>
    <x v="0"/>
    <m/>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m/>
    <n v="0"/>
    <n v="0"/>
    <n v="0.5"/>
    <n v="0.5"/>
    <n v="0.5"/>
    <n v="0.5"/>
    <m/>
    <m/>
    <m/>
    <m/>
    <m/>
    <n v="2"/>
    <n v="516905"/>
    <n v="170733"/>
    <s v="Hampton Wick"/>
  </r>
  <r>
    <s v="16/2288/FUL"/>
    <x v="4"/>
    <m/>
    <d v="2018-08-22T00:00:00"/>
    <d v="2021-08-22T00:00:00"/>
    <d v="2020-09-15T00:00:00"/>
    <m/>
    <x v="2"/>
    <x v="0"/>
    <m/>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m/>
    <n v="0"/>
    <n v="3.5"/>
    <n v="3.5"/>
    <n v="0"/>
    <n v="0"/>
    <n v="0"/>
    <m/>
    <m/>
    <m/>
    <m/>
    <m/>
    <n v="7"/>
    <n v="514440"/>
    <n v="171238"/>
    <s v="Fulwell and Hampton Hill"/>
  </r>
  <r>
    <s v="16/2704/FUL"/>
    <x v="0"/>
    <m/>
    <d v="2018-01-25T00:00:00"/>
    <d v="2021-01-25T00:00:00"/>
    <m/>
    <m/>
    <x v="2"/>
    <x v="0"/>
    <m/>
    <s v="Demolition of existing dwelling and erection of a replacement dwelling."/>
    <s v="3 Berwyn Road_x000d_Richmond_x000d_TW10 5BP_x000d_"/>
    <s v="TW10 5BP"/>
    <m/>
    <m/>
    <m/>
    <n v="1"/>
    <m/>
    <m/>
    <m/>
    <m/>
    <n v="1"/>
    <m/>
    <m/>
    <m/>
    <m/>
    <m/>
    <n v="1"/>
    <m/>
    <m/>
    <m/>
    <n v="1"/>
    <n v="0"/>
    <n v="0"/>
    <n v="0"/>
    <n v="-1"/>
    <n v="1"/>
    <n v="0"/>
    <n v="0"/>
    <n v="0"/>
    <n v="0"/>
    <m/>
    <n v="0"/>
    <n v="0"/>
    <n v="0"/>
    <n v="0"/>
    <n v="0"/>
    <n v="0"/>
    <m/>
    <m/>
    <m/>
    <m/>
    <m/>
    <n v="0"/>
    <n v="519633"/>
    <n v="174966"/>
    <s v="South Richmond"/>
  </r>
  <r>
    <s v="16/2736/FUL"/>
    <x v="0"/>
    <m/>
    <d v="2017-05-26T00:00:00"/>
    <d v="2020-05-26T00:00:00"/>
    <m/>
    <m/>
    <x v="2"/>
    <x v="0"/>
    <m/>
    <s v="Demolition of existing detached dwelling and construction of new 4 bed house."/>
    <s v="Downlands_x000d_Petersham Close_x000d_Petersham_x000d_Richmond_x000d_TW10 7DZ_x000d_"/>
    <s v="TW10 7DZ"/>
    <m/>
    <m/>
    <m/>
    <n v="1"/>
    <m/>
    <m/>
    <m/>
    <m/>
    <n v="1"/>
    <m/>
    <m/>
    <m/>
    <m/>
    <m/>
    <n v="1"/>
    <m/>
    <m/>
    <m/>
    <n v="1"/>
    <n v="0"/>
    <n v="0"/>
    <n v="0"/>
    <n v="-1"/>
    <n v="1"/>
    <n v="0"/>
    <n v="0"/>
    <n v="0"/>
    <n v="0"/>
    <m/>
    <n v="0"/>
    <n v="0"/>
    <n v="0"/>
    <n v="0"/>
    <n v="0"/>
    <n v="0"/>
    <m/>
    <m/>
    <m/>
    <m/>
    <m/>
    <n v="0"/>
    <n v="517972"/>
    <n v="172874"/>
    <s v="Ham, Petersham and Richmond Riverside"/>
  </r>
  <r>
    <s v="16/2822/FUL"/>
    <x v="4"/>
    <m/>
    <d v="2017-05-11T00:00:00"/>
    <d v="2020-05-11T00:00:00"/>
    <m/>
    <m/>
    <x v="2"/>
    <x v="0"/>
    <m/>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m/>
    <n v="0"/>
    <n v="0"/>
    <n v="0.5"/>
    <n v="0.5"/>
    <n v="0.5"/>
    <n v="0.5"/>
    <m/>
    <m/>
    <m/>
    <m/>
    <m/>
    <n v="2"/>
    <n v="514331"/>
    <n v="172184"/>
    <s v="West Twickenham"/>
  </r>
  <r>
    <s v="16/4384/FUL"/>
    <x v="0"/>
    <m/>
    <d v="2017-10-27T00:00:00"/>
    <d v="2020-10-27T00:00:00"/>
    <m/>
    <m/>
    <x v="2"/>
    <x v="0"/>
    <m/>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m/>
    <n v="0"/>
    <n v="0"/>
    <n v="0.25"/>
    <n v="0.25"/>
    <n v="0.25"/>
    <n v="0.25"/>
    <m/>
    <m/>
    <m/>
    <m/>
    <m/>
    <n v="1"/>
    <n v="520624"/>
    <n v="175780"/>
    <s v="Mortlake and Barnes Common"/>
  </r>
  <r>
    <s v="16/4553/FUL"/>
    <x v="0"/>
    <m/>
    <d v="2018-05-31T00:00:00"/>
    <d v="2021-05-31T00:00:00"/>
    <m/>
    <m/>
    <x v="2"/>
    <x v="0"/>
    <s v="N"/>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n v="38"/>
    <m/>
    <n v="0"/>
    <n v="0"/>
    <n v="0"/>
    <n v="0"/>
    <n v="0"/>
    <n v="0"/>
    <n v="7.6"/>
    <n v="7.6"/>
    <n v="7.6"/>
    <n v="7.6"/>
    <n v="7.6"/>
    <n v="38"/>
    <n v="514240"/>
    <n v="170830"/>
    <s v="Fulwell and Hampton Hill"/>
  </r>
  <r>
    <s v="16/4587/FUL"/>
    <x v="1"/>
    <m/>
    <d v="2017-06-27T00:00:00"/>
    <d v="2020-06-27T00:00:00"/>
    <d v="2020-06-02T00:00:00"/>
    <m/>
    <x v="2"/>
    <x v="0"/>
    <m/>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m/>
    <n v="0"/>
    <n v="1"/>
    <n v="0"/>
    <n v="0"/>
    <n v="0"/>
    <n v="0"/>
    <m/>
    <m/>
    <m/>
    <m/>
    <m/>
    <n v="1"/>
    <n v="520283"/>
    <n v="175017"/>
    <s v="East Sheen"/>
  </r>
  <r>
    <s v="17/0315/FUL"/>
    <x v="3"/>
    <m/>
    <d v="2018-06-12T00:00:00"/>
    <d v="2021-06-12T00:00:00"/>
    <m/>
    <m/>
    <x v="2"/>
    <x v="0"/>
    <m/>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m/>
    <n v="0"/>
    <n v="0"/>
    <n v="1"/>
    <n v="1"/>
    <n v="1"/>
    <n v="1"/>
    <m/>
    <m/>
    <m/>
    <m/>
    <m/>
    <n v="4"/>
    <n v="517591"/>
    <n v="174434"/>
    <s v="Twickenham Riverside"/>
  </r>
  <r>
    <s v="17/0341/GPD13"/>
    <x v="1"/>
    <s v="PA"/>
    <d v="2017-04-24T00:00:00"/>
    <d v="2020-04-24T00:00:00"/>
    <m/>
    <m/>
    <x v="2"/>
    <x v="0"/>
    <m/>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m/>
    <n v="0"/>
    <n v="0"/>
    <n v="0.25"/>
    <n v="0.25"/>
    <n v="0.25"/>
    <n v="0.25"/>
    <m/>
    <m/>
    <m/>
    <m/>
    <m/>
    <n v="1"/>
    <n v="516015"/>
    <n v="170858"/>
    <s v="Teddington"/>
  </r>
  <r>
    <s v="17/0346/FUL"/>
    <x v="2"/>
    <m/>
    <d v="2017-08-31T00:00:00"/>
    <d v="2020-08-31T00:00:00"/>
    <m/>
    <m/>
    <x v="2"/>
    <x v="0"/>
    <m/>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m/>
    <n v="0"/>
    <n v="0"/>
    <n v="0.25"/>
    <n v="0.25"/>
    <n v="0.25"/>
    <n v="0.25"/>
    <m/>
    <m/>
    <m/>
    <m/>
    <m/>
    <n v="1"/>
    <n v="519014"/>
    <n v="175279"/>
    <s v="North Richmond"/>
  </r>
  <r>
    <s v="17/0600/FUL"/>
    <x v="1"/>
    <m/>
    <d v="2018-01-19T00:00:00"/>
    <d v="2021-01-19T00:00:00"/>
    <m/>
    <m/>
    <x v="2"/>
    <x v="0"/>
    <m/>
    <s v="Change of use from existing open hall (D1) into 2 x residential apartments (C3). _x000d_"/>
    <s v="2-4 _x000d_Heath Road_x000d_Twickenham_x000d_TW1 4BZ"/>
    <s v="TW1 4BZ"/>
    <m/>
    <m/>
    <m/>
    <m/>
    <m/>
    <m/>
    <m/>
    <m/>
    <n v="0"/>
    <m/>
    <n v="2"/>
    <m/>
    <m/>
    <m/>
    <m/>
    <m/>
    <m/>
    <m/>
    <n v="2"/>
    <n v="2"/>
    <n v="0"/>
    <n v="0"/>
    <n v="0"/>
    <n v="0"/>
    <n v="0"/>
    <n v="0"/>
    <n v="0"/>
    <n v="2"/>
    <m/>
    <n v="0"/>
    <n v="0"/>
    <n v="0.5"/>
    <n v="0.5"/>
    <n v="0.5"/>
    <n v="0.5"/>
    <m/>
    <m/>
    <m/>
    <m/>
    <m/>
    <n v="2"/>
    <n v="516126"/>
    <n v="173185"/>
    <s v="Twickenham Riverside"/>
  </r>
  <r>
    <s v="17/0788/FUL"/>
    <x v="0"/>
    <m/>
    <d v="2017-11-17T00:00:00"/>
    <d v="2021-01-08T00:00:00"/>
    <m/>
    <m/>
    <x v="2"/>
    <x v="0"/>
    <m/>
    <s v="Demolition of lock up garages to provide 1 no. detached 4 bedroom dwellinghouse with associated parking, cycle and refuse stores, new boundary fence and hard and soft landscaping."/>
    <s v="High Wigsell_x000a_35 Twickenham Road_x000a_Teddington_x000a__x000a_"/>
    <s v="TW11"/>
    <m/>
    <m/>
    <m/>
    <m/>
    <m/>
    <m/>
    <m/>
    <m/>
    <n v="0"/>
    <m/>
    <m/>
    <m/>
    <m/>
    <n v="1"/>
    <m/>
    <m/>
    <m/>
    <m/>
    <n v="1"/>
    <n v="0"/>
    <n v="0"/>
    <n v="0"/>
    <n v="1"/>
    <n v="0"/>
    <n v="0"/>
    <n v="0"/>
    <n v="0"/>
    <n v="1"/>
    <m/>
    <n v="0"/>
    <n v="0"/>
    <n v="0.25"/>
    <n v="0.25"/>
    <n v="0.25"/>
    <n v="0.25"/>
    <m/>
    <m/>
    <m/>
    <m/>
    <m/>
    <n v="1"/>
    <n v="516399"/>
    <n v="171470"/>
    <s v="Teddington"/>
  </r>
  <r>
    <s v="17/0798/FUL"/>
    <x v="0"/>
    <m/>
    <d v="2017-12-01T00:00:00"/>
    <d v="2020-12-01T00:00:00"/>
    <m/>
    <m/>
    <x v="2"/>
    <x v="0"/>
    <m/>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m/>
    <n v="0"/>
    <n v="0"/>
    <n v="0.25"/>
    <n v="0.25"/>
    <n v="0.25"/>
    <n v="0.25"/>
    <m/>
    <m/>
    <m/>
    <m/>
    <m/>
    <n v="1"/>
    <n v="514058"/>
    <n v="174409"/>
    <s v="Whitton"/>
  </r>
  <r>
    <s v="17/1033/FUL"/>
    <x v="0"/>
    <m/>
    <d v="2017-09-19T00:00:00"/>
    <d v="2021-05-23T00:00:00"/>
    <m/>
    <m/>
    <x v="2"/>
    <x v="0"/>
    <m/>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m/>
    <n v="0"/>
    <n v="0"/>
    <n v="2.25"/>
    <n v="2.25"/>
    <n v="2.25"/>
    <n v="2.25"/>
    <m/>
    <m/>
    <m/>
    <m/>
    <m/>
    <n v="9"/>
    <n v="515337"/>
    <n v="173383"/>
    <s v="South Twickenham"/>
  </r>
  <r>
    <s v="17/1139/GPD15"/>
    <x v="1"/>
    <s v="PA"/>
    <d v="2017-05-31T00:00:00"/>
    <d v="2020-05-31T00:00:00"/>
    <m/>
    <m/>
    <x v="2"/>
    <x v="0"/>
    <m/>
    <s v="Change of use of property from B1a (office use) to C3 (residential) to provide 1 no. 4 bedroom dwellinghouse"/>
    <s v="108 Sherland Road Twickenham "/>
    <s v="TW1 4HD"/>
    <m/>
    <m/>
    <m/>
    <m/>
    <m/>
    <m/>
    <m/>
    <m/>
    <n v="0"/>
    <m/>
    <m/>
    <m/>
    <m/>
    <n v="1"/>
    <m/>
    <m/>
    <m/>
    <m/>
    <n v="1"/>
    <n v="0"/>
    <n v="0"/>
    <n v="0"/>
    <n v="1"/>
    <n v="0"/>
    <n v="0"/>
    <n v="0"/>
    <n v="0"/>
    <n v="1"/>
    <m/>
    <n v="0"/>
    <n v="0.33333333333333331"/>
    <n v="0.33333333333333331"/>
    <n v="0.33333333333333331"/>
    <n v="0"/>
    <n v="0"/>
    <m/>
    <m/>
    <m/>
    <m/>
    <m/>
    <n v="1"/>
    <n v="516024"/>
    <n v="173277"/>
    <s v="Twickenham Riverside"/>
  </r>
  <r>
    <s v="17/1390/FUL"/>
    <x v="0"/>
    <m/>
    <d v="2018-11-15T00:00:00"/>
    <d v="2022-05-14T00:00:00"/>
    <m/>
    <m/>
    <x v="2"/>
    <x v="0"/>
    <m/>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m/>
    <n v="0"/>
    <n v="0"/>
    <n v="0.25"/>
    <n v="0.25"/>
    <n v="0.25"/>
    <n v="0.25"/>
    <m/>
    <m/>
    <m/>
    <m/>
    <m/>
    <n v="1"/>
    <n v="516598"/>
    <n v="174330"/>
    <s v="St. Margarets and North Twickenham"/>
  </r>
  <r>
    <s v="17/1550/FUL"/>
    <x v="0"/>
    <m/>
    <d v="2018-07-09T00:00:00"/>
    <d v="2021-07-09T00:00:00"/>
    <m/>
    <m/>
    <x v="2"/>
    <x v="0"/>
    <m/>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m/>
    <n v="0"/>
    <n v="0"/>
    <n v="2"/>
    <n v="2"/>
    <n v="2"/>
    <n v="2"/>
    <m/>
    <m/>
    <m/>
    <m/>
    <m/>
    <n v="8"/>
    <n v="517393"/>
    <n v="169491"/>
    <s v="Hampton Wick"/>
  </r>
  <r>
    <s v="17/1782/FUL"/>
    <x v="0"/>
    <m/>
    <d v="2019-01-14T00:00:00"/>
    <d v="2022-01-14T00:00:00"/>
    <m/>
    <m/>
    <x v="2"/>
    <x v="0"/>
    <m/>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m/>
    <n v="0"/>
    <n v="0"/>
    <n v="0"/>
    <n v="0"/>
    <n v="0"/>
    <n v="0"/>
    <m/>
    <m/>
    <m/>
    <m/>
    <m/>
    <n v="0"/>
    <n v="516874"/>
    <n v="170756"/>
    <s v="Hampton Wick"/>
  </r>
  <r>
    <s v="17/2314/FUL"/>
    <x v="0"/>
    <m/>
    <d v="2018-04-26T00:00:00"/>
    <d v="2021-04-26T00:00:00"/>
    <m/>
    <m/>
    <x v="2"/>
    <x v="0"/>
    <m/>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m/>
    <n v="0"/>
    <n v="0"/>
    <n v="0"/>
    <n v="0"/>
    <n v="0"/>
    <n v="0"/>
    <m/>
    <m/>
    <m/>
    <m/>
    <m/>
    <n v="0"/>
    <n v="512725"/>
    <n v="170606"/>
    <s v="Hampton North"/>
  </r>
  <r>
    <s v="17/2532/GPD15"/>
    <x v="1"/>
    <s v="PA"/>
    <d v="2017-08-09T00:00:00"/>
    <d v="2020-08-09T00:00:00"/>
    <d v="2020-06-01T00:00:00"/>
    <m/>
    <x v="2"/>
    <x v="0"/>
    <m/>
    <s v="Prior approval for the change of use from office B1(a) to residential (C3) in the form of 5 no. units."/>
    <s v="The Coach House 273A Sandycombe Road Richmond TW9 3LU"/>
    <s v="TW9 3LU"/>
    <m/>
    <m/>
    <m/>
    <m/>
    <m/>
    <m/>
    <m/>
    <m/>
    <n v="0"/>
    <m/>
    <n v="5"/>
    <m/>
    <m/>
    <m/>
    <m/>
    <m/>
    <m/>
    <m/>
    <n v="5"/>
    <n v="5"/>
    <n v="0"/>
    <n v="0"/>
    <n v="0"/>
    <n v="0"/>
    <n v="0"/>
    <n v="0"/>
    <n v="0"/>
    <n v="5"/>
    <m/>
    <n v="0"/>
    <n v="5"/>
    <n v="0"/>
    <n v="0"/>
    <n v="0"/>
    <n v="0"/>
    <m/>
    <m/>
    <m/>
    <m/>
    <m/>
    <n v="5"/>
    <n v="519113"/>
    <n v="176411"/>
    <s v="Kew"/>
  </r>
  <r>
    <s v="17/2586/FUL"/>
    <x v="2"/>
    <m/>
    <d v="2017-09-27T00:00:00"/>
    <d v="2020-09-27T00:00:00"/>
    <m/>
    <m/>
    <x v="2"/>
    <x v="0"/>
    <m/>
    <s v="Change of use from 2 no. flats back to a single family dwelling house."/>
    <s v="First Floor Flat_x000d_18 Percival Road_x000d_East Sheen_x000d_London_x000d_SW14 7QE_x000d_"/>
    <s v="SW14 7QE"/>
    <n v="2"/>
    <m/>
    <m/>
    <m/>
    <m/>
    <m/>
    <m/>
    <m/>
    <n v="2"/>
    <m/>
    <m/>
    <m/>
    <n v="1"/>
    <m/>
    <m/>
    <m/>
    <m/>
    <m/>
    <n v="1"/>
    <n v="-2"/>
    <n v="0"/>
    <n v="1"/>
    <n v="0"/>
    <n v="0"/>
    <n v="0"/>
    <n v="0"/>
    <n v="0"/>
    <n v="-1"/>
    <m/>
    <n v="0"/>
    <n v="0"/>
    <n v="-0.25"/>
    <n v="-0.25"/>
    <n v="-0.25"/>
    <n v="-0.25"/>
    <m/>
    <m/>
    <m/>
    <m/>
    <m/>
    <n v="-1"/>
    <n v="520088"/>
    <n v="175029"/>
    <s v="East Sheen"/>
  </r>
  <r>
    <s v="17/2597/GPD15"/>
    <x v="1"/>
    <s v="PA"/>
    <d v="2017-08-30T00:00:00"/>
    <d v="2020-08-30T00:00:00"/>
    <m/>
    <m/>
    <x v="2"/>
    <x v="0"/>
    <m/>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m/>
    <n v="0"/>
    <n v="0"/>
    <n v="0.75"/>
    <n v="0.75"/>
    <n v="0.75"/>
    <n v="0.75"/>
    <m/>
    <m/>
    <m/>
    <m/>
    <m/>
    <n v="3"/>
    <n v="520541"/>
    <n v="175760"/>
    <s v="East Sheen"/>
  </r>
  <r>
    <s v="17/2680/FUL"/>
    <x v="0"/>
    <m/>
    <d v="2017-12-11T00:00:00"/>
    <d v="2021-03-14T00:00:00"/>
    <d v="2020-06-01T00:00:00"/>
    <m/>
    <x v="2"/>
    <x v="0"/>
    <m/>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m/>
    <n v="0"/>
    <n v="1"/>
    <n v="1"/>
    <n v="0"/>
    <n v="0"/>
    <n v="0"/>
    <m/>
    <m/>
    <m/>
    <m/>
    <m/>
    <n v="2"/>
    <n v="514169"/>
    <n v="170167"/>
    <s v="Hampton"/>
  </r>
  <r>
    <s v="17/2693/GPD15"/>
    <x v="1"/>
    <s v="PA"/>
    <d v="2017-09-08T00:00:00"/>
    <d v="2020-09-08T00:00:00"/>
    <m/>
    <m/>
    <x v="2"/>
    <x v="0"/>
    <m/>
    <s v="Change of use from Class B1(a) office to Class C3 residential."/>
    <s v="246 Upper Richmond Road West_x000d_East Sheen_x000d_London_x000d_SW14 8AG_x000d_"/>
    <s v="SW14 8AG"/>
    <m/>
    <m/>
    <m/>
    <m/>
    <m/>
    <m/>
    <m/>
    <m/>
    <n v="0"/>
    <m/>
    <n v="1"/>
    <m/>
    <m/>
    <m/>
    <m/>
    <m/>
    <m/>
    <m/>
    <n v="1"/>
    <n v="1"/>
    <n v="0"/>
    <n v="0"/>
    <n v="0"/>
    <n v="0"/>
    <n v="0"/>
    <n v="0"/>
    <n v="0"/>
    <n v="1"/>
    <m/>
    <n v="0"/>
    <n v="0"/>
    <n v="0.25"/>
    <n v="0.25"/>
    <n v="0.25"/>
    <n v="0.25"/>
    <m/>
    <m/>
    <m/>
    <m/>
    <m/>
    <n v="1"/>
    <n v="520531"/>
    <n v="175416"/>
    <s v="East Sheen"/>
  </r>
  <r>
    <s v="17/2872/FUL"/>
    <x v="0"/>
    <m/>
    <d v="2019-05-30T00:00:00"/>
    <d v="2022-05-20T00:00:00"/>
    <m/>
    <m/>
    <x v="2"/>
    <x v="0"/>
    <m/>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m/>
    <n v="0"/>
    <n v="0"/>
    <n v="0.25"/>
    <n v="0.25"/>
    <n v="0.25"/>
    <n v="0.25"/>
    <m/>
    <m/>
    <m/>
    <m/>
    <m/>
    <n v="1"/>
    <n v="513537"/>
    <n v="170046"/>
    <s v="Hampton"/>
  </r>
  <r>
    <s v="17/2957/FUL"/>
    <x v="2"/>
    <m/>
    <d v="2017-12-20T00:00:00"/>
    <d v="2020-12-20T00:00:00"/>
    <m/>
    <m/>
    <x v="2"/>
    <x v="0"/>
    <m/>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m/>
    <n v="0"/>
    <n v="0"/>
    <n v="0.75"/>
    <n v="0.75"/>
    <n v="0.75"/>
    <n v="0.75"/>
    <m/>
    <m/>
    <m/>
    <m/>
    <m/>
    <n v="3"/>
    <n v="514558"/>
    <n v="171264"/>
    <s v="Fulwell and Hampton Hill"/>
  </r>
  <r>
    <s v="17/3001/GPD16"/>
    <x v="1"/>
    <s v="PA"/>
    <d v="2017-09-27T00:00:00"/>
    <d v="2021-06-07T00:00:00"/>
    <m/>
    <m/>
    <x v="2"/>
    <x v="0"/>
    <m/>
    <s v="Change of use from B8 (storage) to C3 (residential use) to create a 1 bedroom unit."/>
    <s v="Unit 3 Plough Lane Teddington_x000a__x000a_"/>
    <s v="TW11 9BN"/>
    <m/>
    <m/>
    <m/>
    <m/>
    <m/>
    <m/>
    <m/>
    <m/>
    <n v="0"/>
    <m/>
    <n v="1"/>
    <m/>
    <m/>
    <m/>
    <m/>
    <m/>
    <m/>
    <n v="0"/>
    <n v="1"/>
    <n v="1"/>
    <n v="0"/>
    <n v="0"/>
    <n v="0"/>
    <n v="0"/>
    <n v="0"/>
    <n v="0"/>
    <n v="0"/>
    <n v="1"/>
    <m/>
    <n v="0"/>
    <n v="0.5"/>
    <n v="0.5"/>
    <n v="0"/>
    <n v="0"/>
    <n v="0"/>
    <m/>
    <m/>
    <m/>
    <m/>
    <m/>
    <n v="1"/>
    <n v="516215"/>
    <n v="171077"/>
    <s v="Teddington"/>
  </r>
  <r>
    <s v="17/3003/GPD16"/>
    <x v="1"/>
    <s v="PA"/>
    <d v="2017-09-27T00:00:00"/>
    <d v="2021-06-07T00:00:00"/>
    <m/>
    <m/>
    <x v="2"/>
    <x v="0"/>
    <m/>
    <s v="Change of use from B8 (storage) to C3 (residential) to create 2 Studio units."/>
    <s v="Unit 4 To 5A_x000d_Plough Lane_x000d_Teddington_x000d__x000d_"/>
    <s v="TW11 9BN"/>
    <m/>
    <m/>
    <m/>
    <m/>
    <m/>
    <m/>
    <m/>
    <m/>
    <n v="0"/>
    <m/>
    <n v="2"/>
    <m/>
    <m/>
    <m/>
    <m/>
    <m/>
    <m/>
    <n v="0"/>
    <n v="2"/>
    <n v="2"/>
    <n v="0"/>
    <n v="0"/>
    <n v="0"/>
    <n v="0"/>
    <n v="0"/>
    <n v="0"/>
    <n v="0"/>
    <n v="2"/>
    <m/>
    <n v="0"/>
    <n v="0.5"/>
    <n v="0.5"/>
    <n v="0"/>
    <n v="0"/>
    <n v="0"/>
    <m/>
    <m/>
    <m/>
    <m/>
    <m/>
    <n v="1"/>
    <n v="516224"/>
    <n v="171078"/>
    <s v="Teddington"/>
  </r>
  <r>
    <s v="17/3054/FUL"/>
    <x v="0"/>
    <m/>
    <d v="2018-10-30T00:00:00"/>
    <d v="2021-10-30T00:00:00"/>
    <m/>
    <m/>
    <x v="2"/>
    <x v="0"/>
    <m/>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m/>
    <n v="0"/>
    <n v="0"/>
    <n v="0.5"/>
    <n v="0.5"/>
    <n v="0.5"/>
    <n v="0.5"/>
    <m/>
    <m/>
    <m/>
    <m/>
    <m/>
    <n v="2"/>
    <n v="516182"/>
    <n v="173653"/>
    <s v="Twickenham Riverside"/>
  </r>
  <r>
    <s v="17/3077/FUL"/>
    <x v="0"/>
    <m/>
    <d v="2018-03-15T00:00:00"/>
    <d v="2021-03-15T00:00:00"/>
    <d v="2020-05-04T00:00:00"/>
    <m/>
    <x v="2"/>
    <x v="0"/>
    <m/>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m/>
    <n v="0"/>
    <n v="1"/>
    <n v="0"/>
    <n v="0"/>
    <n v="0"/>
    <n v="0"/>
    <m/>
    <m/>
    <m/>
    <m/>
    <m/>
    <n v="1"/>
    <n v="516426"/>
    <n v="173349"/>
    <s v="Twickenham Riverside"/>
  </r>
  <r>
    <s v="17/3265/FUL"/>
    <x v="0"/>
    <m/>
    <d v="2018-01-15T00:00:00"/>
    <d v="2021-01-15T00:00:00"/>
    <m/>
    <m/>
    <x v="2"/>
    <x v="0"/>
    <m/>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m/>
    <n v="0"/>
    <n v="0"/>
    <n v="0"/>
    <n v="0"/>
    <n v="0"/>
    <n v="0"/>
    <m/>
    <m/>
    <m/>
    <m/>
    <m/>
    <n v="0"/>
    <n v="522475"/>
    <n v="177141"/>
    <s v="Barnes"/>
  </r>
  <r>
    <s v="17/3402/GPD16"/>
    <x v="1"/>
    <s v="PA"/>
    <d v="2017-11-03T00:00:00"/>
    <d v="2020-11-03T00:00:00"/>
    <m/>
    <m/>
    <x v="2"/>
    <x v="0"/>
    <m/>
    <s v="Change of use from B8 (Storage) to C3 (Residential) to create 1 no. studio flat."/>
    <s v="Unit 1_x000d_Plough Lane_x000d_Teddington_x000d__x000d_"/>
    <s v="TW11"/>
    <m/>
    <m/>
    <m/>
    <m/>
    <m/>
    <m/>
    <m/>
    <m/>
    <n v="0"/>
    <m/>
    <n v="1"/>
    <m/>
    <m/>
    <m/>
    <m/>
    <m/>
    <m/>
    <m/>
    <n v="1"/>
    <n v="1"/>
    <n v="0"/>
    <n v="0"/>
    <n v="0"/>
    <n v="0"/>
    <n v="0"/>
    <n v="0"/>
    <n v="0"/>
    <n v="1"/>
    <m/>
    <n v="0"/>
    <n v="0"/>
    <n v="0.25"/>
    <n v="0.25"/>
    <n v="0.25"/>
    <n v="0.25"/>
    <m/>
    <m/>
    <m/>
    <m/>
    <m/>
    <n v="1"/>
    <n v="516208"/>
    <n v="171077"/>
    <s v="Teddington"/>
  </r>
  <r>
    <s v="17/3404/FUL"/>
    <x v="1"/>
    <m/>
    <d v="2018-02-01T00:00:00"/>
    <d v="2021-02-02T00:00:00"/>
    <m/>
    <m/>
    <x v="2"/>
    <x v="0"/>
    <m/>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m/>
    <n v="0"/>
    <n v="0"/>
    <n v="-0.25"/>
    <n v="-0.25"/>
    <n v="-0.25"/>
    <n v="-0.25"/>
    <m/>
    <m/>
    <m/>
    <m/>
    <m/>
    <n v="-1"/>
    <n v="515091"/>
    <n v="171518"/>
    <s v="Fulwell and Hampton Hill"/>
  </r>
  <r>
    <s v="17/3590/FUL"/>
    <x v="0"/>
    <m/>
    <d v="2018-07-26T00:00:00"/>
    <d v="2021-07-26T00:00:00"/>
    <m/>
    <m/>
    <x v="2"/>
    <x v="0"/>
    <m/>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m/>
    <n v="0"/>
    <n v="0"/>
    <n v="0.5"/>
    <n v="0.5"/>
    <n v="0.5"/>
    <n v="0.5"/>
    <m/>
    <m/>
    <m/>
    <m/>
    <m/>
    <n v="2"/>
    <n v="514975"/>
    <n v="171285"/>
    <s v="Fulwell and Hampton Hill"/>
  </r>
  <r>
    <s v="17/3610/FUL"/>
    <x v="3"/>
    <m/>
    <d v="2018-03-23T00:00:00"/>
    <d v="2021-03-23T00:00:00"/>
    <m/>
    <m/>
    <x v="2"/>
    <x v="0"/>
    <m/>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m/>
    <n v="0"/>
    <n v="1.3333333333333333"/>
    <n v="1.3333333333333333"/>
    <n v="1.3333333333333333"/>
    <n v="0"/>
    <n v="0"/>
    <m/>
    <m/>
    <m/>
    <m/>
    <m/>
    <n v="4"/>
    <n v="521762"/>
    <n v="176415"/>
    <s v="Barnes"/>
  </r>
  <r>
    <s v="17/3696/GPD16"/>
    <x v="1"/>
    <s v="PA"/>
    <d v="2017-12-22T00:00:00"/>
    <d v="2020-12-22T00:00:00"/>
    <m/>
    <m/>
    <x v="2"/>
    <x v="0"/>
    <m/>
    <s v="Change of use of premises from B8 (warehouse/distrubtion) to C3 (residential - 6 x 1 bed flats)"/>
    <s v="1A St Leonards Road_x000d_East Sheen_x000d_London_x000d_SW14 7LY_x000d_"/>
    <s v="SW14 7LY"/>
    <m/>
    <m/>
    <m/>
    <m/>
    <m/>
    <m/>
    <m/>
    <m/>
    <n v="0"/>
    <m/>
    <n v="6"/>
    <m/>
    <m/>
    <m/>
    <m/>
    <m/>
    <m/>
    <m/>
    <n v="6"/>
    <n v="6"/>
    <n v="0"/>
    <n v="0"/>
    <n v="0"/>
    <n v="0"/>
    <n v="0"/>
    <n v="0"/>
    <n v="0"/>
    <n v="6"/>
    <m/>
    <n v="0"/>
    <n v="0"/>
    <n v="1.5"/>
    <n v="1.5"/>
    <n v="1.5"/>
    <n v="1.5"/>
    <m/>
    <m/>
    <m/>
    <m/>
    <m/>
    <n v="6"/>
    <n v="520442"/>
    <n v="175588"/>
    <s v="East Sheen"/>
  </r>
  <r>
    <s v="17/3795/GPD15"/>
    <x v="1"/>
    <s v="PA"/>
    <d v="2017-12-11T00:00:00"/>
    <d v="2020-12-11T00:00:00"/>
    <m/>
    <m/>
    <x v="2"/>
    <x v="0"/>
    <m/>
    <s v="Change of use from Offices (B1) to Residential (C3)."/>
    <s v="25 Church Road_x000d_Teddington_x000d_TW11 8PF_x000d_"/>
    <s v="TW11 8PF"/>
    <m/>
    <m/>
    <m/>
    <m/>
    <m/>
    <m/>
    <m/>
    <m/>
    <n v="0"/>
    <m/>
    <m/>
    <n v="1"/>
    <n v="1"/>
    <m/>
    <m/>
    <m/>
    <m/>
    <m/>
    <n v="2"/>
    <n v="0"/>
    <n v="1"/>
    <n v="1"/>
    <n v="0"/>
    <n v="0"/>
    <n v="0"/>
    <n v="0"/>
    <n v="0"/>
    <n v="2"/>
    <m/>
    <n v="0"/>
    <n v="0"/>
    <n v="0.5"/>
    <n v="0.5"/>
    <n v="0.5"/>
    <n v="0.5"/>
    <m/>
    <m/>
    <m/>
    <m/>
    <m/>
    <n v="2"/>
    <n v="515664"/>
    <n v="171121"/>
    <s v="Teddington"/>
  </r>
  <r>
    <s v="17/4005/FUL"/>
    <x v="3"/>
    <m/>
    <d v="2020-03-05T00:00:00"/>
    <d v="2023-03-05T00:00:00"/>
    <m/>
    <m/>
    <x v="2"/>
    <x v="0"/>
    <m/>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m/>
    <n v="0"/>
    <n v="0"/>
    <n v="0.25"/>
    <n v="0.25"/>
    <n v="0.25"/>
    <n v="0.25"/>
    <m/>
    <m/>
    <m/>
    <m/>
    <m/>
    <n v="1"/>
    <n v="518109"/>
    <n v="175300"/>
    <s v="South Richmond"/>
  </r>
  <r>
    <s v="17/4014/FUL"/>
    <x v="1"/>
    <m/>
    <d v="2018-11-30T00:00:00"/>
    <d v="2022-03-19T00:00:00"/>
    <m/>
    <m/>
    <x v="2"/>
    <x v="0"/>
    <m/>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m/>
    <n v="0"/>
    <n v="0"/>
    <n v="0.5"/>
    <n v="0.5"/>
    <n v="0.5"/>
    <n v="0.5"/>
    <m/>
    <m/>
    <m/>
    <m/>
    <m/>
    <n v="2"/>
    <n v="515746"/>
    <n v="173156"/>
    <s v="South Twickenham"/>
  </r>
  <r>
    <s v="17/4015/FUL"/>
    <x v="0"/>
    <m/>
    <d v="2018-10-03T00:00:00"/>
    <d v="2021-10-03T00:00:00"/>
    <m/>
    <m/>
    <x v="2"/>
    <x v="0"/>
    <m/>
    <s v="Erection of 2no. dwellings with associated cycle parking and refuse storage."/>
    <s v="Land To Rear Of 34 - 40 The Quadrant Richmond_x000a__x000a_"/>
    <s v="TW9 1DN"/>
    <m/>
    <m/>
    <m/>
    <m/>
    <m/>
    <m/>
    <m/>
    <m/>
    <n v="0"/>
    <m/>
    <m/>
    <n v="2"/>
    <m/>
    <m/>
    <m/>
    <m/>
    <m/>
    <m/>
    <n v="2"/>
    <n v="0"/>
    <n v="2"/>
    <n v="0"/>
    <n v="0"/>
    <n v="0"/>
    <n v="0"/>
    <n v="0"/>
    <n v="0"/>
    <n v="2"/>
    <m/>
    <n v="0"/>
    <n v="0"/>
    <n v="0.5"/>
    <n v="0.5"/>
    <n v="0.5"/>
    <n v="0.5"/>
    <m/>
    <m/>
    <m/>
    <m/>
    <m/>
    <n v="2"/>
    <n v="518028"/>
    <n v="175050"/>
    <s v="South Richmond"/>
  </r>
  <r>
    <s v="17/4114/PS192"/>
    <x v="1"/>
    <s v="PA"/>
    <d v="2017-12-28T00:00:00"/>
    <d v="2020-12-28T00:00:00"/>
    <m/>
    <m/>
    <x v="2"/>
    <x v="0"/>
    <m/>
    <s v="Change of use from Class C4 (House in Multiple Occupation) to C3 (residential) to provide 1 x 3 bed flat"/>
    <s v="35A Broad Street_x000d_Teddington_x000d_TW11 8QZ_x000d_"/>
    <s v="TW11 8QZ"/>
    <m/>
    <m/>
    <n v="1"/>
    <m/>
    <m/>
    <m/>
    <m/>
    <m/>
    <n v="1"/>
    <m/>
    <m/>
    <m/>
    <n v="1"/>
    <m/>
    <m/>
    <m/>
    <m/>
    <m/>
    <n v="1"/>
    <n v="0"/>
    <n v="0"/>
    <n v="0"/>
    <n v="0"/>
    <n v="0"/>
    <n v="0"/>
    <n v="0"/>
    <n v="0"/>
    <n v="0"/>
    <m/>
    <n v="0"/>
    <n v="0"/>
    <n v="0"/>
    <n v="0"/>
    <n v="0"/>
    <n v="0"/>
    <m/>
    <m/>
    <m/>
    <m/>
    <m/>
    <n v="0"/>
    <n v="515625"/>
    <n v="170998"/>
    <s v="Teddington"/>
  </r>
  <r>
    <s v="17/4122/FUL"/>
    <x v="0"/>
    <m/>
    <d v="2018-12-21T00:00:00"/>
    <d v="2021-12-21T00:00:00"/>
    <m/>
    <m/>
    <x v="2"/>
    <x v="0"/>
    <m/>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m/>
    <n v="0"/>
    <n v="0"/>
    <n v="0.25"/>
    <n v="0.25"/>
    <n v="0.25"/>
    <n v="0.25"/>
    <m/>
    <m/>
    <m/>
    <m/>
    <m/>
    <n v="1"/>
    <n v="521350"/>
    <n v="176123"/>
    <s v="Mortlake and Barnes Common"/>
  </r>
  <r>
    <s v="17/4292/FUL"/>
    <x v="4"/>
    <m/>
    <d v="2018-01-25T00:00:00"/>
    <d v="2021-01-25T00:00:00"/>
    <m/>
    <m/>
    <x v="2"/>
    <x v="0"/>
    <m/>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m/>
    <n v="0"/>
    <n v="0"/>
    <n v="0.75"/>
    <n v="0.75"/>
    <n v="0.75"/>
    <n v="0.75"/>
    <m/>
    <m/>
    <m/>
    <m/>
    <m/>
    <n v="3"/>
    <n v="518831"/>
    <n v="175436"/>
    <s v="North Richmond"/>
  </r>
  <r>
    <s v="17/4344/FUL"/>
    <x v="1"/>
    <m/>
    <d v="2018-03-09T00:00:00"/>
    <d v="2021-03-09T00:00:00"/>
    <m/>
    <m/>
    <x v="2"/>
    <x v="0"/>
    <m/>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m/>
    <n v="0"/>
    <n v="0"/>
    <n v="0.25"/>
    <n v="0.25"/>
    <n v="0.25"/>
    <n v="0.25"/>
    <m/>
    <m/>
    <m/>
    <m/>
    <m/>
    <n v="1"/>
    <n v="517967"/>
    <n v="174947"/>
    <s v="South Richmond"/>
  </r>
  <r>
    <s v="17/4422/GPD15"/>
    <x v="1"/>
    <s v="PA"/>
    <d v="2018-02-05T00:00:00"/>
    <d v="2021-02-05T00:00:00"/>
    <m/>
    <m/>
    <x v="2"/>
    <x v="0"/>
    <m/>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m/>
    <n v="0"/>
    <n v="0"/>
    <n v="0.25"/>
    <n v="0.25"/>
    <n v="0.25"/>
    <n v="0.25"/>
    <m/>
    <m/>
    <m/>
    <m/>
    <m/>
    <n v="1"/>
    <n v="515664"/>
    <n v="171121"/>
    <s v="Teddington"/>
  </r>
  <r>
    <s v="17/4453/FUL"/>
    <x v="3"/>
    <m/>
    <d v="2018-05-10T00:00:00"/>
    <d v="2021-05-10T00:00:00"/>
    <m/>
    <m/>
    <x v="2"/>
    <x v="0"/>
    <m/>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m/>
    <n v="0"/>
    <n v="0"/>
    <n v="0.25"/>
    <n v="0.25"/>
    <n v="0.25"/>
    <n v="0.25"/>
    <m/>
    <m/>
    <m/>
    <m/>
    <m/>
    <n v="1"/>
    <n v="518955"/>
    <n v="177124"/>
    <s v="Kew"/>
  </r>
  <r>
    <s v="17/4477/FUL"/>
    <x v="2"/>
    <m/>
    <d v="2019-05-23T00:00:00"/>
    <d v="2022-05-23T00:00:00"/>
    <m/>
    <m/>
    <x v="2"/>
    <x v="0"/>
    <m/>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m/>
    <n v="0"/>
    <n v="0"/>
    <n v="-0.25"/>
    <n v="-0.25"/>
    <n v="-0.25"/>
    <n v="-0.25"/>
    <m/>
    <m/>
    <m/>
    <m/>
    <m/>
    <n v="-1"/>
    <n v="518418"/>
    <n v="174325"/>
    <s v="South Richmond"/>
  </r>
  <r>
    <s v="18/0268/FUL"/>
    <x v="0"/>
    <m/>
    <d v="2018-05-31T00:00:00"/>
    <d v="2021-05-31T00:00:00"/>
    <m/>
    <m/>
    <x v="2"/>
    <x v="0"/>
    <m/>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m/>
    <n v="0"/>
    <n v="0"/>
    <n v="0"/>
    <n v="0"/>
    <n v="0"/>
    <n v="0"/>
    <m/>
    <m/>
    <m/>
    <m/>
    <m/>
    <n v="0"/>
    <n v="514952"/>
    <n v="171606"/>
    <s v="Fulwell and Hampton Hill"/>
  </r>
  <r>
    <s v="18/0301/FUL"/>
    <x v="0"/>
    <m/>
    <d v="2018-12-18T00:00:00"/>
    <d v="2021-12-18T00:00:00"/>
    <m/>
    <m/>
    <x v="2"/>
    <x v="0"/>
    <m/>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m/>
    <n v="0"/>
    <n v="0"/>
    <n v="0"/>
    <n v="0"/>
    <n v="0"/>
    <n v="0"/>
    <m/>
    <m/>
    <m/>
    <m/>
    <m/>
    <n v="0"/>
    <n v="518177"/>
    <n v="173103"/>
    <s v="Ham, Petersham and Richmond Riverside"/>
  </r>
  <r>
    <s v="18/0315/FUL"/>
    <x v="0"/>
    <m/>
    <d v="2019-06-20T00:00:00"/>
    <d v="2022-06-20T00:00:00"/>
    <m/>
    <m/>
    <x v="2"/>
    <x v="0"/>
    <m/>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m/>
    <n v="0"/>
    <n v="0"/>
    <n v="1"/>
    <n v="1"/>
    <n v="1"/>
    <n v="1"/>
    <m/>
    <m/>
    <m/>
    <m/>
    <m/>
    <n v="4"/>
    <n v="512966"/>
    <n v="170724"/>
    <s v="Hampton North"/>
  </r>
  <r>
    <s v="18/0584/GPD15"/>
    <x v="1"/>
    <s v="PA"/>
    <d v="2018-04-17T00:00:00"/>
    <d v="2021-05-17T00:00:00"/>
    <m/>
    <m/>
    <x v="2"/>
    <x v="0"/>
    <m/>
    <s v="Change of use from B1c to C3 (Residential) to provide 2 x 2B4P flats."/>
    <s v="1 High Street_x000d_Hampton Hill_x000d__x000d_"/>
    <s v="TW12 1NA"/>
    <m/>
    <m/>
    <m/>
    <m/>
    <m/>
    <m/>
    <m/>
    <m/>
    <n v="0"/>
    <m/>
    <m/>
    <n v="2"/>
    <m/>
    <m/>
    <m/>
    <m/>
    <m/>
    <m/>
    <n v="2"/>
    <n v="0"/>
    <n v="2"/>
    <n v="0"/>
    <n v="0"/>
    <n v="0"/>
    <n v="0"/>
    <n v="0"/>
    <n v="0"/>
    <n v="2"/>
    <m/>
    <n v="0"/>
    <n v="0"/>
    <n v="0.5"/>
    <n v="0.5"/>
    <n v="0.5"/>
    <n v="0.5"/>
    <m/>
    <m/>
    <m/>
    <m/>
    <m/>
    <n v="2"/>
    <n v="514188"/>
    <n v="170550"/>
    <s v="Fulwell and Hampton Hill"/>
  </r>
  <r>
    <s v="18/0723/FUL"/>
    <x v="0"/>
    <m/>
    <d v="2018-10-04T00:00:00"/>
    <d v="2021-10-04T00:00:00"/>
    <d v="2020-06-23T00:00:00"/>
    <m/>
    <x v="2"/>
    <x v="0"/>
    <m/>
    <s v="Demolition of existing dwelling and the erection of a replacement two storey, 4 bedroom dwelling"/>
    <s v="3 Queens Rise_x000d_Richmond_x000d_TW10 6HL"/>
    <s v="TW10 6HL"/>
    <m/>
    <m/>
    <m/>
    <n v="1"/>
    <m/>
    <m/>
    <m/>
    <m/>
    <n v="1"/>
    <m/>
    <m/>
    <m/>
    <m/>
    <n v="1"/>
    <m/>
    <m/>
    <m/>
    <m/>
    <n v="1"/>
    <n v="0"/>
    <n v="0"/>
    <n v="0"/>
    <n v="0"/>
    <n v="0"/>
    <n v="0"/>
    <n v="0"/>
    <n v="0"/>
    <n v="0"/>
    <m/>
    <n v="0"/>
    <n v="0"/>
    <n v="0"/>
    <n v="0"/>
    <n v="0"/>
    <n v="0"/>
    <m/>
    <m/>
    <m/>
    <m/>
    <m/>
    <n v="0"/>
    <n v="518695"/>
    <n v="174476"/>
    <s v="South Richmond"/>
  </r>
  <r>
    <s v="18/0866/FUL"/>
    <x v="4"/>
    <m/>
    <d v="2018-11-05T00:00:00"/>
    <d v="2021-11-06T00:00:00"/>
    <m/>
    <m/>
    <x v="2"/>
    <x v="0"/>
    <m/>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m/>
    <n v="0"/>
    <n v="0"/>
    <n v="1"/>
    <n v="1"/>
    <n v="1"/>
    <n v="1"/>
    <m/>
    <m/>
    <m/>
    <m/>
    <m/>
    <n v="4"/>
    <n v="519849"/>
    <n v="175357"/>
    <s v="North Richmond"/>
  </r>
  <r>
    <s v="18/1022/FUL"/>
    <x v="2"/>
    <m/>
    <d v="2018-11-27T00:00:00"/>
    <d v="2021-11-27T00:00:00"/>
    <m/>
    <m/>
    <x v="2"/>
    <x v="0"/>
    <m/>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m/>
    <n v="0"/>
    <n v="0"/>
    <n v="-0.25"/>
    <n v="-0.25"/>
    <n v="-0.25"/>
    <n v="-0.25"/>
    <m/>
    <m/>
    <m/>
    <m/>
    <m/>
    <n v="-1"/>
    <n v="515922"/>
    <n v="171125"/>
    <s v="Teddington"/>
  </r>
  <r>
    <s v="18/1038/FUL"/>
    <x v="0"/>
    <m/>
    <d v="2019-02-04T00:00:00"/>
    <d v="2022-02-04T00:00:00"/>
    <m/>
    <m/>
    <x v="2"/>
    <x v="0"/>
    <m/>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m/>
    <n v="0"/>
    <n v="0"/>
    <n v="0.75"/>
    <n v="0.75"/>
    <n v="0.75"/>
    <n v="0.75"/>
    <m/>
    <m/>
    <m/>
    <m/>
    <m/>
    <n v="3"/>
    <n v="520397"/>
    <n v="175552"/>
    <s v="East Sheen"/>
  </r>
  <r>
    <s v="18/1064/GPD15"/>
    <x v="1"/>
    <s v="PA"/>
    <d v="2018-05-22T00:00:00"/>
    <d v="2021-05-22T00:00:00"/>
    <m/>
    <m/>
    <x v="2"/>
    <x v="0"/>
    <m/>
    <s v="Change of use from offices (B1) to residential (C3)"/>
    <s v="21A St Leonards Road_x000d_East Sheen_x000d_London_x000d_SW14 7LY_x000d_"/>
    <s v="SW14 7LY"/>
    <m/>
    <m/>
    <m/>
    <m/>
    <m/>
    <m/>
    <m/>
    <m/>
    <n v="0"/>
    <m/>
    <m/>
    <m/>
    <n v="5"/>
    <m/>
    <m/>
    <m/>
    <m/>
    <m/>
    <n v="5"/>
    <n v="0"/>
    <n v="0"/>
    <n v="5"/>
    <n v="0"/>
    <n v="0"/>
    <n v="0"/>
    <n v="0"/>
    <n v="0"/>
    <n v="5"/>
    <m/>
    <n v="0"/>
    <n v="0"/>
    <n v="1.25"/>
    <n v="1.25"/>
    <n v="1.25"/>
    <n v="1.25"/>
    <m/>
    <m/>
    <m/>
    <m/>
    <m/>
    <n v="5"/>
    <n v="520397"/>
    <n v="175552"/>
    <s v="East Sheen"/>
  </r>
  <r>
    <s v="18/1114/FUL"/>
    <x v="3"/>
    <m/>
    <d v="2019-07-25T00:00:00"/>
    <d v="2022-07-25T00:00:00"/>
    <m/>
    <m/>
    <x v="2"/>
    <x v="0"/>
    <m/>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m/>
    <n v="0"/>
    <n v="0"/>
    <n v="0.25"/>
    <n v="0.25"/>
    <n v="0.25"/>
    <n v="0.25"/>
    <m/>
    <m/>
    <m/>
    <m/>
    <m/>
    <n v="1"/>
    <n v="514448"/>
    <n v="171212"/>
    <s v="Fulwell and Hampton Hill"/>
  </r>
  <r>
    <s v="18/1248/FUL"/>
    <x v="1"/>
    <m/>
    <d v="2018-12-21T00:00:00"/>
    <d v="2021-12-21T00:00:00"/>
    <m/>
    <m/>
    <x v="2"/>
    <x v="0"/>
    <m/>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m/>
    <n v="0"/>
    <n v="0"/>
    <n v="0.25"/>
    <n v="0.25"/>
    <n v="0.25"/>
    <n v="0.25"/>
    <m/>
    <m/>
    <m/>
    <m/>
    <m/>
    <n v="1"/>
    <n v="518862"/>
    <n v="175562"/>
    <s v="North Richmond"/>
  </r>
  <r>
    <s v="18/1442/FUL"/>
    <x v="0"/>
    <m/>
    <d v="2019-01-07T00:00:00"/>
    <d v="2022-01-07T00:00:00"/>
    <m/>
    <m/>
    <x v="2"/>
    <x v="0"/>
    <m/>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m/>
    <n v="0"/>
    <n v="0"/>
    <n v="0.25"/>
    <n v="0.25"/>
    <n v="0.25"/>
    <n v="0.25"/>
    <m/>
    <m/>
    <m/>
    <m/>
    <m/>
    <n v="1"/>
    <n v="514703"/>
    <n v="172701"/>
    <s v="West Twickenham"/>
  </r>
  <r>
    <s v="18/1446/FUL"/>
    <x v="0"/>
    <m/>
    <d v="2018-08-10T00:00:00"/>
    <d v="2021-08-10T00:00:00"/>
    <m/>
    <m/>
    <x v="2"/>
    <x v="0"/>
    <m/>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m/>
    <n v="0"/>
    <n v="0"/>
    <n v="0"/>
    <n v="0"/>
    <n v="0"/>
    <n v="0"/>
    <m/>
    <m/>
    <m/>
    <m/>
    <m/>
    <n v="0"/>
    <n v="515299"/>
    <n v="173105"/>
    <s v="South Twickenham"/>
  </r>
  <r>
    <s v="18/1743/FUL"/>
    <x v="0"/>
    <m/>
    <d v="2018-10-12T00:00:00"/>
    <d v="2021-12-20T00:00:00"/>
    <m/>
    <m/>
    <x v="2"/>
    <x v="0"/>
    <m/>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m/>
    <n v="0"/>
    <n v="0"/>
    <n v="1"/>
    <n v="0"/>
    <n v="0"/>
    <n v="0"/>
    <m/>
    <m/>
    <m/>
    <m/>
    <m/>
    <n v="1"/>
    <n v="517388"/>
    <n v="170706"/>
    <s v="Hampton Wick"/>
  </r>
  <r>
    <s v="18/1911/FUL"/>
    <x v="4"/>
    <m/>
    <d v="2018-12-11T00:00:00"/>
    <d v="2021-12-11T00:00:00"/>
    <m/>
    <m/>
    <x v="2"/>
    <x v="0"/>
    <m/>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m/>
    <n v="0"/>
    <n v="0"/>
    <n v="0.25"/>
    <n v="0.25"/>
    <n v="0.25"/>
    <n v="0.25"/>
    <m/>
    <m/>
    <m/>
    <m/>
    <m/>
    <n v="1"/>
    <n v="515913"/>
    <n v="173384"/>
    <s v="Twickenham Riverside"/>
  </r>
  <r>
    <s v="18/2038/FUL"/>
    <x v="0"/>
    <m/>
    <d v="2019-02-12T00:00:00"/>
    <d v="2022-02-12T00:00:00"/>
    <m/>
    <m/>
    <x v="2"/>
    <x v="0"/>
    <m/>
    <s v="Demolition of existing building and construction of new building with basement."/>
    <s v="33 Parke Road_x000d_Barnes_x000d_London_x000d_SW13 9NJ"/>
    <s v="SW13 9NJ"/>
    <m/>
    <m/>
    <m/>
    <m/>
    <m/>
    <n v="1"/>
    <m/>
    <m/>
    <n v="1"/>
    <m/>
    <m/>
    <m/>
    <m/>
    <m/>
    <n v="1"/>
    <m/>
    <m/>
    <m/>
    <n v="1"/>
    <n v="0"/>
    <n v="0"/>
    <n v="0"/>
    <n v="0"/>
    <n v="1"/>
    <n v="-1"/>
    <n v="0"/>
    <n v="0"/>
    <n v="0"/>
    <m/>
    <n v="0"/>
    <n v="0"/>
    <n v="0"/>
    <n v="0"/>
    <n v="0"/>
    <n v="0"/>
    <m/>
    <m/>
    <m/>
    <m/>
    <m/>
    <n v="0"/>
    <n v="522063"/>
    <n v="177165"/>
    <s v="Barnes"/>
  </r>
  <r>
    <s v="18/2328/GPD15"/>
    <x v="1"/>
    <s v="PA"/>
    <d v="2018-09-14T00:00:00"/>
    <d v="2021-09-14T00:00:00"/>
    <m/>
    <m/>
    <x v="2"/>
    <x v="0"/>
    <m/>
    <s v="Change of use from B1 to C3 (1No. studio flat and 2No. one bed apartments)."/>
    <s v="4 Udney Park Road_x000d_Teddington_x000d_TW11 9BG_x000d_"/>
    <s v="TW11 9BG"/>
    <m/>
    <m/>
    <m/>
    <m/>
    <m/>
    <m/>
    <m/>
    <m/>
    <n v="0"/>
    <m/>
    <n v="3"/>
    <m/>
    <m/>
    <m/>
    <m/>
    <m/>
    <m/>
    <m/>
    <n v="3"/>
    <n v="3"/>
    <n v="0"/>
    <n v="0"/>
    <n v="0"/>
    <n v="0"/>
    <n v="0"/>
    <n v="0"/>
    <n v="0"/>
    <n v="3"/>
    <m/>
    <n v="0"/>
    <n v="0"/>
    <n v="0.75"/>
    <n v="0.75"/>
    <n v="0.75"/>
    <n v="0.75"/>
    <m/>
    <m/>
    <m/>
    <m/>
    <m/>
    <n v="3"/>
    <n v="516288"/>
    <n v="171091"/>
    <s v="Teddington"/>
  </r>
  <r>
    <s v="18/2716/GPD13"/>
    <x v="1"/>
    <s v="PA"/>
    <d v="2018-10-08T00:00:00"/>
    <d v="2021-10-08T00:00:00"/>
    <m/>
    <m/>
    <x v="2"/>
    <x v="0"/>
    <m/>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m/>
    <n v="0"/>
    <n v="0"/>
    <n v="0.75"/>
    <n v="0.75"/>
    <n v="0.75"/>
    <n v="0.75"/>
    <m/>
    <m/>
    <m/>
    <m/>
    <m/>
    <n v="3"/>
    <n v="519756"/>
    <n v="175319"/>
    <s v="East Sheen"/>
  </r>
  <r>
    <s v="18/2943/FUL"/>
    <x v="4"/>
    <m/>
    <d v="2019-11-07T00:00:00"/>
    <d v="2022-11-07T00:00:00"/>
    <m/>
    <m/>
    <x v="2"/>
    <x v="0"/>
    <m/>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m/>
    <n v="0"/>
    <n v="0"/>
    <n v="1.5"/>
    <n v="1.5"/>
    <n v="1.5"/>
    <n v="1.5"/>
    <m/>
    <m/>
    <m/>
    <m/>
    <m/>
    <n v="6"/>
    <n v="512869"/>
    <n v="169793"/>
    <s v="Hampton"/>
  </r>
  <r>
    <s v="18/3003/FUL"/>
    <x v="0"/>
    <m/>
    <d v="2019-05-24T00:00:00"/>
    <d v="2022-05-24T00:00:00"/>
    <m/>
    <m/>
    <x v="2"/>
    <x v="0"/>
    <m/>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m/>
    <n v="0"/>
    <n v="0"/>
    <n v="0.25"/>
    <n v="0.25"/>
    <n v="0.25"/>
    <n v="0.25"/>
    <m/>
    <m/>
    <m/>
    <m/>
    <m/>
    <n v="1"/>
    <n v="516557"/>
    <n v="175273"/>
    <s v="St. Margarets and North Twickenham"/>
  </r>
  <r>
    <s v="18/3195/GPD15"/>
    <x v="1"/>
    <s v="PA"/>
    <d v="2018-11-12T00:00:00"/>
    <d v="2021-11-12T00:00:00"/>
    <m/>
    <m/>
    <x v="2"/>
    <x v="0"/>
    <m/>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m/>
    <n v="0"/>
    <n v="0"/>
    <n v="0.25"/>
    <n v="0.25"/>
    <n v="0.25"/>
    <n v="0.25"/>
    <m/>
    <m/>
    <m/>
    <m/>
    <m/>
    <n v="1"/>
    <n v="520495"/>
    <n v="175597"/>
    <s v="East Sheen"/>
  </r>
  <r>
    <s v="18/3285/FUL"/>
    <x v="0"/>
    <m/>
    <d v="2019-03-18T00:00:00"/>
    <d v="2022-03-18T00:00:00"/>
    <m/>
    <m/>
    <x v="2"/>
    <x v="0"/>
    <m/>
    <s v="Demolition of existing house and construction of a new 5 bed house with basement"/>
    <s v="74 Lowther Road_x000d_Barnes_x000d_London_x000d_SW13 9NU"/>
    <s v="SW13 9NU"/>
    <m/>
    <m/>
    <m/>
    <n v="1"/>
    <m/>
    <m/>
    <m/>
    <m/>
    <n v="1"/>
    <m/>
    <m/>
    <m/>
    <m/>
    <m/>
    <n v="1"/>
    <m/>
    <m/>
    <m/>
    <n v="1"/>
    <n v="0"/>
    <n v="0"/>
    <n v="0"/>
    <n v="-1"/>
    <n v="1"/>
    <n v="0"/>
    <n v="0"/>
    <n v="0"/>
    <n v="0"/>
    <m/>
    <n v="0"/>
    <n v="0"/>
    <n v="0"/>
    <n v="0"/>
    <n v="0"/>
    <n v="0"/>
    <m/>
    <m/>
    <m/>
    <m/>
    <m/>
    <n v="0"/>
    <n v="521978"/>
    <n v="177062"/>
    <s v="Barnes"/>
  </r>
  <r>
    <s v="18/3460/FUL"/>
    <x v="2"/>
    <m/>
    <d v="2019-02-26T00:00:00"/>
    <d v="2022-02-26T00:00:00"/>
    <m/>
    <m/>
    <x v="2"/>
    <x v="0"/>
    <m/>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m/>
    <n v="0"/>
    <n v="0"/>
    <n v="0.25"/>
    <n v="0.25"/>
    <n v="0.25"/>
    <n v="0.25"/>
    <m/>
    <m/>
    <m/>
    <m/>
    <m/>
    <n v="1"/>
    <n v="517894"/>
    <n v="174757"/>
    <s v="South Richmond"/>
  </r>
  <r>
    <s v="18/3613/GPD15"/>
    <x v="1"/>
    <s v="PA"/>
    <d v="2018-12-28T00:00:00"/>
    <d v="2021-12-28T00:00:00"/>
    <m/>
    <m/>
    <x v="2"/>
    <x v="0"/>
    <m/>
    <s v="Change of use from office B1(a) to C3 (Resdiential) use to provide 1 x 1 bed dwellinghouse."/>
    <s v="108 Shacklegate Lane_x000d_Teddington_x000d_TW11 8SH_x000d_"/>
    <s v="TW11 8SH"/>
    <m/>
    <m/>
    <m/>
    <m/>
    <m/>
    <m/>
    <m/>
    <m/>
    <n v="0"/>
    <m/>
    <n v="1"/>
    <m/>
    <m/>
    <m/>
    <m/>
    <m/>
    <m/>
    <m/>
    <n v="1"/>
    <n v="1"/>
    <n v="0"/>
    <n v="0"/>
    <n v="0"/>
    <n v="0"/>
    <n v="0"/>
    <n v="0"/>
    <n v="0"/>
    <n v="1"/>
    <m/>
    <n v="0"/>
    <n v="0"/>
    <n v="0.25"/>
    <n v="0.25"/>
    <n v="0.25"/>
    <n v="0.25"/>
    <m/>
    <m/>
    <m/>
    <m/>
    <m/>
    <n v="1"/>
    <n v="515394"/>
    <n v="171656"/>
    <s v="Fulwell and Hampton Hill"/>
  </r>
  <r>
    <s v="18/3696/FUL"/>
    <x v="1"/>
    <m/>
    <d v="2019-02-08T00:00:00"/>
    <d v="2022-02-08T00:00:00"/>
    <m/>
    <m/>
    <x v="2"/>
    <x v="0"/>
    <m/>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m/>
    <n v="0"/>
    <n v="0"/>
    <n v="0.25"/>
    <n v="0.25"/>
    <n v="0.25"/>
    <n v="0.25"/>
    <m/>
    <m/>
    <m/>
    <m/>
    <m/>
    <n v="1"/>
    <n v="515502"/>
    <n v="173093"/>
    <s v="South Twickenham"/>
  </r>
  <r>
    <s v="18/3930/FUL"/>
    <x v="0"/>
    <m/>
    <d v="2019-10-17T00:00:00"/>
    <d v="2022-10-17T00:00:00"/>
    <m/>
    <m/>
    <x v="2"/>
    <x v="0"/>
    <m/>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m/>
    <n v="0"/>
    <n v="0"/>
    <n v="0.25"/>
    <n v="0.25"/>
    <n v="0.25"/>
    <n v="0.25"/>
    <m/>
    <m/>
    <m/>
    <m/>
    <m/>
    <n v="1"/>
    <n v="516550"/>
    <n v="171027"/>
    <s v="Hampton Wick"/>
  </r>
  <r>
    <s v="18/3950/FUL"/>
    <x v="1"/>
    <m/>
    <d v="2019-07-15T00:00:00"/>
    <d v="2022-07-15T00:00:00"/>
    <m/>
    <m/>
    <x v="2"/>
    <x v="1"/>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m/>
    <n v="0"/>
    <n v="0"/>
    <n v="0"/>
    <n v="5.5"/>
    <n v="5.5"/>
    <n v="0"/>
    <m/>
    <m/>
    <m/>
    <m/>
    <m/>
    <n v="11"/>
    <n v="518144"/>
    <n v="175553"/>
    <s v="North Richmond"/>
  </r>
  <r>
    <s v="18/3950/FUL"/>
    <x v="1"/>
    <m/>
    <d v="2019-07-15T00:00:00"/>
    <d v="2022-07-15T00:00:00"/>
    <m/>
    <m/>
    <x v="2"/>
    <x v="2"/>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m/>
    <n v="0"/>
    <n v="0"/>
    <n v="0"/>
    <n v="2"/>
    <n v="2"/>
    <n v="0"/>
    <m/>
    <m/>
    <m/>
    <m/>
    <m/>
    <n v="4"/>
    <n v="518144"/>
    <n v="175553"/>
    <s v="North Richmond"/>
  </r>
  <r>
    <s v="18/3950/FUL"/>
    <x v="1"/>
    <m/>
    <d v="2019-07-15T00:00:00"/>
    <d v="2022-07-15T00:00:00"/>
    <m/>
    <m/>
    <x v="2"/>
    <x v="0"/>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m/>
    <n v="0"/>
    <n v="0"/>
    <n v="0"/>
    <n v="28"/>
    <n v="28"/>
    <n v="0"/>
    <m/>
    <m/>
    <m/>
    <m/>
    <m/>
    <n v="56"/>
    <n v="518144"/>
    <n v="175553"/>
    <s v="North Richmond"/>
  </r>
  <r>
    <s v="18/3952/FUL"/>
    <x v="0"/>
    <m/>
    <d v="2019-03-29T00:00:00"/>
    <d v="2022-04-01T00:00:00"/>
    <m/>
    <m/>
    <x v="2"/>
    <x v="0"/>
    <m/>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m/>
    <n v="0"/>
    <n v="0"/>
    <n v="0"/>
    <n v="0"/>
    <n v="0"/>
    <n v="0"/>
    <m/>
    <m/>
    <m/>
    <m/>
    <m/>
    <n v="0"/>
    <n v="513943"/>
    <n v="170016"/>
    <s v="Hampton"/>
  </r>
  <r>
    <s v="18/3954/FUL"/>
    <x v="0"/>
    <m/>
    <d v="2019-07-08T00:00:00"/>
    <d v="2022-06-24T00:00:00"/>
    <m/>
    <m/>
    <x v="2"/>
    <x v="0"/>
    <m/>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m/>
    <n v="0"/>
    <n v="0"/>
    <n v="0"/>
    <n v="0"/>
    <n v="0"/>
    <n v="0"/>
    <m/>
    <m/>
    <m/>
    <m/>
    <m/>
    <n v="0"/>
    <n v="519436"/>
    <n v="174990"/>
    <s v="South Richmond"/>
  </r>
  <r>
    <s v="18/4125/FUL"/>
    <x v="2"/>
    <m/>
    <d v="2019-02-06T00:00:00"/>
    <d v="2022-02-06T00:00:00"/>
    <m/>
    <m/>
    <x v="2"/>
    <x v="0"/>
    <m/>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m/>
    <n v="0"/>
    <n v="0"/>
    <n v="0.5"/>
    <n v="0.5"/>
    <n v="0.5"/>
    <n v="0.5"/>
    <m/>
    <m/>
    <m/>
    <m/>
    <m/>
    <n v="2"/>
    <n v="514632"/>
    <n v="171370"/>
    <s v="Fulwell and Hampton Hill"/>
  </r>
  <r>
    <s v="18/4138/FUL"/>
    <x v="0"/>
    <m/>
    <d v="2019-11-11T00:00:00"/>
    <d v="2022-11-11T00:00:00"/>
    <d v="2020-04-14T00:00:00"/>
    <m/>
    <x v="2"/>
    <x v="0"/>
    <m/>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m/>
    <n v="0"/>
    <n v="0"/>
    <n v="0"/>
    <n v="0"/>
    <n v="0"/>
    <n v="0"/>
    <m/>
    <m/>
    <m/>
    <m/>
    <m/>
    <n v="0"/>
    <n v="519487"/>
    <n v="176661"/>
    <s v="Kew"/>
  </r>
  <r>
    <s v="18/4183/FUL"/>
    <x v="0"/>
    <m/>
    <d v="2019-07-25T00:00:00"/>
    <d v="2022-07-25T00:00:00"/>
    <m/>
    <m/>
    <x v="2"/>
    <x v="0"/>
    <m/>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m/>
    <n v="0"/>
    <n v="0"/>
    <n v="0.25"/>
    <n v="0.25"/>
    <n v="0.25"/>
    <n v="0.25"/>
    <m/>
    <m/>
    <m/>
    <m/>
    <m/>
    <n v="1"/>
    <n v="521611"/>
    <n v="175705"/>
    <s v="Mortlake and Barnes Common"/>
  </r>
  <r>
    <s v="18/4259/FUL"/>
    <x v="2"/>
    <m/>
    <d v="2019-09-23T00:00:00"/>
    <d v="2022-09-23T00:00:00"/>
    <m/>
    <m/>
    <x v="2"/>
    <x v="0"/>
    <m/>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m/>
    <n v="0"/>
    <n v="0"/>
    <n v="-0.25"/>
    <n v="-0.25"/>
    <n v="-0.25"/>
    <n v="-0.25"/>
    <m/>
    <m/>
    <m/>
    <m/>
    <m/>
    <n v="-1"/>
    <n v="521753"/>
    <n v="176604"/>
    <s v="Barnes"/>
  </r>
  <r>
    <s v="19/0171/GPD15"/>
    <x v="1"/>
    <s v="PA"/>
    <d v="2019-03-19T00:00:00"/>
    <d v="2022-03-19T00:00:00"/>
    <m/>
    <m/>
    <x v="2"/>
    <x v="0"/>
    <m/>
    <s v="Change of use from B1 (Offices) to C3(a) (Dwellings) (2 x 2 bed)."/>
    <s v="62 Glentham Road_x000d_Barnes_x000d_London_x000d_SW13 9JJ_x000d_"/>
    <s v="SW13 9JJ"/>
    <m/>
    <m/>
    <m/>
    <m/>
    <m/>
    <m/>
    <m/>
    <m/>
    <n v="0"/>
    <m/>
    <m/>
    <n v="2"/>
    <m/>
    <m/>
    <m/>
    <m/>
    <m/>
    <m/>
    <n v="2"/>
    <n v="0"/>
    <n v="2"/>
    <n v="0"/>
    <n v="0"/>
    <n v="0"/>
    <n v="0"/>
    <n v="0"/>
    <n v="0"/>
    <n v="2"/>
    <m/>
    <n v="0"/>
    <n v="0"/>
    <n v="0.5"/>
    <n v="0.5"/>
    <n v="0.5"/>
    <n v="0.5"/>
    <m/>
    <m/>
    <m/>
    <m/>
    <m/>
    <n v="2"/>
    <n v="522531"/>
    <n v="177884"/>
    <s v="Barnes"/>
  </r>
  <r>
    <s v="19/0175/FUL"/>
    <x v="0"/>
    <m/>
    <d v="2019-05-09T00:00:00"/>
    <d v="2022-05-09T00:00:00"/>
    <m/>
    <m/>
    <x v="2"/>
    <x v="0"/>
    <m/>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m/>
    <n v="0"/>
    <n v="0"/>
    <n v="0"/>
    <n v="0"/>
    <n v="0"/>
    <n v="0"/>
    <m/>
    <m/>
    <m/>
    <m/>
    <m/>
    <n v="0"/>
    <n v="516414"/>
    <n v="173065"/>
    <s v="Twickenham Riverside"/>
  </r>
  <r>
    <s v="19/0228/FUL"/>
    <x v="2"/>
    <m/>
    <d v="2019-06-28T00:00:00"/>
    <d v="2022-06-28T00:00:00"/>
    <m/>
    <m/>
    <x v="2"/>
    <x v="0"/>
    <m/>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m/>
    <n v="0"/>
    <n v="0"/>
    <n v="0.25"/>
    <n v="0.25"/>
    <n v="0.25"/>
    <n v="0.25"/>
    <m/>
    <m/>
    <m/>
    <m/>
    <m/>
    <n v="1"/>
    <n v="518380"/>
    <n v="175623"/>
    <s v="North Richmond"/>
  </r>
  <r>
    <s v="19/0338/FUL"/>
    <x v="0"/>
    <m/>
    <d v="2019-05-24T00:00:00"/>
    <d v="2022-05-24T00:00:00"/>
    <m/>
    <m/>
    <x v="2"/>
    <x v="0"/>
    <m/>
    <s v="Demolition of existing 3-bedroom bungalow and erection of a new 3-bedroom detached house with basement level."/>
    <s v="48 Fourth Cross Road_x000d_Twickenham_x000d_TW2 5EL"/>
    <s v="TW2 5EL"/>
    <m/>
    <m/>
    <n v="1"/>
    <m/>
    <m/>
    <m/>
    <m/>
    <m/>
    <n v="1"/>
    <m/>
    <m/>
    <m/>
    <n v="1"/>
    <m/>
    <m/>
    <m/>
    <m/>
    <m/>
    <n v="1"/>
    <n v="0"/>
    <n v="0"/>
    <n v="0"/>
    <n v="0"/>
    <n v="0"/>
    <n v="0"/>
    <n v="0"/>
    <n v="0"/>
    <n v="0"/>
    <m/>
    <n v="0"/>
    <n v="0"/>
    <n v="0"/>
    <n v="0"/>
    <n v="0"/>
    <n v="0"/>
    <m/>
    <m/>
    <m/>
    <m/>
    <m/>
    <n v="0"/>
    <n v="514720"/>
    <n v="172712"/>
    <s v="West Twickenham"/>
  </r>
  <r>
    <s v="19/0382/FUL"/>
    <x v="0"/>
    <m/>
    <d v="2019-12-05T00:00:00"/>
    <d v="2022-12-05T00:00:00"/>
    <m/>
    <m/>
    <x v="2"/>
    <x v="0"/>
    <m/>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m/>
    <n v="0"/>
    <n v="0"/>
    <n v="0.25"/>
    <n v="0.25"/>
    <n v="0.25"/>
    <n v="0.25"/>
    <m/>
    <m/>
    <m/>
    <m/>
    <m/>
    <n v="1"/>
    <n v="515414"/>
    <n v="172536"/>
    <s v="South Twickenham"/>
  </r>
  <r>
    <s v="19/0391/FUL"/>
    <x v="0"/>
    <m/>
    <d v="2020-02-20T00:00:00"/>
    <d v="2023-02-20T00:00:00"/>
    <m/>
    <m/>
    <x v="2"/>
    <x v="0"/>
    <m/>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m/>
    <n v="0"/>
    <n v="0"/>
    <n v="1.75"/>
    <n v="1.75"/>
    <n v="1.75"/>
    <n v="1.75"/>
    <m/>
    <m/>
    <m/>
    <m/>
    <m/>
    <n v="7"/>
    <n v="521492"/>
    <n v="175545"/>
    <s v="Mortlake and Barnes Common"/>
  </r>
  <r>
    <s v="19/0414/FUL"/>
    <x v="0"/>
    <m/>
    <d v="2020-01-22T00:00:00"/>
    <d v="2023-01-23T00:00:00"/>
    <m/>
    <m/>
    <x v="2"/>
    <x v="0"/>
    <m/>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m/>
    <n v="0"/>
    <n v="0"/>
    <n v="0.5"/>
    <n v="0.5"/>
    <n v="0.5"/>
    <n v="0.5"/>
    <m/>
    <m/>
    <m/>
    <m/>
    <m/>
    <n v="2"/>
    <n v="513048"/>
    <n v="173758"/>
    <s v="Heathfield"/>
  </r>
  <r>
    <s v="19/0823/GPD13"/>
    <x v="1"/>
    <s v="PA"/>
    <d v="2019-05-07T00:00:00"/>
    <d v="2022-05-07T00:00:00"/>
    <m/>
    <m/>
    <x v="2"/>
    <x v="0"/>
    <m/>
    <s v="Conversion of commercial unit to self-contained 2no. bedroom unit"/>
    <s v="203 Sandycombe Road_x000d_Richmond_x000d_TW9 2EW_x000d_"/>
    <s v="TW9 2EW"/>
    <m/>
    <m/>
    <m/>
    <m/>
    <m/>
    <m/>
    <m/>
    <m/>
    <n v="0"/>
    <m/>
    <m/>
    <n v="1"/>
    <m/>
    <m/>
    <m/>
    <m/>
    <m/>
    <m/>
    <n v="1"/>
    <n v="0"/>
    <n v="1"/>
    <n v="0"/>
    <n v="0"/>
    <n v="0"/>
    <n v="0"/>
    <n v="0"/>
    <n v="0"/>
    <n v="1"/>
    <m/>
    <n v="0"/>
    <n v="0"/>
    <n v="0.25"/>
    <n v="0.25"/>
    <n v="0.25"/>
    <n v="0.25"/>
    <m/>
    <m/>
    <m/>
    <m/>
    <m/>
    <n v="1"/>
    <n v="519091"/>
    <n v="176195"/>
    <s v="Kew"/>
  </r>
  <r>
    <s v="19/0847/FUL"/>
    <x v="0"/>
    <m/>
    <d v="2019-12-23T00:00:00"/>
    <d v="2022-12-24T00:00:00"/>
    <m/>
    <m/>
    <x v="2"/>
    <x v="0"/>
    <m/>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m/>
    <n v="0"/>
    <n v="0"/>
    <n v="0"/>
    <n v="0"/>
    <n v="0"/>
    <n v="0"/>
    <m/>
    <m/>
    <m/>
    <m/>
    <m/>
    <n v="0"/>
    <n v="516412"/>
    <n v="171302"/>
    <s v="Teddington"/>
  </r>
  <r>
    <s v="19/0911/FUL"/>
    <x v="4"/>
    <m/>
    <d v="2020-01-17T00:00:00"/>
    <d v="2023-02-05T00:00:00"/>
    <m/>
    <m/>
    <x v="2"/>
    <x v="0"/>
    <m/>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m/>
    <n v="0"/>
    <n v="0"/>
    <n v="0.5"/>
    <n v="0.5"/>
    <n v="0.5"/>
    <n v="0.5"/>
    <m/>
    <m/>
    <m/>
    <m/>
    <m/>
    <n v="2"/>
    <n v="517543"/>
    <n v="169767"/>
    <s v="Hampton Wick"/>
  </r>
  <r>
    <s v="19/1029/FUL"/>
    <x v="4"/>
    <m/>
    <d v="2019-09-17T00:00:00"/>
    <d v="2022-09-17T00:00:00"/>
    <m/>
    <m/>
    <x v="2"/>
    <x v="0"/>
    <m/>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m/>
    <n v="0"/>
    <n v="0"/>
    <n v="0.25"/>
    <n v="0.25"/>
    <n v="0.25"/>
    <n v="0.25"/>
    <m/>
    <m/>
    <m/>
    <m/>
    <m/>
    <n v="1"/>
    <n v="513857"/>
    <n v="171464"/>
    <s v="Fulwell and Hampton Hill"/>
  </r>
  <r>
    <s v="19/1033/GPD23"/>
    <x v="1"/>
    <s v="PA"/>
    <d v="2019-06-05T00:00:00"/>
    <d v="2022-06-05T00:00:00"/>
    <m/>
    <m/>
    <x v="2"/>
    <x v="0"/>
    <m/>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m/>
    <n v="0"/>
    <n v="0"/>
    <n v="0.25"/>
    <n v="0.25"/>
    <n v="0.25"/>
    <n v="0.25"/>
    <m/>
    <m/>
    <m/>
    <m/>
    <m/>
    <n v="1"/>
    <n v="520517"/>
    <n v="175507"/>
    <s v="East Sheen"/>
  </r>
  <r>
    <s v="19/1098/FUL"/>
    <x v="0"/>
    <m/>
    <d v="2019-08-23T00:00:00"/>
    <d v="2022-08-27T00:00:00"/>
    <m/>
    <m/>
    <x v="2"/>
    <x v="0"/>
    <m/>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m/>
    <n v="0"/>
    <n v="0"/>
    <n v="-0.25"/>
    <n v="-0.25"/>
    <n v="-0.25"/>
    <n v="-0.25"/>
    <m/>
    <m/>
    <m/>
    <m/>
    <m/>
    <n v="-1"/>
    <n v="520394"/>
    <n v="175127"/>
    <s v="East Sheen"/>
  </r>
  <r>
    <s v="19/1162/FUL"/>
    <x v="3"/>
    <m/>
    <d v="2020-03-20T00:00:00"/>
    <d v="2023-03-20T00:00:00"/>
    <m/>
    <m/>
    <x v="2"/>
    <x v="0"/>
    <m/>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m/>
    <n v="0"/>
    <n v="0"/>
    <n v="0.25"/>
    <n v="0.25"/>
    <n v="0.25"/>
    <n v="0.25"/>
    <m/>
    <m/>
    <m/>
    <m/>
    <m/>
    <n v="1"/>
    <n v="517949"/>
    <n v="174506"/>
    <s v="South Richmond"/>
  </r>
  <r>
    <s v="19/1219/FUL"/>
    <x v="0"/>
    <m/>
    <d v="2019-12-11T00:00:00"/>
    <d v="2022-12-11T00:00:00"/>
    <m/>
    <m/>
    <x v="2"/>
    <x v="0"/>
    <m/>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m/>
    <n v="0"/>
    <n v="0"/>
    <n v="0"/>
    <n v="0"/>
    <n v="0"/>
    <n v="0"/>
    <m/>
    <m/>
    <m/>
    <m/>
    <m/>
    <n v="0"/>
    <n v="520990"/>
    <n v="175033"/>
    <s v="East Sheen"/>
  </r>
  <r>
    <s v="19/1361/FUL"/>
    <x v="4"/>
    <m/>
    <d v="2019-07-16T00:00:00"/>
    <d v="2022-07-16T00:00:00"/>
    <d v="2020-06-17T00:00:00"/>
    <d v="2020-09-30T00:00:00"/>
    <x v="2"/>
    <x v="0"/>
    <m/>
    <s v="Extension of 4-bedroom single family dwelling house and conversion to divide into 2No. 2-bedroom houses."/>
    <s v="2F Fifth Cross Road_x000a_Twickenham_x000a_TW2 5LQ"/>
    <s v="TW2 5LQ"/>
    <m/>
    <m/>
    <m/>
    <n v="1"/>
    <m/>
    <m/>
    <m/>
    <m/>
    <n v="1"/>
    <m/>
    <m/>
    <n v="2"/>
    <m/>
    <m/>
    <m/>
    <m/>
    <m/>
    <m/>
    <n v="2"/>
    <n v="0"/>
    <n v="2"/>
    <n v="0"/>
    <n v="-1"/>
    <n v="0"/>
    <n v="0"/>
    <n v="0"/>
    <n v="0"/>
    <n v="1"/>
    <m/>
    <n v="0"/>
    <n v="1"/>
    <n v="0"/>
    <n v="0"/>
    <n v="0"/>
    <n v="0"/>
    <m/>
    <m/>
    <m/>
    <m/>
    <m/>
    <n v="1"/>
    <n v="514833"/>
    <n v="172367"/>
    <s v="West Twickenham"/>
  </r>
  <r>
    <s v="19/1602/GPD15"/>
    <x v="1"/>
    <s v="PA"/>
    <d v="2019-07-15T00:00:00"/>
    <d v="2022-07-15T00:00:00"/>
    <m/>
    <m/>
    <x v="2"/>
    <x v="0"/>
    <m/>
    <s v="Change of use from B1(a) (office) to C3 (residential) to provide 1 x 1 bed self-contained residential dwelling."/>
    <s v="106 Shacklegate Lane_x000d_Teddington_x000d_TW11 8SH_x000d_"/>
    <s v="TW11 8SH"/>
    <m/>
    <m/>
    <m/>
    <m/>
    <m/>
    <m/>
    <m/>
    <m/>
    <n v="0"/>
    <m/>
    <n v="1"/>
    <m/>
    <m/>
    <m/>
    <m/>
    <m/>
    <m/>
    <m/>
    <n v="1"/>
    <n v="1"/>
    <n v="0"/>
    <n v="0"/>
    <n v="0"/>
    <n v="0"/>
    <n v="0"/>
    <n v="0"/>
    <n v="0"/>
    <n v="1"/>
    <m/>
    <n v="0"/>
    <n v="0"/>
    <n v="0.25"/>
    <n v="0.25"/>
    <n v="0.25"/>
    <n v="0.25"/>
    <m/>
    <m/>
    <m/>
    <m/>
    <m/>
    <n v="1"/>
    <n v="515391"/>
    <n v="171652"/>
    <s v="Fulwell and Hampton Hill"/>
  </r>
  <r>
    <s v="19/1649/GPD15"/>
    <x v="1"/>
    <s v="PA"/>
    <d v="2019-07-16T00:00:00"/>
    <d v="2022-07-16T00:00:00"/>
    <m/>
    <m/>
    <x v="2"/>
    <x v="0"/>
    <m/>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m/>
    <n v="0"/>
    <n v="0"/>
    <n v="0.25"/>
    <n v="0.25"/>
    <n v="0.25"/>
    <n v="0.25"/>
    <m/>
    <m/>
    <m/>
    <m/>
    <m/>
    <n v="1"/>
    <n v="516442"/>
    <n v="173470"/>
    <s v="Twickenham Riverside"/>
  </r>
  <r>
    <s v="19/1703/FUL"/>
    <x v="1"/>
    <m/>
    <d v="2019-08-12T00:00:00"/>
    <d v="2022-12-27T00:00:00"/>
    <m/>
    <m/>
    <x v="2"/>
    <x v="0"/>
    <m/>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m/>
    <n v="0"/>
    <n v="0"/>
    <n v="0.25"/>
    <n v="0.25"/>
    <n v="0.25"/>
    <n v="0.25"/>
    <m/>
    <m/>
    <m/>
    <m/>
    <m/>
    <n v="1"/>
    <n v="514733"/>
    <n v="172125"/>
    <s v="West Twickenham"/>
  </r>
  <r>
    <s v="19/1731/FUL"/>
    <x v="0"/>
    <m/>
    <d v="2019-08-21T00:00:00"/>
    <d v="2022-08-21T00:00:00"/>
    <m/>
    <m/>
    <x v="2"/>
    <x v="0"/>
    <m/>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m/>
    <n v="0"/>
    <n v="0"/>
    <n v="0"/>
    <n v="0"/>
    <n v="0"/>
    <n v="0"/>
    <m/>
    <m/>
    <m/>
    <m/>
    <m/>
    <n v="0"/>
    <n v="515806"/>
    <n v="172455"/>
    <s v="South Twickenham"/>
  </r>
  <r>
    <s v="19/1759/FUL"/>
    <x v="2"/>
    <m/>
    <d v="2019-09-09T00:00:00"/>
    <d v="2022-09-16T00:00:00"/>
    <m/>
    <m/>
    <x v="2"/>
    <x v="0"/>
    <m/>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m/>
    <n v="0"/>
    <n v="0"/>
    <n v="0.75"/>
    <n v="0.75"/>
    <n v="0.75"/>
    <n v="0.75"/>
    <m/>
    <m/>
    <m/>
    <m/>
    <m/>
    <n v="3"/>
    <n v="514632"/>
    <n v="171370"/>
    <s v="Fulwell and Hampton Hill"/>
  </r>
  <r>
    <s v="19/1763/FUL"/>
    <x v="0"/>
    <m/>
    <d v="2019-09-23T00:00:00"/>
    <d v="2022-09-23T00:00:00"/>
    <m/>
    <m/>
    <x v="2"/>
    <x v="0"/>
    <m/>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m/>
    <n v="0"/>
    <n v="0"/>
    <n v="0.5"/>
    <n v="0.5"/>
    <n v="0.5"/>
    <n v="0.5"/>
    <m/>
    <m/>
    <m/>
    <m/>
    <m/>
    <n v="2"/>
    <n v="515377"/>
    <n v="173631"/>
    <s v="St. Margarets and North Twickenham"/>
  </r>
  <r>
    <s v="19/1895/FUL"/>
    <x v="4"/>
    <m/>
    <d v="2019-10-23T00:00:00"/>
    <d v="2022-10-23T00:00:00"/>
    <m/>
    <m/>
    <x v="2"/>
    <x v="0"/>
    <m/>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m/>
    <n v="0"/>
    <n v="0"/>
    <n v="0"/>
    <n v="0"/>
    <n v="0"/>
    <n v="0"/>
    <m/>
    <m/>
    <m/>
    <m/>
    <m/>
    <n v="0"/>
    <n v="517763"/>
    <n v="171588"/>
    <s v="Ham, Petersham and Richmond Riverside"/>
  </r>
  <r>
    <s v="19/1997/GPD23"/>
    <x v="1"/>
    <s v="PA"/>
    <d v="2019-08-29T00:00:00"/>
    <d v="2022-08-29T00:00:00"/>
    <m/>
    <m/>
    <x v="2"/>
    <x v="0"/>
    <m/>
    <s v="Change of use of property from B1(c) light industrial use to C3 residential (1x2 bedroom house)"/>
    <s v="1A - 3A Holly Road_x000d_Hampton Hill_x000d_Hampton_x000d_TW12 1QF_x000d_"/>
    <s v="TW12 1QF"/>
    <m/>
    <m/>
    <m/>
    <m/>
    <m/>
    <m/>
    <m/>
    <m/>
    <n v="0"/>
    <m/>
    <m/>
    <n v="1"/>
    <m/>
    <m/>
    <m/>
    <m/>
    <m/>
    <m/>
    <n v="1"/>
    <n v="0"/>
    <n v="1"/>
    <n v="0"/>
    <n v="0"/>
    <n v="0"/>
    <n v="0"/>
    <n v="0"/>
    <n v="0"/>
    <n v="1"/>
    <m/>
    <n v="0"/>
    <n v="0"/>
    <n v="0.25"/>
    <n v="0.25"/>
    <n v="0.25"/>
    <n v="0.25"/>
    <m/>
    <m/>
    <m/>
    <m/>
    <m/>
    <n v="1"/>
    <n v="514191"/>
    <n v="170734"/>
    <s v="Fulwell and Hampton Hill"/>
  </r>
  <r>
    <s v="19/2102/FUL"/>
    <x v="4"/>
    <m/>
    <d v="2019-08-21T00:00:00"/>
    <d v="2022-08-27T00:00:00"/>
    <m/>
    <m/>
    <x v="2"/>
    <x v="0"/>
    <m/>
    <s v="Rear extension at second floor level to form a new studio flat."/>
    <s v="Tabard House_x000d_22 Upper Teddington Road_x000d_Hampton Wick_x000d_KT1 4DT_x000d_"/>
    <s v="KT1 4DT"/>
    <m/>
    <m/>
    <m/>
    <m/>
    <m/>
    <m/>
    <m/>
    <m/>
    <n v="0"/>
    <m/>
    <n v="1"/>
    <m/>
    <m/>
    <m/>
    <m/>
    <m/>
    <m/>
    <m/>
    <n v="1"/>
    <n v="1"/>
    <n v="0"/>
    <n v="0"/>
    <n v="0"/>
    <n v="0"/>
    <n v="0"/>
    <n v="0"/>
    <n v="0"/>
    <n v="1"/>
    <m/>
    <n v="0"/>
    <n v="0"/>
    <n v="0.25"/>
    <n v="0.25"/>
    <n v="0.25"/>
    <n v="0.25"/>
    <m/>
    <m/>
    <m/>
    <m/>
    <m/>
    <n v="1"/>
    <n v="517355"/>
    <n v="169968"/>
    <s v="Hampton Wick"/>
  </r>
  <r>
    <s v="19/2273/FUL"/>
    <x v="1"/>
    <m/>
    <d v="2019-12-23T00:00:00"/>
    <d v="2022-12-23T00:00:00"/>
    <m/>
    <m/>
    <x v="2"/>
    <x v="0"/>
    <m/>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m/>
    <n v="0"/>
    <n v="0"/>
    <n v="0.25"/>
    <n v="0.25"/>
    <n v="0.25"/>
    <n v="0.25"/>
    <m/>
    <m/>
    <m/>
    <m/>
    <m/>
    <n v="1"/>
    <n v="512318"/>
    <n v="171284"/>
    <s v="Hampton North"/>
  </r>
  <r>
    <s v="19/2300/FUL"/>
    <x v="0"/>
    <m/>
    <d v="2019-09-23T00:00:00"/>
    <d v="2022-09-23T00:00:00"/>
    <m/>
    <m/>
    <x v="2"/>
    <x v="0"/>
    <m/>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0"/>
    <m/>
    <m/>
    <m/>
    <m/>
    <m/>
    <n v="0"/>
    <m/>
    <n v="7"/>
    <m/>
    <m/>
    <m/>
    <m/>
    <m/>
    <m/>
    <m/>
    <n v="7"/>
    <n v="7"/>
    <n v="0"/>
    <n v="0"/>
    <n v="0"/>
    <n v="0"/>
    <n v="0"/>
    <n v="0"/>
    <n v="0"/>
    <n v="7"/>
    <m/>
    <n v="0"/>
    <n v="0"/>
    <n v="1.75"/>
    <n v="1.75"/>
    <n v="1.75"/>
    <n v="1.75"/>
    <m/>
    <m/>
    <m/>
    <m/>
    <m/>
    <n v="7"/>
    <n v="518353"/>
    <n v="175510"/>
    <s v="North Richmond"/>
  </r>
  <r>
    <s v="19/2788/FUL"/>
    <x v="4"/>
    <m/>
    <d v="2020-01-31T00:00:00"/>
    <d v="2023-02-03T00:00:00"/>
    <m/>
    <m/>
    <x v="2"/>
    <x v="0"/>
    <m/>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m/>
    <n v="0"/>
    <n v="0"/>
    <n v="0.25"/>
    <n v="0.25"/>
    <n v="0.25"/>
    <n v="0.25"/>
    <m/>
    <m/>
    <m/>
    <m/>
    <m/>
    <n v="1"/>
    <n v="519131"/>
    <n v="176452"/>
    <s v="Kew"/>
  </r>
  <r>
    <s v="19/2796/GPD15"/>
    <x v="1"/>
    <s v="PA"/>
    <d v="2019-11-05T00:00:00"/>
    <d v="2022-07-05T00:00:00"/>
    <m/>
    <m/>
    <x v="2"/>
    <x v="0"/>
    <m/>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m/>
    <n v="0"/>
    <n v="0"/>
    <n v="0.25"/>
    <n v="0.25"/>
    <n v="0.25"/>
    <n v="0.25"/>
    <m/>
    <m/>
    <m/>
    <m/>
    <m/>
    <n v="1"/>
    <n v="521408"/>
    <n v="175714"/>
    <s v="Mortlake and Barnes Common"/>
  </r>
  <r>
    <s v="19/3025/FUL"/>
    <x v="1"/>
    <m/>
    <d v="2020-01-29T00:00:00"/>
    <d v="2023-01-29T00:00:00"/>
    <m/>
    <m/>
    <x v="2"/>
    <x v="0"/>
    <m/>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m/>
    <n v="0"/>
    <n v="0"/>
    <n v="0"/>
    <n v="0"/>
    <n v="0"/>
    <n v="0"/>
    <m/>
    <m/>
    <m/>
    <m/>
    <m/>
    <n v="0"/>
    <n v="516497"/>
    <n v="173537"/>
    <s v="Twickenham Riverside"/>
  </r>
  <r>
    <s v="19/3101/GPD23"/>
    <x v="1"/>
    <s v="PA"/>
    <d v="2019-11-18T00:00:00"/>
    <d v="2022-11-18T00:00:00"/>
    <m/>
    <m/>
    <x v="2"/>
    <x v="0"/>
    <m/>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m/>
    <n v="0"/>
    <n v="0"/>
    <n v="0.25"/>
    <n v="0.25"/>
    <n v="0.25"/>
    <n v="0.25"/>
    <m/>
    <m/>
    <m/>
    <m/>
    <m/>
    <n v="1"/>
    <n v="515035"/>
    <n v="171569"/>
    <s v="Fulwell and Hampton Hill"/>
  </r>
  <r>
    <s v="19/3419/FUL"/>
    <x v="0"/>
    <m/>
    <d v="2020-03-11T00:00:00"/>
    <d v="2023-03-11T00:00:00"/>
    <m/>
    <m/>
    <x v="2"/>
    <x v="0"/>
    <m/>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m/>
    <n v="0"/>
    <n v="0"/>
    <n v="0"/>
    <n v="0"/>
    <n v="0"/>
    <n v="0"/>
    <m/>
    <m/>
    <m/>
    <m/>
    <m/>
    <n v="0"/>
    <n v="517948"/>
    <n v="172696"/>
    <s v="Ham, Petersham and Richmond Riverside"/>
  </r>
  <r>
    <s v="20/0136/FUL"/>
    <x v="0"/>
    <m/>
    <d v="2020-03-26T00:00:00"/>
    <d v="2021-12-21T00:00:00"/>
    <m/>
    <m/>
    <x v="2"/>
    <x v="0"/>
    <m/>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m/>
    <n v="0"/>
    <n v="0"/>
    <n v="0"/>
    <n v="0"/>
    <n v="0"/>
    <n v="0"/>
    <m/>
    <m/>
    <m/>
    <m/>
    <m/>
    <n v="0"/>
    <n v="521893"/>
    <n v="177129"/>
    <s v="Barnes"/>
  </r>
  <r>
    <s v="20/0373/PS192"/>
    <x v="1"/>
    <s v="PA"/>
    <d v="2020-02-17T00:00:00"/>
    <d v="2020-02-18T00:00:00"/>
    <m/>
    <m/>
    <x v="2"/>
    <x v="0"/>
    <m/>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m/>
    <n v="0"/>
    <n v="0"/>
    <n v="0.5"/>
    <n v="0.5"/>
    <n v="0.5"/>
    <n v="0.5"/>
    <m/>
    <m/>
    <m/>
    <m/>
    <m/>
    <n v="2"/>
    <n v="520577"/>
    <n v="175397"/>
    <s v="East Sheen"/>
  </r>
  <r>
    <s v="Site Allocation"/>
    <x v="0"/>
    <m/>
    <m/>
    <m/>
    <m/>
    <m/>
    <x v="3"/>
    <x v="4"/>
    <m/>
    <m/>
    <s v="Sainsbury’s, Manor Road/Lower Richmond Road"/>
    <m/>
    <m/>
    <m/>
    <m/>
    <m/>
    <m/>
    <m/>
    <m/>
    <m/>
    <m/>
    <m/>
    <m/>
    <m/>
    <m/>
    <m/>
    <m/>
    <m/>
    <m/>
    <m/>
    <m/>
    <m/>
    <m/>
    <m/>
    <m/>
    <m/>
    <m/>
    <m/>
    <m/>
    <n v="0"/>
    <m/>
    <n v="0"/>
    <n v="0"/>
    <n v="0"/>
    <n v="0"/>
    <n v="0"/>
    <n v="0"/>
    <n v="50"/>
    <n v="50"/>
    <n v="50"/>
    <n v="50"/>
    <n v="50"/>
    <n v="250"/>
    <n v="519119"/>
    <n v="175570"/>
    <s v="Ham, Petersham and Richmond Riverside"/>
  </r>
  <r>
    <s v="Site Allocation"/>
    <x v="0"/>
    <m/>
    <m/>
    <m/>
    <m/>
    <m/>
    <x v="3"/>
    <x v="4"/>
    <m/>
    <m/>
    <s v="Ham Central"/>
    <m/>
    <m/>
    <m/>
    <m/>
    <m/>
    <m/>
    <m/>
    <m/>
    <m/>
    <m/>
    <m/>
    <m/>
    <m/>
    <m/>
    <m/>
    <m/>
    <m/>
    <m/>
    <m/>
    <m/>
    <m/>
    <m/>
    <m/>
    <m/>
    <m/>
    <m/>
    <m/>
    <m/>
    <n v="0"/>
    <m/>
    <n v="0"/>
    <n v="0"/>
    <n v="0"/>
    <n v="0"/>
    <n v="0"/>
    <n v="0"/>
    <n v="50"/>
    <n v="50"/>
    <n v="50"/>
    <n v="50"/>
    <n v="50"/>
    <n v="250"/>
    <n v="517177"/>
    <n v="172352"/>
    <s v="Ham, Petersham and Richmond Riverside"/>
  </r>
  <r>
    <s v="Site Allocation"/>
    <x v="0"/>
    <m/>
    <m/>
    <m/>
    <m/>
    <m/>
    <x v="3"/>
    <x v="4"/>
    <m/>
    <m/>
    <s v="Mereway Day Centre"/>
    <m/>
    <m/>
    <m/>
    <m/>
    <m/>
    <m/>
    <m/>
    <m/>
    <m/>
    <m/>
    <m/>
    <m/>
    <m/>
    <m/>
    <m/>
    <m/>
    <m/>
    <m/>
    <m/>
    <m/>
    <m/>
    <m/>
    <m/>
    <m/>
    <m/>
    <m/>
    <m/>
    <m/>
    <n v="0"/>
    <m/>
    <n v="0"/>
    <n v="0"/>
    <n v="0"/>
    <n v="0"/>
    <n v="0"/>
    <n v="0"/>
    <n v="20"/>
    <n v="20"/>
    <n v="0"/>
    <n v="0"/>
    <n v="0"/>
    <n v="40"/>
    <n v="515033"/>
    <n v="173287"/>
    <s v="South Twickenham"/>
  </r>
  <r>
    <s v="Site Allocation"/>
    <x v="0"/>
    <m/>
    <m/>
    <m/>
    <m/>
    <m/>
    <x v="3"/>
    <x v="4"/>
    <m/>
    <m/>
    <s v="Telephone Exchange, 88 High Street, Teddington, TW1 18JD"/>
    <m/>
    <m/>
    <m/>
    <m/>
    <m/>
    <m/>
    <m/>
    <m/>
    <m/>
    <m/>
    <m/>
    <m/>
    <m/>
    <m/>
    <m/>
    <m/>
    <m/>
    <m/>
    <m/>
    <m/>
    <m/>
    <m/>
    <m/>
    <m/>
    <m/>
    <m/>
    <m/>
    <m/>
    <n v="0"/>
    <m/>
    <n v="0"/>
    <n v="0"/>
    <n v="0"/>
    <n v="0"/>
    <n v="0"/>
    <n v="0"/>
    <n v="0"/>
    <n v="5"/>
    <n v="5"/>
    <n v="5"/>
    <n v="5"/>
    <n v="20"/>
    <n v="516258"/>
    <n v="171100"/>
    <s v="Teddington"/>
  </r>
  <r>
    <s v="Site Allocation"/>
    <x v="0"/>
    <m/>
    <m/>
    <m/>
    <m/>
    <m/>
    <x v="3"/>
    <x v="4"/>
    <m/>
    <m/>
    <s v="Telephone Exchange, Ashdale Close, Whitton, TW1 7BE"/>
    <m/>
    <m/>
    <m/>
    <m/>
    <m/>
    <m/>
    <m/>
    <m/>
    <m/>
    <m/>
    <m/>
    <m/>
    <m/>
    <m/>
    <m/>
    <m/>
    <m/>
    <m/>
    <m/>
    <m/>
    <m/>
    <m/>
    <m/>
    <m/>
    <m/>
    <m/>
    <m/>
    <m/>
    <n v="0"/>
    <m/>
    <n v="0"/>
    <n v="0"/>
    <n v="0"/>
    <n v="0"/>
    <n v="0"/>
    <n v="0"/>
    <n v="0"/>
    <n v="5"/>
    <n v="5"/>
    <n v="5"/>
    <n v="5"/>
    <n v="20"/>
    <n v="514055"/>
    <n v="173847"/>
    <s v="Whitton"/>
  </r>
  <r>
    <s v="Site Allocation"/>
    <x v="0"/>
    <m/>
    <m/>
    <m/>
    <m/>
    <m/>
    <x v="3"/>
    <x v="4"/>
    <m/>
    <m/>
    <s v="Telephone Exchange, Garfield Road, Twickenham"/>
    <m/>
    <m/>
    <m/>
    <m/>
    <m/>
    <m/>
    <m/>
    <m/>
    <m/>
    <m/>
    <m/>
    <m/>
    <m/>
    <m/>
    <m/>
    <m/>
    <m/>
    <m/>
    <m/>
    <m/>
    <m/>
    <m/>
    <m/>
    <m/>
    <m/>
    <m/>
    <m/>
    <m/>
    <n v="0"/>
    <m/>
    <n v="0"/>
    <n v="0"/>
    <n v="0"/>
    <n v="0"/>
    <n v="0"/>
    <n v="0"/>
    <n v="0"/>
    <n v="5"/>
    <n v="5"/>
    <n v="5"/>
    <n v="5"/>
    <n v="20"/>
    <n v="516325"/>
    <n v="173426"/>
    <s v="Twickenham Riverside"/>
  </r>
  <r>
    <s v="18/0547/FUL"/>
    <x v="3"/>
    <m/>
    <m/>
    <m/>
    <m/>
    <m/>
    <x v="4"/>
    <x v="4"/>
    <s v="Stag Brewery"/>
    <m/>
    <s v="The Stag Brewery Lower Richmond Road Mortlake London SW14 7ET"/>
    <m/>
    <m/>
    <m/>
    <m/>
    <m/>
    <m/>
    <m/>
    <m/>
    <m/>
    <m/>
    <m/>
    <m/>
    <m/>
    <m/>
    <m/>
    <m/>
    <m/>
    <m/>
    <m/>
    <m/>
    <m/>
    <m/>
    <m/>
    <m/>
    <m/>
    <m/>
    <m/>
    <m/>
    <n v="300"/>
    <m/>
    <n v="0"/>
    <n v="0"/>
    <n v="0"/>
    <n v="0"/>
    <n v="150"/>
    <n v="150"/>
    <n v="80"/>
    <n v="80"/>
    <n v="80"/>
    <n v="80"/>
    <n v="80"/>
    <n v="700"/>
    <n v="520502"/>
    <n v="175950"/>
    <s v="Mortlake and Barnes Common"/>
  </r>
  <r>
    <s v="18/3310/FUL"/>
    <x v="0"/>
    <m/>
    <d v="2020-09-16T00:00:00"/>
    <m/>
    <m/>
    <m/>
    <x v="4"/>
    <x v="4"/>
    <s v="Kew Biothane Plant"/>
    <m/>
    <s v="Kew Biothane Plant, Melliss Avenue, Kew_x000a_"/>
    <m/>
    <m/>
    <m/>
    <m/>
    <m/>
    <m/>
    <m/>
    <m/>
    <m/>
    <m/>
    <m/>
    <m/>
    <m/>
    <m/>
    <m/>
    <m/>
    <m/>
    <m/>
    <m/>
    <m/>
    <m/>
    <m/>
    <m/>
    <m/>
    <m/>
    <m/>
    <m/>
    <m/>
    <n v="90"/>
    <m/>
    <n v="0"/>
    <n v="0"/>
    <n v="0"/>
    <n v="0"/>
    <n v="45"/>
    <n v="45"/>
    <m/>
    <m/>
    <m/>
    <m/>
    <m/>
    <n v="90"/>
    <n v="519778"/>
    <n v="176914"/>
    <s v="Kew"/>
  </r>
  <r>
    <s v="18/3642/OUT"/>
    <x v="0"/>
    <m/>
    <d v="2020-09-14T00:00:00"/>
    <d v="2023-09-14T00:00:00"/>
    <m/>
    <m/>
    <x v="4"/>
    <x v="4"/>
    <s v="Barnes Hospital"/>
    <s v="Outline planning permission for the demolition and comprehensive redevelopment (phased development) of land at Barnes Hospital to provide a mixed use development comprising a health centre (Use Class D1), a Special Educational Needs (SEN) School (Use Class D1), up to 80 new build residential units (Use class C3), the conversion of two of the retained BTMs for use for up 3no. residential units (Use Class C3), the conversion of one BTM for medical use (Use Class D1), car parking, landscaping and associated works. All matters reserved save for the full details submitted in relation to access points at the site boundaries."/>
    <s v="Barnes Hospital, South Worple Way, East Sheen, SW14 8SU"/>
    <m/>
    <m/>
    <m/>
    <m/>
    <m/>
    <m/>
    <m/>
    <m/>
    <m/>
    <m/>
    <m/>
    <m/>
    <m/>
    <m/>
    <m/>
    <m/>
    <m/>
    <m/>
    <m/>
    <m/>
    <m/>
    <m/>
    <m/>
    <m/>
    <m/>
    <m/>
    <m/>
    <m/>
    <n v="83"/>
    <m/>
    <n v="0"/>
    <n v="0"/>
    <n v="0"/>
    <n v="0"/>
    <n v="41.5"/>
    <n v="41.5"/>
    <m/>
    <m/>
    <m/>
    <m/>
    <m/>
    <n v="83"/>
    <n v="521203"/>
    <n v="175677"/>
    <s v="Mortlake and Barnes Common"/>
  </r>
  <r>
    <s v="19/0510/FUL"/>
    <x v="0"/>
    <m/>
    <m/>
    <m/>
    <m/>
    <m/>
    <x v="4"/>
    <x v="4"/>
    <s v="Homebase Manor Road Richmond"/>
    <s v="Demolition of existing buildings and structures and comprehensive residential-led redevelopment of a single storey pavilion, basements and four buildings of between four and nine storeys to provide 385 residential units (Class C3), flexible retail /community / office uses (Classes A1, A2, A3, D2, B1), provision of car parking spaces and cycle storage facilities, landscaping, public and private open spaces and all other necessary enabling works."/>
    <s v="Homebase 84 Manor Road Richmond TW9 1YB"/>
    <m/>
    <m/>
    <m/>
    <m/>
    <m/>
    <m/>
    <m/>
    <m/>
    <m/>
    <m/>
    <m/>
    <m/>
    <m/>
    <m/>
    <m/>
    <m/>
    <m/>
    <m/>
    <m/>
    <m/>
    <m/>
    <m/>
    <m/>
    <m/>
    <m/>
    <m/>
    <m/>
    <m/>
    <n v="80"/>
    <m/>
    <n v="0"/>
    <n v="0"/>
    <n v="0"/>
    <n v="0"/>
    <n v="0"/>
    <n v="80"/>
    <m/>
    <m/>
    <m/>
    <m/>
    <m/>
    <n v="80"/>
    <n v="518920"/>
    <n v="175418"/>
    <s v="North Richmond"/>
  </r>
  <r>
    <s v="19/3616/FUL "/>
    <x v="0"/>
    <m/>
    <m/>
    <m/>
    <m/>
    <m/>
    <x v="4"/>
    <x v="4"/>
    <s v="Old Station Forecourt"/>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m/>
    <m/>
    <m/>
    <m/>
    <m/>
    <m/>
    <m/>
    <m/>
    <m/>
    <m/>
    <m/>
    <m/>
    <m/>
    <m/>
    <m/>
    <m/>
    <m/>
    <m/>
    <m/>
    <m/>
    <m/>
    <m/>
    <m/>
    <m/>
    <m/>
    <m/>
    <m/>
    <m/>
    <n v="46"/>
    <m/>
    <n v="0"/>
    <n v="0"/>
    <n v="0"/>
    <n v="0"/>
    <n v="23"/>
    <n v="23"/>
    <m/>
    <m/>
    <m/>
    <m/>
    <m/>
    <n v="46"/>
    <n v="516060"/>
    <n v="173599"/>
    <s v="Twickenham Riverside"/>
  </r>
  <r>
    <s v="20/0539/FUL"/>
    <x v="0"/>
    <m/>
    <d v="2020-10-07T00:00:00"/>
    <m/>
    <m/>
    <m/>
    <x v="4"/>
    <x v="5"/>
    <s v="The Strathmore Centre"/>
    <s v="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
    <s v="The Strathmore Centre Strathmore Road Teddington TW11 8UH"/>
    <m/>
    <m/>
    <m/>
    <m/>
    <m/>
    <m/>
    <m/>
    <m/>
    <m/>
    <m/>
    <m/>
    <m/>
    <m/>
    <m/>
    <m/>
    <m/>
    <m/>
    <m/>
    <m/>
    <m/>
    <m/>
    <m/>
    <m/>
    <m/>
    <m/>
    <m/>
    <m/>
    <m/>
    <n v="20"/>
    <m/>
    <n v="0"/>
    <n v="0"/>
    <n v="0"/>
    <n v="0"/>
    <n v="10"/>
    <n v="10"/>
    <m/>
    <m/>
    <m/>
    <m/>
    <m/>
    <n v="20"/>
    <n v="515141"/>
    <n v="171791"/>
    <s v="Fulwell and Hampton Hill"/>
  </r>
  <r>
    <s v="Site Allocation"/>
    <x v="3"/>
    <m/>
    <m/>
    <m/>
    <m/>
    <m/>
    <x v="4"/>
    <x v="4"/>
    <s v="Kneller Hall"/>
    <m/>
    <s v="Kneller Hall Royal Military School Of Music Kneller Road Twickenham"/>
    <m/>
    <m/>
    <m/>
    <m/>
    <m/>
    <m/>
    <m/>
    <m/>
    <m/>
    <m/>
    <m/>
    <m/>
    <m/>
    <m/>
    <m/>
    <m/>
    <m/>
    <m/>
    <m/>
    <m/>
    <m/>
    <m/>
    <m/>
    <m/>
    <m/>
    <m/>
    <m/>
    <m/>
    <n v="20"/>
    <m/>
    <n v="0"/>
    <n v="0"/>
    <n v="0"/>
    <n v="0"/>
    <n v="0"/>
    <n v="20"/>
    <n v="10"/>
    <n v="0"/>
    <n v="0"/>
    <n v="0"/>
    <n v="0"/>
    <n v="30"/>
    <n v="514682"/>
    <n v="174192"/>
    <s v="Whitton"/>
  </r>
  <r>
    <s v="Small Sites Trend"/>
    <x v="3"/>
    <m/>
    <m/>
    <m/>
    <m/>
    <m/>
    <x v="4"/>
    <x v="4"/>
    <s v="Small Sites Trend"/>
    <s v="Small Sites Trend"/>
    <s v="Small Sites Trend"/>
    <m/>
    <m/>
    <m/>
    <m/>
    <m/>
    <m/>
    <m/>
    <m/>
    <m/>
    <m/>
    <m/>
    <m/>
    <m/>
    <m/>
    <m/>
    <m/>
    <m/>
    <m/>
    <m/>
    <m/>
    <n v="0"/>
    <n v="0"/>
    <n v="0"/>
    <n v="0"/>
    <n v="0"/>
    <n v="0"/>
    <n v="0"/>
    <n v="0"/>
    <n v="742"/>
    <m/>
    <n v="0"/>
    <n v="20"/>
    <n v="20"/>
    <n v="234"/>
    <n v="234"/>
    <n v="234"/>
    <n v="234"/>
    <n v="234"/>
    <n v="234"/>
    <n v="234"/>
    <n v="234"/>
    <n v="1912"/>
    <m/>
    <m/>
    <s v="N/A"/>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7">
  <r>
    <s v="10/0312/FUL"/>
    <s v="NEW"/>
    <m/>
    <d v="2010-06-15T00:00:00"/>
    <d v="2013-06-15T00:00:00"/>
    <d v="2013-06-15T00:00:00"/>
    <d v="2019-10-03T00:00:00"/>
    <x v="0"/>
    <s v="Open Market"/>
    <m/>
    <s v="Construction of three bedroom house and associated landscaping"/>
    <s v="72 Stanley Road_x000d_Teddington_x000d__x000d_"/>
    <m/>
    <m/>
    <m/>
    <m/>
    <m/>
    <m/>
    <m/>
    <m/>
    <m/>
    <n v="0"/>
    <m/>
    <m/>
    <m/>
    <n v="1"/>
    <m/>
    <m/>
    <m/>
    <m/>
    <m/>
    <n v="1"/>
    <n v="0"/>
    <n v="0"/>
    <n v="1"/>
    <n v="0"/>
    <n v="0"/>
    <n v="0"/>
    <n v="0"/>
    <n v="0"/>
    <n v="1"/>
    <m/>
    <n v="1"/>
    <n v="0"/>
    <n v="0"/>
    <n v="0"/>
    <n v="0"/>
    <n v="0"/>
    <m/>
    <m/>
    <m/>
    <m/>
    <m/>
    <n v="0"/>
    <n v="515372"/>
    <n v="171266"/>
    <s v="Teddington"/>
    <m/>
    <x v="0"/>
    <x v="0"/>
    <m/>
    <m/>
    <m/>
    <m/>
    <x v="0"/>
    <m/>
  </r>
  <r>
    <s v="11/1443/FUL"/>
    <s v="NEW"/>
    <m/>
    <d v="2012-03-30T00:00:00"/>
    <d v="2015-03-30T00:00:00"/>
    <d v="2015-03-14T00:00:00"/>
    <d v="2020-01-31T00:00:00"/>
    <x v="0"/>
    <s v="Open Market"/>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s v="Y"/>
    <n v="14"/>
    <n v="0"/>
    <n v="0"/>
    <n v="0"/>
    <n v="0"/>
    <n v="0"/>
    <m/>
    <m/>
    <m/>
    <m/>
    <m/>
    <n v="0"/>
    <n v="516095"/>
    <n v="173690"/>
    <s v="St. Margarets and North Twickenham"/>
    <m/>
    <x v="1"/>
    <x v="0"/>
    <m/>
    <m/>
    <m/>
    <m/>
    <x v="0"/>
    <m/>
  </r>
  <r>
    <s v="11/2882/FUL"/>
    <s v="CHU"/>
    <m/>
    <d v="2012-09-10T00:00:00"/>
    <d v="2015-09-10T00:00:00"/>
    <d v="2015-09-09T00:00:00"/>
    <d v="2020-03-18T00:00:00"/>
    <x v="0"/>
    <s v="Open Market"/>
    <m/>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m/>
    <n v="0"/>
    <n v="0"/>
    <n v="0"/>
    <n v="0"/>
    <n v="0"/>
    <n v="0"/>
    <m/>
    <m/>
    <m/>
    <m/>
    <m/>
    <n v="0"/>
    <n v="514998"/>
    <n v="172958"/>
    <s v="West Twickenham"/>
    <m/>
    <x v="0"/>
    <x v="0"/>
    <m/>
    <m/>
    <m/>
    <m/>
    <x v="0"/>
    <m/>
  </r>
  <r>
    <s v="13/2163/FUL"/>
    <s v="CON"/>
    <m/>
    <d v="2013-10-25T00:00:00"/>
    <d v="2016-10-28T00:00:00"/>
    <d v="2016-09-01T00:00:00"/>
    <d v="2019-08-14T00:00:00"/>
    <x v="0"/>
    <s v="Open Market"/>
    <m/>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m/>
    <n v="-1"/>
    <n v="0"/>
    <n v="0"/>
    <n v="0"/>
    <n v="0"/>
    <n v="0"/>
    <m/>
    <m/>
    <m/>
    <m/>
    <m/>
    <n v="0"/>
    <n v="517063"/>
    <n v="170403"/>
    <s v="Hampton Wick"/>
    <m/>
    <x v="0"/>
    <x v="0"/>
    <m/>
    <m/>
    <m/>
    <m/>
    <x v="0"/>
    <m/>
  </r>
  <r>
    <s v="14/3983/FUL"/>
    <s v="NEW"/>
    <m/>
    <d v="2015-05-15T00:00:00"/>
    <d v="2019-03-18T00:00:00"/>
    <d v="2017-04-14T00:00:00"/>
    <d v="2020-03-31T00:00:00"/>
    <x v="0"/>
    <s v="Open Market"/>
    <m/>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m/>
    <n v="4"/>
    <n v="0"/>
    <n v="0"/>
    <n v="0"/>
    <n v="0"/>
    <n v="0"/>
    <m/>
    <m/>
    <m/>
    <m/>
    <m/>
    <n v="0"/>
    <n v="518627"/>
    <n v="175012"/>
    <s v="South Richmond"/>
    <m/>
    <x v="0"/>
    <x v="0"/>
    <m/>
    <m/>
    <m/>
    <m/>
    <x v="1"/>
    <s v="CA30 St Matthias Richmond"/>
  </r>
  <r>
    <s v="14/4464/P3JPA"/>
    <s v="CHU"/>
    <s v="PA"/>
    <d v="2015-01-05T00:00:00"/>
    <d v="2020-07-21T00:00:00"/>
    <d v="2018-02-01T00:00:00"/>
    <d v="2019-10-11T00:00:00"/>
    <x v="0"/>
    <s v="Open Market"/>
    <m/>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m/>
    <n v="6"/>
    <n v="0"/>
    <n v="0"/>
    <n v="0"/>
    <n v="0"/>
    <n v="0"/>
    <m/>
    <m/>
    <m/>
    <m/>
    <m/>
    <n v="0"/>
    <n v="515764"/>
    <n v="173105"/>
    <s v="South Twickenham"/>
    <m/>
    <x v="1"/>
    <x v="0"/>
    <m/>
    <m/>
    <m/>
    <m/>
    <x v="0"/>
    <m/>
  </r>
  <r>
    <s v="14/4721/FUL"/>
    <s v="NEW"/>
    <m/>
    <d v="2015-07-30T00:00:00"/>
    <d v="2018-07-30T00:00:00"/>
    <d v="2018-06-25T00:00:00"/>
    <d v="2020-02-19T00:00:00"/>
    <x v="0"/>
    <s v="Open Market"/>
    <m/>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m/>
    <n v="8"/>
    <n v="0"/>
    <n v="0"/>
    <n v="0"/>
    <n v="0"/>
    <n v="0"/>
    <m/>
    <m/>
    <m/>
    <m/>
    <m/>
    <n v="0"/>
    <n v="521414"/>
    <n v="175749"/>
    <s v="Mortlake and Barnes Common"/>
    <m/>
    <x v="0"/>
    <x v="0"/>
    <s v="Mixed Use Area"/>
    <s v="White Hart lane"/>
    <m/>
    <m/>
    <x v="0"/>
    <m/>
  </r>
  <r>
    <s v="14/4793/FUL"/>
    <s v="MIX"/>
    <m/>
    <d v="2016-11-11T00:00:00"/>
    <d v="2019-11-11T00:00:00"/>
    <d v="2018-01-14T00:00:00"/>
    <d v="2019-11-20T00:00:00"/>
    <x v="0"/>
    <s v="Open Market"/>
    <m/>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m/>
    <n v="2"/>
    <n v="0"/>
    <n v="0"/>
    <n v="0"/>
    <n v="0"/>
    <n v="0"/>
    <m/>
    <m/>
    <m/>
    <m/>
    <m/>
    <n v="0"/>
    <n v="520471"/>
    <n v="175586"/>
    <s v="East Sheen"/>
    <m/>
    <x v="2"/>
    <x v="0"/>
    <m/>
    <m/>
    <m/>
    <m/>
    <x v="1"/>
    <s v="CA70 Sheen Lane Mortlake"/>
  </r>
  <r>
    <s v="14/5364/P3JPA"/>
    <s v="CHU"/>
    <s v="PA"/>
    <d v="2015-03-03T00:00:00"/>
    <d v="2020-03-03T00:00:00"/>
    <d v="2016-03-01T00:00:00"/>
    <d v="2019-05-31T00:00:00"/>
    <x v="0"/>
    <s v="Open Market"/>
    <m/>
    <s v="Change of use from B1 office use to C3 residential use"/>
    <s v="22 Linden Road_x000d_Hampton_x000d_TW12 2JB_x000d_"/>
    <s v="TW12 2JB"/>
    <m/>
    <m/>
    <m/>
    <m/>
    <m/>
    <m/>
    <m/>
    <m/>
    <n v="0"/>
    <m/>
    <m/>
    <m/>
    <n v="1"/>
    <m/>
    <m/>
    <m/>
    <m/>
    <m/>
    <n v="1"/>
    <n v="0"/>
    <n v="0"/>
    <n v="1"/>
    <n v="0"/>
    <n v="0"/>
    <n v="0"/>
    <n v="0"/>
    <n v="0"/>
    <n v="1"/>
    <m/>
    <n v="1"/>
    <n v="0"/>
    <n v="0"/>
    <n v="0"/>
    <n v="0"/>
    <n v="0"/>
    <m/>
    <m/>
    <m/>
    <m/>
    <m/>
    <n v="0"/>
    <n v="513125"/>
    <n v="169836"/>
    <s v="Hampton"/>
    <m/>
    <x v="0"/>
    <x v="0"/>
    <m/>
    <m/>
    <m/>
    <m/>
    <x v="0"/>
    <m/>
  </r>
  <r>
    <s v="15/0160/FUL"/>
    <s v="NEW"/>
    <m/>
    <d v="2016-02-05T00:00:00"/>
    <d v="2019-02-05T00:00:00"/>
    <d v="2017-10-02T00:00:00"/>
    <d v="2019-05-20T00:00:00"/>
    <x v="0"/>
    <s v="Open Market"/>
    <m/>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m/>
    <n v="2"/>
    <n v="0"/>
    <n v="0"/>
    <n v="0"/>
    <n v="0"/>
    <n v="0"/>
    <m/>
    <m/>
    <m/>
    <m/>
    <m/>
    <n v="0"/>
    <n v="515646"/>
    <n v="171303"/>
    <s v="Teddington"/>
    <m/>
    <x v="0"/>
    <x v="0"/>
    <m/>
    <m/>
    <m/>
    <m/>
    <x v="0"/>
    <m/>
  </r>
  <r>
    <s v="15/0421/FUL"/>
    <s v="CON"/>
    <m/>
    <d v="2016-08-04T00:00:00"/>
    <d v="2019-08-04T00:00:00"/>
    <d v="2018-03-01T00:00:00"/>
    <d v="2019-09-06T00:00:00"/>
    <x v="0"/>
    <s v="Open Market"/>
    <m/>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m/>
    <n v="-3"/>
    <n v="0"/>
    <n v="0"/>
    <n v="0"/>
    <n v="0"/>
    <n v="0"/>
    <m/>
    <m/>
    <m/>
    <m/>
    <m/>
    <n v="0"/>
    <n v="518586"/>
    <n v="174575"/>
    <s v="South Richmond"/>
    <m/>
    <x v="0"/>
    <x v="0"/>
    <m/>
    <m/>
    <m/>
    <m/>
    <x v="1"/>
    <s v="CA30 St Matthias Richmond"/>
  </r>
  <r>
    <s v="15/1440/FUL"/>
    <s v="NEW"/>
    <m/>
    <d v="2018-09-28T00:00:00"/>
    <d v="2021-10-01T00:00:00"/>
    <d v="2019-02-01T00:00:00"/>
    <d v="2020-03-09T00:00:00"/>
    <x v="0"/>
    <s v="Open Market"/>
    <m/>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m/>
    <n v="1"/>
    <n v="0"/>
    <n v="0"/>
    <n v="0"/>
    <n v="0"/>
    <n v="0"/>
    <m/>
    <m/>
    <m/>
    <m/>
    <m/>
    <n v="0"/>
    <n v="515114"/>
    <n v="172749"/>
    <s v="West Twickenham"/>
    <m/>
    <x v="0"/>
    <x v="0"/>
    <s v="Mixed Use Area"/>
    <s v="Hampton Road"/>
    <m/>
    <m/>
    <x v="0"/>
    <m/>
  </r>
  <r>
    <s v="15/1638/FUL"/>
    <s v="NEW"/>
    <m/>
    <d v="2016-08-23T00:00:00"/>
    <d v="2020-06-22T00:00:00"/>
    <d v="2018-02-01T00:00:00"/>
    <d v="2019-10-21T00:00:00"/>
    <x v="0"/>
    <s v="Open Market"/>
    <m/>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m/>
    <n v="1"/>
    <n v="0"/>
    <n v="0"/>
    <n v="0"/>
    <n v="0"/>
    <n v="0"/>
    <m/>
    <m/>
    <m/>
    <m/>
    <m/>
    <n v="0"/>
    <n v="516222"/>
    <n v="174079"/>
    <s v="St. Margarets and North Twickenham"/>
    <m/>
    <x v="0"/>
    <x v="0"/>
    <m/>
    <m/>
    <m/>
    <m/>
    <x v="0"/>
    <m/>
  </r>
  <r>
    <s v="15/2440/VRC"/>
    <s v="NEW"/>
    <m/>
    <d v="2015-08-04T00:00:00"/>
    <d v="2018-08-04T00:00:00"/>
    <d v="2018-04-01T00:00:00"/>
    <d v="2019-10-18T00:00:00"/>
    <x v="0"/>
    <s v="Open Market"/>
    <m/>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m/>
    <n v="4"/>
    <n v="0"/>
    <n v="0"/>
    <n v="0"/>
    <n v="0"/>
    <n v="0"/>
    <m/>
    <m/>
    <m/>
    <m/>
    <m/>
    <n v="0"/>
    <n v="519022"/>
    <n v="175824"/>
    <s v="Kew"/>
    <m/>
    <x v="0"/>
    <x v="0"/>
    <m/>
    <m/>
    <m/>
    <m/>
    <x v="0"/>
    <m/>
  </r>
  <r>
    <s v="15/2452/FUL"/>
    <s v="NEW"/>
    <m/>
    <d v="2015-07-27T00:00:00"/>
    <d v="2018-07-27T00:00:00"/>
    <d v="2016-05-12T00:00:00"/>
    <d v="2019-08-28T00:00:00"/>
    <x v="0"/>
    <s v="Open Market"/>
    <m/>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m/>
    <n v="1"/>
    <n v="0"/>
    <n v="0"/>
    <n v="0"/>
    <n v="0"/>
    <n v="0"/>
    <m/>
    <m/>
    <m/>
    <m/>
    <m/>
    <n v="0"/>
    <n v="516657"/>
    <n v="173659"/>
    <s v="Twickenham Riverside"/>
    <m/>
    <x v="0"/>
    <x v="0"/>
    <m/>
    <m/>
    <m/>
    <m/>
    <x v="0"/>
    <m/>
  </r>
  <r>
    <s v="15/3183/FUL"/>
    <s v="CON"/>
    <m/>
    <d v="2015-12-29T00:00:00"/>
    <d v="2018-12-30T00:00:00"/>
    <d v="2018-12-03T00:00:00"/>
    <d v="2019-07-01T00:00:00"/>
    <x v="0"/>
    <s v="Open Market"/>
    <m/>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m/>
    <n v="-1"/>
    <n v="0"/>
    <n v="0"/>
    <n v="0"/>
    <n v="0"/>
    <n v="0"/>
    <m/>
    <m/>
    <m/>
    <m/>
    <m/>
    <n v="0"/>
    <n v="514482"/>
    <n v="170638"/>
    <s v="Fulwell and Hampton Hill"/>
    <m/>
    <x v="0"/>
    <x v="0"/>
    <m/>
    <m/>
    <m/>
    <m/>
    <x v="1"/>
    <s v="CA61 Bushy Park"/>
  </r>
  <r>
    <s v="15/4230/FUL"/>
    <s v="EXT"/>
    <m/>
    <d v="2016-06-02T00:00:00"/>
    <d v="2019-06-02T00:00:00"/>
    <d v="2017-06-05T00:00:00"/>
    <d v="2019-08-29T00:00:00"/>
    <x v="0"/>
    <s v="Open Market"/>
    <m/>
    <s v="Extension to existing Bungalow to convert into 1No. Studio Flat &amp; 1No. 1 Bedroom Flat."/>
    <s v="The Bungalow_x000d_Beresford Court_x000d_Park Road_x000d_Twickenham_x000d_TW1 2PU_x000d_"/>
    <m/>
    <m/>
    <n v="1"/>
    <m/>
    <m/>
    <m/>
    <m/>
    <m/>
    <m/>
    <n v="1"/>
    <m/>
    <n v="2"/>
    <m/>
    <m/>
    <m/>
    <m/>
    <m/>
    <m/>
    <m/>
    <n v="2"/>
    <n v="2"/>
    <n v="-1"/>
    <n v="0"/>
    <n v="0"/>
    <n v="0"/>
    <n v="0"/>
    <n v="0"/>
    <n v="0"/>
    <n v="1"/>
    <m/>
    <n v="1"/>
    <n v="0"/>
    <n v="0"/>
    <n v="0"/>
    <n v="0"/>
    <n v="0"/>
    <m/>
    <m/>
    <m/>
    <m/>
    <m/>
    <n v="0"/>
    <n v="517353"/>
    <n v="174325"/>
    <s v="Twickenham Riverside"/>
    <m/>
    <x v="0"/>
    <x v="0"/>
    <m/>
    <m/>
    <m/>
    <m/>
    <x v="0"/>
    <m/>
  </r>
  <r>
    <s v="15/4281/GPD15"/>
    <s v="CHU"/>
    <s v="PA"/>
    <d v="2015-12-08T00:00:00"/>
    <d v="2020-12-09T00:00:00"/>
    <m/>
    <d v="2019-04-01T00:00:00"/>
    <x v="0"/>
    <s v="Open Market"/>
    <m/>
    <s v="Change of use of office building (B1) to 4 bed family dwelling (C3)."/>
    <s v="31 Wick Road_x000d_Teddington_x000d_TW11 9DN_x000d_"/>
    <s v="TW11 9DN"/>
    <m/>
    <m/>
    <m/>
    <m/>
    <m/>
    <m/>
    <m/>
    <m/>
    <n v="0"/>
    <m/>
    <m/>
    <m/>
    <m/>
    <n v="1"/>
    <m/>
    <m/>
    <m/>
    <m/>
    <n v="1"/>
    <n v="0"/>
    <n v="0"/>
    <n v="0"/>
    <n v="1"/>
    <n v="0"/>
    <n v="0"/>
    <n v="0"/>
    <n v="0"/>
    <n v="1"/>
    <m/>
    <n v="1"/>
    <n v="0"/>
    <n v="0"/>
    <n v="0"/>
    <n v="0"/>
    <n v="0"/>
    <m/>
    <m/>
    <m/>
    <m/>
    <m/>
    <n v="0"/>
    <n v="517033"/>
    <n v="170116"/>
    <s v="Hampton Wick"/>
    <m/>
    <x v="0"/>
    <x v="0"/>
    <m/>
    <m/>
    <m/>
    <m/>
    <x v="0"/>
    <m/>
  </r>
  <r>
    <s v="15/4835/FUL"/>
    <s v="NEW"/>
    <m/>
    <d v="2016-09-06T00:00:00"/>
    <d v="2019-09-07T00:00:00"/>
    <m/>
    <d v="2019-07-31T00:00:00"/>
    <x v="0"/>
    <s v="Open Market"/>
    <m/>
    <s v="Erection of a three bedroom chalet bungalow on land to the rear of 9 Gloucester Road."/>
    <s v="9 Gloucester Road_x000d_Teddington_x000d__x000d_"/>
    <m/>
    <m/>
    <m/>
    <m/>
    <m/>
    <m/>
    <m/>
    <m/>
    <m/>
    <n v="0"/>
    <m/>
    <m/>
    <m/>
    <n v="1"/>
    <m/>
    <m/>
    <m/>
    <m/>
    <m/>
    <n v="1"/>
    <n v="0"/>
    <n v="0"/>
    <n v="1"/>
    <n v="0"/>
    <n v="0"/>
    <n v="0"/>
    <n v="0"/>
    <n v="0"/>
    <n v="1"/>
    <m/>
    <n v="1"/>
    <n v="0"/>
    <n v="0"/>
    <n v="0"/>
    <n v="0"/>
    <n v="0"/>
    <m/>
    <m/>
    <m/>
    <m/>
    <m/>
    <n v="0"/>
    <n v="515214"/>
    <n v="171265"/>
    <s v="Fulwell and Hampton Hill"/>
    <m/>
    <x v="0"/>
    <x v="0"/>
    <m/>
    <m/>
    <m/>
    <m/>
    <x v="0"/>
    <m/>
  </r>
  <r>
    <s v="15/5216/FUL"/>
    <s v="NEW"/>
    <m/>
    <d v="2016-09-08T00:00:00"/>
    <d v="2019-10-21T00:00:00"/>
    <d v="2017-11-01T00:00:00"/>
    <d v="2019-06-30T00:00:00"/>
    <x v="0"/>
    <s v="Affordable Rent"/>
    <m/>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s v="Y"/>
    <n v="15"/>
    <n v="0"/>
    <n v="0"/>
    <n v="0"/>
    <n v="0"/>
    <n v="0"/>
    <m/>
    <m/>
    <m/>
    <m/>
    <m/>
    <n v="0"/>
    <n v="517536"/>
    <n v="170257"/>
    <s v="Hampton Wick"/>
    <m/>
    <x v="0"/>
    <x v="0"/>
    <m/>
    <m/>
    <m/>
    <m/>
    <x v="1"/>
    <s v="CA59 Normansfield Teddington"/>
  </r>
  <r>
    <s v="15/5369/FUL"/>
    <s v="NEW"/>
    <m/>
    <d v="2016-06-15T00:00:00"/>
    <d v="2019-06-17T00:00:00"/>
    <m/>
    <d v="2019-07-30T00:00:00"/>
    <x v="0"/>
    <s v="Open Market"/>
    <m/>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m/>
    <n v="0"/>
    <n v="0"/>
    <n v="0"/>
    <n v="0"/>
    <n v="0"/>
    <n v="0"/>
    <m/>
    <m/>
    <m/>
    <m/>
    <m/>
    <n v="0"/>
    <n v="513492"/>
    <n v="170250"/>
    <s v="Hampton"/>
    <m/>
    <x v="0"/>
    <x v="0"/>
    <m/>
    <m/>
    <m/>
    <m/>
    <x v="0"/>
    <m/>
  </r>
  <r>
    <s v="16/0234/FUL"/>
    <s v="NEW"/>
    <m/>
    <d v="2016-10-14T00:00:00"/>
    <d v="2019-10-14T00:00:00"/>
    <d v="2017-12-01T00:00:00"/>
    <d v="2019-07-19T00:00:00"/>
    <x v="0"/>
    <s v="Open Market"/>
    <m/>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m/>
    <n v="1"/>
    <n v="0"/>
    <n v="0"/>
    <n v="0"/>
    <n v="0"/>
    <n v="0"/>
    <m/>
    <m/>
    <m/>
    <m/>
    <m/>
    <n v="0"/>
    <n v="515988"/>
    <n v="173004"/>
    <s v="South Twickenham"/>
    <s v="Garden Land"/>
    <x v="0"/>
    <x v="0"/>
    <m/>
    <m/>
    <m/>
    <m/>
    <x v="0"/>
    <m/>
  </r>
  <r>
    <s v="16/1293/FUL"/>
    <s v="EXT"/>
    <m/>
    <d v="2017-11-20T00:00:00"/>
    <d v="2020-11-21T00:00:00"/>
    <d v="2018-02-01T00:00:00"/>
    <d v="2019-10-11T00:00:00"/>
    <x v="0"/>
    <s v="Open Market"/>
    <m/>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m/>
    <n v="4"/>
    <n v="0"/>
    <n v="0"/>
    <n v="0"/>
    <n v="0"/>
    <n v="0"/>
    <m/>
    <m/>
    <m/>
    <m/>
    <m/>
    <n v="0"/>
    <n v="515764"/>
    <n v="173105"/>
    <s v="South Twickenham"/>
    <m/>
    <x v="1"/>
    <x v="0"/>
    <m/>
    <m/>
    <m/>
    <m/>
    <x v="0"/>
    <m/>
  </r>
  <r>
    <s v="16/1344/FUL"/>
    <s v="CHU"/>
    <m/>
    <d v="2017-05-18T00:00:00"/>
    <d v="2020-05-18T00:00:00"/>
    <d v="2018-01-08T00:00:00"/>
    <d v="2019-09-03T00:00:00"/>
    <x v="0"/>
    <s v="Open Market"/>
    <m/>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m/>
    <n v="3"/>
    <n v="0"/>
    <n v="0"/>
    <n v="0"/>
    <n v="0"/>
    <n v="0"/>
    <m/>
    <m/>
    <m/>
    <m/>
    <m/>
    <n v="0"/>
    <n v="516815"/>
    <n v="174220"/>
    <s v="St. Margarets and North Twickenham"/>
    <m/>
    <x v="0"/>
    <x v="0"/>
    <s v="Mixed Use Area"/>
    <s v="St Margarets"/>
    <m/>
    <m/>
    <x v="1"/>
    <s v="CA49 Crown Road St Margarets"/>
  </r>
  <r>
    <s v="16/1729/FUL"/>
    <s v="MIX"/>
    <m/>
    <d v="2017-01-16T00:00:00"/>
    <d v="2020-05-03T00:00:00"/>
    <d v="2018-02-01T00:00:00"/>
    <d v="2019-08-01T00:00:00"/>
    <x v="0"/>
    <s v="Open Market"/>
    <m/>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m/>
    <n v="3"/>
    <n v="0"/>
    <n v="0"/>
    <n v="0"/>
    <n v="0"/>
    <n v="0"/>
    <m/>
    <m/>
    <m/>
    <m/>
    <m/>
    <n v="0"/>
    <n v="513783"/>
    <n v="169643"/>
    <s v="Hampton"/>
    <m/>
    <x v="0"/>
    <x v="0"/>
    <s v="Mixed Use Area"/>
    <s v="Station Road"/>
    <m/>
    <m/>
    <x v="1"/>
    <s v="CA12 Hampton Village"/>
  </r>
  <r>
    <s v="16/1935/GPD15"/>
    <s v="CHU"/>
    <s v="PA"/>
    <d v="2016-07-04T00:00:00"/>
    <d v="2019-07-19T00:00:00"/>
    <d v="2018-10-01T00:00:00"/>
    <d v="2019-09-30T00:00:00"/>
    <x v="0"/>
    <s v="Open Market"/>
    <m/>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s v="Y"/>
    <n v="21"/>
    <n v="0"/>
    <n v="0"/>
    <n v="0"/>
    <n v="0"/>
    <n v="0"/>
    <m/>
    <m/>
    <m/>
    <m/>
    <m/>
    <n v="0"/>
    <n v="514411"/>
    <n v="171129"/>
    <s v="Fulwell and Hampton Hill"/>
    <m/>
    <x v="0"/>
    <x v="0"/>
    <s v="Mixed Use Area"/>
    <s v="High Street"/>
    <m/>
    <m/>
    <x v="1"/>
    <s v="CA38 High Street Hampton Hill"/>
  </r>
  <r>
    <s v="16/2042/FUL"/>
    <s v="CON"/>
    <m/>
    <d v="2018-10-19T00:00:00"/>
    <d v="2021-10-19T00:00:00"/>
    <d v="2019-03-01T00:00:00"/>
    <d v="2020-03-02T00:00:00"/>
    <x v="0"/>
    <s v="Open Market"/>
    <m/>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m/>
    <n v="3"/>
    <n v="0"/>
    <n v="0"/>
    <n v="0"/>
    <n v="0"/>
    <n v="0"/>
    <m/>
    <m/>
    <m/>
    <m/>
    <m/>
    <n v="0"/>
    <n v="516100"/>
    <n v="174435"/>
    <s v="St. Margarets and North Twickenham"/>
    <m/>
    <x v="0"/>
    <x v="0"/>
    <m/>
    <m/>
    <m/>
    <m/>
    <x v="0"/>
    <m/>
  </r>
  <r>
    <s v="16/2158/FUL"/>
    <s v="CON"/>
    <m/>
    <d v="2016-08-05T00:00:00"/>
    <d v="2019-08-05T00:00:00"/>
    <d v="2016-09-29T00:00:00"/>
    <d v="2020-03-31T00:00:00"/>
    <x v="0"/>
    <s v="Open Market"/>
    <m/>
    <s v="Reversion of 2 No. dwellinghouses into a single family dwellinghouse."/>
    <s v="Ormonde Lodge_x000d_2A St Peters Road_x000d_Twickenham_x000d_TW1 1QX_x000d_"/>
    <m/>
    <m/>
    <m/>
    <m/>
    <n v="2"/>
    <m/>
    <m/>
    <m/>
    <m/>
    <n v="2"/>
    <m/>
    <m/>
    <m/>
    <m/>
    <n v="1"/>
    <m/>
    <m/>
    <m/>
    <m/>
    <n v="1"/>
    <n v="0"/>
    <n v="0"/>
    <n v="0"/>
    <n v="-1"/>
    <n v="0"/>
    <n v="0"/>
    <n v="0"/>
    <n v="0"/>
    <n v="-1"/>
    <m/>
    <n v="-1"/>
    <n v="0"/>
    <n v="0"/>
    <n v="0"/>
    <n v="0"/>
    <n v="0"/>
    <m/>
    <m/>
    <m/>
    <m/>
    <m/>
    <n v="0"/>
    <n v="516878"/>
    <n v="174968"/>
    <s v="St. Margarets and North Twickenham"/>
    <m/>
    <x v="0"/>
    <x v="1"/>
    <m/>
    <m/>
    <m/>
    <m/>
    <x v="1"/>
    <s v="CA19 St Margarets"/>
  </r>
  <r>
    <s v="16/2348/FUL"/>
    <s v="NEW"/>
    <m/>
    <d v="2016-11-30T00:00:00"/>
    <d v="2019-11-30T00:00:00"/>
    <d v="2018-04-25T00:00:00"/>
    <d v="2020-03-31T00:00:00"/>
    <x v="0"/>
    <s v="Open Market"/>
    <m/>
    <s v="Demolition of existing sheds and construction of a single storey one bedroom dwelling."/>
    <s v="38A Pagoda Avenue_x000d_Richmond_x000d_TW9 2HF"/>
    <m/>
    <m/>
    <m/>
    <m/>
    <m/>
    <m/>
    <m/>
    <m/>
    <m/>
    <n v="0"/>
    <m/>
    <n v="1"/>
    <m/>
    <m/>
    <m/>
    <m/>
    <m/>
    <m/>
    <m/>
    <n v="1"/>
    <n v="1"/>
    <n v="0"/>
    <n v="0"/>
    <n v="0"/>
    <n v="0"/>
    <n v="0"/>
    <n v="0"/>
    <n v="0"/>
    <n v="1"/>
    <m/>
    <n v="1"/>
    <n v="0"/>
    <n v="0"/>
    <n v="0"/>
    <n v="0"/>
    <n v="0"/>
    <m/>
    <m/>
    <m/>
    <m/>
    <m/>
    <n v="0"/>
    <n v="518622"/>
    <n v="175641"/>
    <s v="North Richmond"/>
    <m/>
    <x v="0"/>
    <x v="0"/>
    <m/>
    <m/>
    <m/>
    <m/>
    <x v="0"/>
    <m/>
  </r>
  <r>
    <s v="16/2502/FUL"/>
    <s v="NEW"/>
    <m/>
    <d v="2017-03-16T00:00:00"/>
    <d v="2020-03-17T00:00:00"/>
    <d v="2018-02-01T00:00:00"/>
    <d v="2019-09-27T00:00:00"/>
    <x v="0"/>
    <s v="Open Market"/>
    <m/>
    <s v="Demolition of existing dwelling and erection of a new six bedroom house with basement."/>
    <s v="43 Strawberry Vale_x000d_Twickenham_x000d_TW1 4RX"/>
    <m/>
    <m/>
    <m/>
    <m/>
    <n v="1"/>
    <m/>
    <m/>
    <m/>
    <m/>
    <n v="1"/>
    <m/>
    <m/>
    <m/>
    <m/>
    <m/>
    <m/>
    <n v="1"/>
    <m/>
    <m/>
    <n v="1"/>
    <n v="0"/>
    <n v="0"/>
    <n v="0"/>
    <n v="-1"/>
    <n v="0"/>
    <n v="1"/>
    <n v="0"/>
    <n v="0"/>
    <n v="0"/>
    <m/>
    <n v="0"/>
    <n v="0"/>
    <n v="0"/>
    <n v="0"/>
    <n v="0"/>
    <n v="0"/>
    <m/>
    <m/>
    <m/>
    <m/>
    <m/>
    <n v="0"/>
    <n v="516098"/>
    <n v="172295"/>
    <s v="South Twickenham"/>
    <m/>
    <x v="0"/>
    <x v="1"/>
    <m/>
    <m/>
    <m/>
    <m/>
    <x v="0"/>
    <m/>
  </r>
  <r>
    <s v="16/2975/GPD15"/>
    <s v="CHU"/>
    <s v="PA"/>
    <d v="2016-09-14T00:00:00"/>
    <d v="2019-09-14T00:00:00"/>
    <d v="2019-01-09T00:00:00"/>
    <d v="2019-12-23T00:00:00"/>
    <x v="0"/>
    <s v="Open Market"/>
    <m/>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m/>
    <n v="2"/>
    <n v="0"/>
    <n v="0"/>
    <n v="0"/>
    <n v="0"/>
    <n v="0"/>
    <m/>
    <m/>
    <m/>
    <m/>
    <m/>
    <n v="0"/>
    <n v="516167"/>
    <n v="173210"/>
    <s v="Twickenham Riverside"/>
    <m/>
    <x v="1"/>
    <x v="0"/>
    <m/>
    <m/>
    <m/>
    <m/>
    <x v="1"/>
    <s v="CA47 Queens Road Twickenham"/>
  </r>
  <r>
    <s v="16/3210/GPD15"/>
    <s v="CHU"/>
    <s v="PA"/>
    <d v="2016-09-30T00:00:00"/>
    <d v="2019-09-30T00:00:00"/>
    <d v="2019-04-02T00:00:00"/>
    <d v="2020-02-11T00:00:00"/>
    <x v="0"/>
    <s v="Open Market"/>
    <m/>
    <s v="Change of use from B1 (Office) to C3 (Residential) comprising 4 x 1 bedroom flats."/>
    <s v="123 High Street_x000d_Whitton_x000d_Twickenham_x000d_TW2 7LQ_x000d_"/>
    <s v="-"/>
    <m/>
    <m/>
    <m/>
    <m/>
    <m/>
    <m/>
    <m/>
    <m/>
    <n v="0"/>
    <m/>
    <n v="4"/>
    <m/>
    <m/>
    <m/>
    <m/>
    <m/>
    <m/>
    <m/>
    <n v="4"/>
    <n v="4"/>
    <n v="0"/>
    <n v="0"/>
    <n v="0"/>
    <n v="0"/>
    <n v="0"/>
    <n v="0"/>
    <n v="0"/>
    <n v="4"/>
    <m/>
    <n v="4"/>
    <n v="0"/>
    <n v="0"/>
    <n v="0"/>
    <n v="0"/>
    <n v="0"/>
    <m/>
    <m/>
    <m/>
    <m/>
    <m/>
    <n v="0"/>
    <n v="514223"/>
    <n v="173584"/>
    <s v="Whitton"/>
    <m/>
    <x v="3"/>
    <x v="0"/>
    <m/>
    <m/>
    <m/>
    <m/>
    <x v="0"/>
    <m/>
  </r>
  <r>
    <s v="16/3247/FUL"/>
    <s v="NEW"/>
    <m/>
    <d v="2017-07-14T00:00:00"/>
    <d v="2020-10-31T00:00:00"/>
    <d v="2018-10-01T00:00:00"/>
    <d v="2020-01-21T00:00:00"/>
    <x v="0"/>
    <s v="Open Market"/>
    <m/>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m/>
    <n v="1"/>
    <n v="0"/>
    <n v="0"/>
    <n v="0"/>
    <n v="0"/>
    <n v="0"/>
    <m/>
    <m/>
    <m/>
    <m/>
    <m/>
    <n v="0"/>
    <n v="512538"/>
    <n v="173280"/>
    <s v="Heathfield"/>
    <m/>
    <x v="0"/>
    <x v="0"/>
    <m/>
    <m/>
    <m/>
    <m/>
    <x v="0"/>
    <m/>
  </r>
  <r>
    <s v="16/3485/FUL"/>
    <s v="CON"/>
    <m/>
    <d v="2017-10-30T00:00:00"/>
    <d v="2020-10-30T00:00:00"/>
    <d v="2020-01-10T00:00:00"/>
    <d v="2019-07-01T00:00:00"/>
    <x v="0"/>
    <s v="Open Market"/>
    <m/>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m/>
    <n v="-1"/>
    <n v="0"/>
    <n v="0"/>
    <n v="0"/>
    <n v="0"/>
    <n v="0"/>
    <m/>
    <m/>
    <m/>
    <m/>
    <m/>
    <n v="0"/>
    <n v="514501"/>
    <n v="170687"/>
    <s v="Fulwell and Hampton Hill"/>
    <m/>
    <x v="0"/>
    <x v="0"/>
    <m/>
    <m/>
    <m/>
    <m/>
    <x v="1"/>
    <s v="CA61 Bushy Park"/>
  </r>
  <r>
    <s v="16/3552/FUL"/>
    <s v="MIX"/>
    <m/>
    <d v="2018-04-24T00:00:00"/>
    <d v="2021-04-24T00:00:00"/>
    <d v="2018-04-25T00:00:00"/>
    <d v="2020-03-30T00:00:00"/>
    <x v="0"/>
    <s v="Open Market"/>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s v="Y"/>
    <n v="11"/>
    <n v="0"/>
    <n v="0"/>
    <n v="0"/>
    <n v="0"/>
    <n v="0"/>
    <m/>
    <m/>
    <m/>
    <m/>
    <m/>
    <n v="0"/>
    <n v="517752"/>
    <n v="172177"/>
    <s v="Ham, Petersham and Richmond Riverside"/>
    <m/>
    <x v="0"/>
    <x v="0"/>
    <m/>
    <m/>
    <m/>
    <m/>
    <x v="1"/>
    <s v="CA7 Ham Common"/>
  </r>
  <r>
    <s v="16/3685/FUL"/>
    <s v="MIX"/>
    <m/>
    <d v="2016-11-16T00:00:00"/>
    <d v="2021-02-15T00:00:00"/>
    <d v="2018-06-22T00:00:00"/>
    <d v="2019-08-31T00:00:00"/>
    <x v="0"/>
    <s v="Open Market"/>
    <m/>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m/>
    <n v="1"/>
    <n v="0"/>
    <n v="0"/>
    <n v="0"/>
    <n v="0"/>
    <n v="0"/>
    <m/>
    <m/>
    <m/>
    <m/>
    <m/>
    <n v="0"/>
    <n v="515385"/>
    <n v="174051"/>
    <s v="St. Margarets and North Twickenham"/>
    <m/>
    <x v="0"/>
    <x v="0"/>
    <m/>
    <m/>
    <m/>
    <m/>
    <x v="0"/>
    <m/>
  </r>
  <r>
    <s v="16/4193/FUL"/>
    <s v="NEW"/>
    <m/>
    <d v="2017-07-19T00:00:00"/>
    <d v="2020-07-19T00:00:00"/>
    <m/>
    <d v="2019-11-13T00:00:00"/>
    <x v="0"/>
    <s v="Open Market"/>
    <m/>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m/>
    <n v="0"/>
    <n v="0"/>
    <n v="0"/>
    <n v="0"/>
    <n v="0"/>
    <n v="0"/>
    <m/>
    <m/>
    <m/>
    <m/>
    <m/>
    <n v="0"/>
    <n v="513706"/>
    <n v="170624"/>
    <s v="Hampton North"/>
    <m/>
    <x v="0"/>
    <x v="0"/>
    <m/>
    <m/>
    <m/>
    <m/>
    <x v="0"/>
    <m/>
  </r>
  <r>
    <s v="17/0164/GPD15"/>
    <s v="CHU"/>
    <s v="PA"/>
    <d v="2017-03-10T00:00:00"/>
    <d v="2020-03-10T00:00:00"/>
    <d v="2018-10-01T00:00:00"/>
    <d v="2019-04-24T00:00:00"/>
    <x v="0"/>
    <s v="Open Market"/>
    <m/>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m/>
    <n v="1"/>
    <n v="0"/>
    <n v="0"/>
    <n v="0"/>
    <n v="0"/>
    <n v="0"/>
    <m/>
    <m/>
    <m/>
    <m/>
    <m/>
    <n v="0"/>
    <n v="516177"/>
    <n v="173221"/>
    <s v="Twickenham Riverside"/>
    <m/>
    <x v="1"/>
    <x v="0"/>
    <m/>
    <m/>
    <m/>
    <m/>
    <x v="1"/>
    <s v="CA47 Queens Road Twickenham"/>
  </r>
  <r>
    <s v="17/0396/FUL"/>
    <s v="NEW"/>
    <m/>
    <d v="2017-06-05T00:00:00"/>
    <d v="2020-06-05T00:00:00"/>
    <d v="2019-02-01T00:00:00"/>
    <d v="2020-03-23T00:00:00"/>
    <x v="0"/>
    <s v="Affordable Rent"/>
    <m/>
    <s v="Demolition of existing garages and creation of 3 x 1bed 2person flats and 1 x 2bed 3-person bungalow with associated parking and landscaping."/>
    <s v="Garage Site Craig Road Ham"/>
    <s v="TW10"/>
    <m/>
    <m/>
    <m/>
    <m/>
    <m/>
    <m/>
    <m/>
    <m/>
    <n v="0"/>
    <s v="Y"/>
    <n v="3"/>
    <n v="1"/>
    <m/>
    <m/>
    <m/>
    <m/>
    <m/>
    <n v="4"/>
    <n v="4"/>
    <n v="3"/>
    <n v="1"/>
    <n v="0"/>
    <n v="0"/>
    <n v="0"/>
    <n v="0"/>
    <n v="0"/>
    <n v="0"/>
    <n v="4"/>
    <m/>
    <n v="0"/>
    <n v="0"/>
    <n v="0"/>
    <n v="0"/>
    <n v="0"/>
    <n v="0"/>
    <m/>
    <m/>
    <m/>
    <m/>
    <m/>
    <n v="0"/>
    <n v="517438"/>
    <n v="171815"/>
    <s v="Ham, Petersham and Richmond Riverside"/>
    <m/>
    <x v="0"/>
    <x v="0"/>
    <m/>
    <m/>
    <m/>
    <m/>
    <x v="0"/>
    <m/>
  </r>
  <r>
    <s v="17/0460/FUL"/>
    <s v="CON"/>
    <m/>
    <d v="2017-07-14T00:00:00"/>
    <d v="2020-07-14T00:00:00"/>
    <m/>
    <d v="2020-03-31T00:00:00"/>
    <x v="0"/>
    <s v="Open Market"/>
    <m/>
    <s v="Reversion of 4no. flats to a single family dwellinghouse."/>
    <s v="45 Castelnau_x000d_Barnes_x000d_London_x000d_SW13 9RT"/>
    <s v="SW13 9RT"/>
    <n v="3"/>
    <m/>
    <m/>
    <m/>
    <n v="1"/>
    <m/>
    <m/>
    <m/>
    <n v="4"/>
    <m/>
    <m/>
    <m/>
    <m/>
    <m/>
    <m/>
    <m/>
    <n v="1"/>
    <m/>
    <n v="1"/>
    <n v="-3"/>
    <n v="0"/>
    <n v="0"/>
    <n v="0"/>
    <n v="-1"/>
    <n v="0"/>
    <n v="1"/>
    <n v="0"/>
    <n v="-3"/>
    <m/>
    <n v="-3"/>
    <n v="0"/>
    <n v="0"/>
    <n v="0"/>
    <n v="0"/>
    <n v="0"/>
    <m/>
    <m/>
    <m/>
    <m/>
    <m/>
    <n v="0"/>
    <n v="522418"/>
    <n v="176934"/>
    <s v="Barnes"/>
    <m/>
    <x v="0"/>
    <x v="0"/>
    <m/>
    <m/>
    <m/>
    <m/>
    <x v="1"/>
    <s v="CA25 Castelnau"/>
  </r>
  <r>
    <s v="17/0733/FUL"/>
    <s v="CON"/>
    <m/>
    <d v="2017-09-13T00:00:00"/>
    <d v="2020-09-13T00:00:00"/>
    <d v="2019-10-31T00:00:00"/>
    <d v="2020-03-18T00:00:00"/>
    <x v="0"/>
    <s v="Open Market"/>
    <m/>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m/>
    <n v="1"/>
    <n v="0"/>
    <n v="0"/>
    <n v="0"/>
    <n v="0"/>
    <n v="0"/>
    <m/>
    <m/>
    <m/>
    <m/>
    <m/>
    <n v="0"/>
    <n v="520325"/>
    <n v="175316"/>
    <s v="East Sheen"/>
    <m/>
    <x v="2"/>
    <x v="0"/>
    <m/>
    <m/>
    <m/>
    <m/>
    <x v="0"/>
    <m/>
  </r>
  <r>
    <s v="17/0956/FUL"/>
    <s v="NEW"/>
    <m/>
    <d v="2017-09-14T00:00:00"/>
    <d v="2020-09-14T00:00:00"/>
    <d v="2019-01-14T00:00:00"/>
    <d v="2020-02-20T00:00:00"/>
    <x v="0"/>
    <s v="Open Market"/>
    <m/>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m/>
    <n v="6"/>
    <n v="0"/>
    <n v="0"/>
    <n v="0"/>
    <n v="0"/>
    <n v="0"/>
    <m/>
    <m/>
    <m/>
    <m/>
    <m/>
    <n v="0"/>
    <n v="522302"/>
    <n v="176537"/>
    <s v="Barnes"/>
    <m/>
    <x v="0"/>
    <x v="0"/>
    <s v="Mixed Use Area"/>
    <s v="Church Road/Castelnau"/>
    <m/>
    <m/>
    <x v="0"/>
    <m/>
  </r>
  <r>
    <s v="17/1207/FUL"/>
    <s v="NEW"/>
    <m/>
    <d v="2017-10-24T00:00:00"/>
    <d v="2020-10-24T00:00:00"/>
    <d v="2018-10-01T00:00:00"/>
    <d v="2019-11-18T00:00:00"/>
    <x v="0"/>
    <s v="Open Market"/>
    <m/>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m/>
    <n v="2"/>
    <n v="0"/>
    <n v="0"/>
    <n v="0"/>
    <n v="0"/>
    <n v="0"/>
    <m/>
    <m/>
    <m/>
    <m/>
    <m/>
    <n v="0"/>
    <n v="518953"/>
    <n v="176997"/>
    <s v="Kew"/>
    <m/>
    <x v="0"/>
    <x v="0"/>
    <m/>
    <m/>
    <m/>
    <m/>
    <x v="1"/>
    <s v="CA15 Kew Gardens Kew"/>
  </r>
  <r>
    <s v="17/1286/VRC"/>
    <s v="NEW"/>
    <m/>
    <d v="2017-10-05T00:00:00"/>
    <d v="2017-12-09T00:00:00"/>
    <d v="2017-10-05T00:00:00"/>
    <d v="2019-08-19T00:00:00"/>
    <x v="0"/>
    <s v="Affordable Rent"/>
    <m/>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s v="Y"/>
    <n v="15"/>
    <n v="0"/>
    <n v="0"/>
    <n v="0"/>
    <n v="0"/>
    <n v="0"/>
    <m/>
    <m/>
    <m/>
    <m/>
    <m/>
    <n v="0"/>
    <n v="516802"/>
    <n v="171333"/>
    <s v="Teddington"/>
    <m/>
    <x v="0"/>
    <x v="1"/>
    <m/>
    <m/>
    <m/>
    <m/>
    <x v="0"/>
    <m/>
  </r>
  <r>
    <s v="17/1286/VRC"/>
    <s v="NEW"/>
    <m/>
    <d v="2017-10-05T00:00:00"/>
    <d v="2017-12-09T00:00:00"/>
    <d v="2017-10-05T00:00:00"/>
    <d v="2019-12-06T00:00:00"/>
    <x v="0"/>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s v="Y"/>
    <n v="93"/>
    <n v="0"/>
    <n v="0"/>
    <n v="0"/>
    <n v="0"/>
    <n v="0"/>
    <m/>
    <m/>
    <m/>
    <m/>
    <m/>
    <n v="0"/>
    <n v="516802"/>
    <n v="171333"/>
    <s v="Teddington"/>
    <m/>
    <x v="0"/>
    <x v="1"/>
    <m/>
    <m/>
    <m/>
    <m/>
    <x v="0"/>
    <m/>
  </r>
  <r>
    <s v="17/1286/VRC"/>
    <s v="NEW"/>
    <m/>
    <d v="2017-10-05T00:00:00"/>
    <d v="2017-12-09T00:00:00"/>
    <d v="2017-10-05T00:00:00"/>
    <d v="2019-04-26T00:00:00"/>
    <x v="0"/>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s v="Y"/>
    <n v="47"/>
    <n v="0"/>
    <n v="0"/>
    <n v="0"/>
    <n v="0"/>
    <n v="0"/>
    <m/>
    <m/>
    <m/>
    <m/>
    <m/>
    <n v="0"/>
    <n v="516802"/>
    <n v="171333"/>
    <s v="Teddington"/>
    <m/>
    <x v="0"/>
    <x v="1"/>
    <m/>
    <m/>
    <m/>
    <m/>
    <x v="0"/>
    <m/>
  </r>
  <r>
    <s v="17/1621/FUL"/>
    <s v="CHU"/>
    <m/>
    <d v="2017-10-09T00:00:00"/>
    <d v="2021-04-03T00:00:00"/>
    <d v="2019-09-05T00:00:00"/>
    <d v="2019-10-29T00:00:00"/>
    <x v="0"/>
    <s v="Open Market"/>
    <m/>
    <s v="Conversion of First Floor Offices (B1) to Residential (C3) and Remodelling of Second Floor Flat."/>
    <s v="3 Union Court_x000d_Sheen Road_x000d_Richmond_x000d__x000d_"/>
    <s v="TW9"/>
    <m/>
    <m/>
    <m/>
    <m/>
    <m/>
    <m/>
    <m/>
    <m/>
    <n v="0"/>
    <m/>
    <n v="1"/>
    <m/>
    <m/>
    <m/>
    <m/>
    <m/>
    <m/>
    <m/>
    <n v="1"/>
    <n v="1"/>
    <n v="0"/>
    <n v="0"/>
    <n v="0"/>
    <n v="0"/>
    <n v="0"/>
    <n v="0"/>
    <n v="0"/>
    <n v="1"/>
    <m/>
    <n v="1"/>
    <n v="0"/>
    <n v="0"/>
    <n v="0"/>
    <n v="0"/>
    <n v="0"/>
    <m/>
    <m/>
    <m/>
    <m/>
    <m/>
    <n v="0"/>
    <n v="518053"/>
    <n v="174903"/>
    <s v="South Richmond"/>
    <m/>
    <x v="4"/>
    <x v="0"/>
    <m/>
    <m/>
    <m/>
    <m/>
    <x v="1"/>
    <s v="CA17 Central Richmond"/>
  </r>
  <r>
    <s v="17/2534/FUL"/>
    <s v="CON"/>
    <m/>
    <d v="2018-02-22T00:00:00"/>
    <d v="2021-02-22T00:00:00"/>
    <d v="2019-03-01T00:00:00"/>
    <d v="2020-03-25T00:00:00"/>
    <x v="0"/>
    <s v="Open Market"/>
    <m/>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m/>
    <n v="-2"/>
    <n v="0"/>
    <n v="0"/>
    <n v="0"/>
    <n v="0"/>
    <n v="0"/>
    <m/>
    <m/>
    <m/>
    <m/>
    <m/>
    <n v="0"/>
    <n v="518396"/>
    <n v="174632"/>
    <s v="South Richmond"/>
    <m/>
    <x v="0"/>
    <x v="0"/>
    <m/>
    <m/>
    <m/>
    <m/>
    <x v="1"/>
    <s v="CA30 St Matthias Richmond"/>
  </r>
  <r>
    <s v="17/2779/NMA"/>
    <s v="NEW"/>
    <m/>
    <d v="2018-03-09T00:00:00"/>
    <d v="2021-03-09T00:00:00"/>
    <d v="2016-05-02T00:00:00"/>
    <d v="2020-03-31T00:00:00"/>
    <x v="0"/>
    <s v="Open Market"/>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s v="Y"/>
    <n v="10"/>
    <n v="0"/>
    <n v="0"/>
    <n v="0"/>
    <n v="0"/>
    <n v="0"/>
    <m/>
    <m/>
    <m/>
    <m/>
    <m/>
    <n v="0"/>
    <n v="518534"/>
    <n v="171320"/>
    <s v="Ham, Petersham and Richmond Riverside"/>
    <m/>
    <x v="0"/>
    <x v="0"/>
    <m/>
    <m/>
    <m/>
    <m/>
    <x v="0"/>
    <m/>
  </r>
  <r>
    <s v="17/2779/NMA"/>
    <s v="NEW"/>
    <m/>
    <d v="2018-03-09T00:00:00"/>
    <d v="2021-03-09T00:00:00"/>
    <d v="2016-05-02T00:00:00"/>
    <d v="2020-03-31T00:00:00"/>
    <x v="0"/>
    <s v="Open Market"/>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s v="Y"/>
    <n v="7"/>
    <n v="0"/>
    <n v="0"/>
    <n v="0"/>
    <n v="0"/>
    <n v="0"/>
    <m/>
    <m/>
    <m/>
    <m/>
    <m/>
    <n v="0"/>
    <n v="518534"/>
    <n v="171320"/>
    <s v="Ham, Petersham and Richmond Riverside"/>
    <m/>
    <x v="0"/>
    <x v="0"/>
    <m/>
    <m/>
    <m/>
    <m/>
    <x v="0"/>
    <m/>
  </r>
  <r>
    <s v="17/2995/FUL"/>
    <s v="CHU"/>
    <m/>
    <d v="2018-04-24T00:00:00"/>
    <d v="2021-04-24T00:00:00"/>
    <d v="2019-01-31T00:00:00"/>
    <d v="2019-04-10T00:00:00"/>
    <x v="0"/>
    <s v="Open Market"/>
    <m/>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0"/>
    <m/>
    <m/>
    <m/>
    <n v="1"/>
    <m/>
    <n v="1"/>
    <n v="2"/>
    <m/>
    <m/>
    <m/>
    <m/>
    <m/>
    <m/>
    <n v="3"/>
    <n v="0"/>
    <n v="2"/>
    <n v="0"/>
    <n v="0"/>
    <n v="0"/>
    <n v="0"/>
    <n v="0"/>
    <n v="0"/>
    <n v="2"/>
    <m/>
    <n v="2"/>
    <n v="0"/>
    <n v="0"/>
    <n v="0"/>
    <n v="0"/>
    <n v="0"/>
    <m/>
    <m/>
    <m/>
    <m/>
    <m/>
    <n v="0"/>
    <n v="518267"/>
    <n v="175282"/>
    <s v="North Richmond"/>
    <m/>
    <x v="0"/>
    <x v="0"/>
    <m/>
    <m/>
    <m/>
    <m/>
    <x v="1"/>
    <s v="CA17 Central Richmond"/>
  </r>
  <r>
    <s v="17/3132/FUL"/>
    <s v="NEW"/>
    <m/>
    <d v="2018-10-16T00:00:00"/>
    <d v="2021-10-16T00:00:00"/>
    <d v="2019-02-05T00:00:00"/>
    <d v="2020-03-31T00:00:00"/>
    <x v="0"/>
    <s v="Open Market"/>
    <m/>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m/>
    <n v="1"/>
    <n v="0"/>
    <n v="0"/>
    <n v="0"/>
    <n v="0"/>
    <n v="0"/>
    <m/>
    <m/>
    <m/>
    <m/>
    <m/>
    <n v="0"/>
    <n v="517531"/>
    <n v="174067"/>
    <s v="Twickenham Riverside"/>
    <s v="Garden Land"/>
    <x v="0"/>
    <x v="0"/>
    <m/>
    <m/>
    <m/>
    <m/>
    <x v="0"/>
    <m/>
  </r>
  <r>
    <s v="17/3347/FUL"/>
    <s v="NEW"/>
    <m/>
    <d v="2018-07-25T00:00:00"/>
    <d v="2021-07-25T00:00:00"/>
    <d v="2018-11-01T00:00:00"/>
    <d v="2019-12-02T00:00:00"/>
    <x v="0"/>
    <s v="Open Market"/>
    <m/>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m/>
    <n v="2"/>
    <n v="0"/>
    <n v="0"/>
    <n v="0"/>
    <n v="0"/>
    <n v="0"/>
    <m/>
    <m/>
    <m/>
    <m/>
    <m/>
    <n v="0"/>
    <n v="521397"/>
    <n v="175828"/>
    <s v="Mortlake and Barnes Common"/>
    <m/>
    <x v="0"/>
    <x v="0"/>
    <m/>
    <m/>
    <m/>
    <m/>
    <x v="0"/>
    <m/>
  </r>
  <r>
    <s v="17/3591/FUL"/>
    <s v="CON"/>
    <m/>
    <d v="2018-10-12T00:00:00"/>
    <d v="2021-10-12T00:00:00"/>
    <m/>
    <d v="2020-03-31T00:00:00"/>
    <x v="0"/>
    <s v="Open Market"/>
    <m/>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m/>
    <n v="1"/>
    <n v="0"/>
    <n v="0"/>
    <n v="0"/>
    <n v="0"/>
    <n v="0"/>
    <m/>
    <m/>
    <m/>
    <m/>
    <m/>
    <n v="0"/>
    <n v="514174"/>
    <n v="173697"/>
    <s v="Whitton"/>
    <m/>
    <x v="3"/>
    <x v="0"/>
    <m/>
    <m/>
    <m/>
    <m/>
    <x v="0"/>
    <m/>
  </r>
  <r>
    <s v="17/4238/FUL"/>
    <s v="NEW"/>
    <m/>
    <d v="2018-02-23T00:00:00"/>
    <d v="2021-02-26T00:00:00"/>
    <d v="2019-02-13T00:00:00"/>
    <d v="2019-10-30T00:00:00"/>
    <x v="0"/>
    <s v="Open Market"/>
    <m/>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0"/>
    <m/>
    <m/>
    <n v="0"/>
    <n v="0"/>
    <n v="0"/>
    <n v="-1"/>
    <n v="0"/>
    <n v="0"/>
    <n v="0"/>
    <n v="0"/>
    <n v="0"/>
    <n v="-1"/>
    <m/>
    <n v="-1"/>
    <n v="0"/>
    <n v="0"/>
    <n v="0"/>
    <n v="0"/>
    <n v="0"/>
    <m/>
    <m/>
    <m/>
    <m/>
    <m/>
    <n v="0"/>
    <n v="515649"/>
    <n v="170638"/>
    <s v="Teddington"/>
    <m/>
    <x v="0"/>
    <x v="0"/>
    <m/>
    <m/>
    <m/>
    <m/>
    <x v="0"/>
    <m/>
  </r>
  <r>
    <s v="17/4606/FUL"/>
    <s v="NEW"/>
    <m/>
    <d v="2018-05-04T00:00:00"/>
    <d v="2021-05-04T00:00:00"/>
    <d v="2018-06-01T00:00:00"/>
    <d v="2019-05-31T00:00:00"/>
    <x v="0"/>
    <s v="Open Market"/>
    <m/>
    <s v="Construction of 2No. 3 bed dwellinghouses (including basement accommodation) with rear plot boundary alteration."/>
    <s v="1 Upper Ham Road_x000d_Ham_x000d_TW10 5LD_x000d__x000d_"/>
    <s v="TW10 5LD"/>
    <m/>
    <m/>
    <n v="1"/>
    <m/>
    <m/>
    <m/>
    <m/>
    <m/>
    <n v="1"/>
    <m/>
    <m/>
    <m/>
    <n v="2"/>
    <m/>
    <m/>
    <m/>
    <m/>
    <m/>
    <n v="2"/>
    <n v="0"/>
    <n v="0"/>
    <n v="1"/>
    <n v="0"/>
    <n v="0"/>
    <n v="0"/>
    <n v="0"/>
    <n v="0"/>
    <n v="1"/>
    <m/>
    <n v="1"/>
    <n v="0"/>
    <n v="0"/>
    <n v="0"/>
    <n v="0"/>
    <n v="0"/>
    <m/>
    <m/>
    <m/>
    <m/>
    <m/>
    <n v="0"/>
    <n v="517784"/>
    <n v="171703"/>
    <s v="Ham, Petersham and Richmond Riverside"/>
    <m/>
    <x v="0"/>
    <x v="0"/>
    <m/>
    <m/>
    <m/>
    <m/>
    <x v="1"/>
    <s v="CA7 Ham Common"/>
  </r>
  <r>
    <s v="18/0318/FUL"/>
    <s v="CON"/>
    <m/>
    <d v="2018-10-09T00:00:00"/>
    <d v="2021-10-09T00:00:00"/>
    <d v="2018-11-01T00:00:00"/>
    <d v="2020-03-18T00:00:00"/>
    <x v="0"/>
    <s v="Open Market"/>
    <m/>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m/>
    <n v="-1"/>
    <n v="0"/>
    <n v="0"/>
    <n v="0"/>
    <n v="0"/>
    <n v="0"/>
    <m/>
    <m/>
    <m/>
    <m/>
    <m/>
    <n v="0"/>
    <n v="514998"/>
    <n v="172958"/>
    <s v="West Twickenham"/>
    <m/>
    <x v="0"/>
    <x v="0"/>
    <m/>
    <m/>
    <m/>
    <m/>
    <x v="0"/>
    <m/>
  </r>
  <r>
    <s v="18/0433/FUL"/>
    <s v="CHU"/>
    <m/>
    <d v="2018-07-24T00:00:00"/>
    <d v="2021-07-24T00:00:00"/>
    <d v="2019-05-01T00:00:00"/>
    <d v="2019-09-14T00:00:00"/>
    <x v="0"/>
    <s v="Open Market"/>
    <m/>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m/>
    <n v="4"/>
    <n v="0"/>
    <n v="0"/>
    <n v="0"/>
    <n v="0"/>
    <n v="0"/>
    <m/>
    <m/>
    <m/>
    <m/>
    <m/>
    <n v="0"/>
    <n v="515424"/>
    <n v="173951"/>
    <s v="St. Margarets and North Twickenham"/>
    <m/>
    <x v="0"/>
    <x v="0"/>
    <m/>
    <m/>
    <m/>
    <m/>
    <x v="0"/>
    <m/>
  </r>
  <r>
    <s v="18/0665/FUL"/>
    <s v="NEW"/>
    <m/>
    <d v="2018-09-20T00:00:00"/>
    <d v="2021-09-20T00:00:00"/>
    <d v="2018-04-09T00:00:00"/>
    <d v="2019-08-01T00:00:00"/>
    <x v="0"/>
    <s v="Open Market"/>
    <m/>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m/>
    <n v="1"/>
    <n v="0"/>
    <n v="0"/>
    <n v="0"/>
    <n v="0"/>
    <n v="0"/>
    <m/>
    <m/>
    <m/>
    <m/>
    <m/>
    <n v="0"/>
    <n v="514859"/>
    <n v="172254"/>
    <s v="South Twickenham"/>
    <m/>
    <x v="0"/>
    <x v="0"/>
    <m/>
    <m/>
    <m/>
    <m/>
    <x v="0"/>
    <m/>
  </r>
  <r>
    <s v="18/0737/FUL"/>
    <s v="CHU"/>
    <m/>
    <d v="2018-12-12T00:00:00"/>
    <d v="2021-12-13T00:00:00"/>
    <d v="2019-01-08T00:00:00"/>
    <d v="2020-02-07T00:00:00"/>
    <x v="0"/>
    <s v="Open Market"/>
    <m/>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m/>
    <n v="1"/>
    <n v="0"/>
    <n v="0"/>
    <n v="0"/>
    <n v="0"/>
    <n v="0"/>
    <m/>
    <m/>
    <m/>
    <m/>
    <m/>
    <n v="0"/>
    <n v="521322"/>
    <n v="175815"/>
    <s v="Mortlake and Barnes Common"/>
    <m/>
    <x v="0"/>
    <x v="0"/>
    <s v="Mixed Use Area"/>
    <s v="White Hart lane"/>
    <m/>
    <m/>
    <x v="0"/>
    <m/>
  </r>
  <r>
    <s v="18/0743/FUL"/>
    <s v="NEW"/>
    <m/>
    <d v="2018-08-23T00:00:00"/>
    <d v="2021-08-23T00:00:00"/>
    <m/>
    <d v="2019-05-28T00:00:00"/>
    <x v="0"/>
    <s v="Open Market"/>
    <m/>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m/>
    <n v="1"/>
    <n v="0"/>
    <n v="0"/>
    <n v="0"/>
    <n v="0"/>
    <n v="0"/>
    <m/>
    <m/>
    <m/>
    <m/>
    <m/>
    <n v="0"/>
    <n v="514675"/>
    <n v="172117"/>
    <s v="West Twickenham"/>
    <s v="Garden Land"/>
    <x v="0"/>
    <x v="0"/>
    <m/>
    <m/>
    <m/>
    <m/>
    <x v="0"/>
    <m/>
  </r>
  <r>
    <s v="18/0745/FUL"/>
    <s v="CON"/>
    <m/>
    <d v="2018-07-06T00:00:00"/>
    <d v="2021-07-06T00:00:00"/>
    <d v="2018-10-01T00:00:00"/>
    <d v="2019-10-15T00:00:00"/>
    <x v="0"/>
    <s v="Open Market"/>
    <m/>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m/>
    <n v="1"/>
    <n v="0"/>
    <n v="0"/>
    <n v="0"/>
    <n v="0"/>
    <n v="0"/>
    <m/>
    <m/>
    <m/>
    <m/>
    <m/>
    <n v="0"/>
    <n v="516418"/>
    <n v="171190"/>
    <s v="Teddington"/>
    <m/>
    <x v="0"/>
    <x v="0"/>
    <m/>
    <m/>
    <m/>
    <m/>
    <x v="1"/>
    <s v="CA27 Teddington Lock"/>
  </r>
  <r>
    <s v="18/0860/GPD15"/>
    <s v="CHU"/>
    <s v="PA"/>
    <d v="2018-05-08T00:00:00"/>
    <d v="2021-05-08T00:00:00"/>
    <m/>
    <d v="2019-06-14T00:00:00"/>
    <x v="0"/>
    <s v="Open Market"/>
    <m/>
    <s v="Change of use from B1(c) to C3 to provide seven new self-contained studio residential dwellings."/>
    <s v="2 Elmfield Avenue_x000d_Teddington_x000d_TW11 8BS_x000d_"/>
    <s v="TW11 8BS"/>
    <m/>
    <m/>
    <m/>
    <m/>
    <m/>
    <m/>
    <m/>
    <m/>
    <n v="0"/>
    <m/>
    <n v="7"/>
    <m/>
    <m/>
    <m/>
    <m/>
    <m/>
    <m/>
    <m/>
    <n v="7"/>
    <n v="7"/>
    <n v="0"/>
    <n v="0"/>
    <n v="0"/>
    <n v="0"/>
    <n v="0"/>
    <n v="0"/>
    <n v="0"/>
    <n v="7"/>
    <m/>
    <n v="7"/>
    <n v="0"/>
    <n v="0"/>
    <n v="0"/>
    <n v="0"/>
    <n v="0"/>
    <m/>
    <m/>
    <m/>
    <m/>
    <m/>
    <n v="0"/>
    <n v="516011"/>
    <n v="171165"/>
    <s v="Teddington"/>
    <m/>
    <x v="5"/>
    <x v="0"/>
    <m/>
    <m/>
    <m/>
    <m/>
    <x v="0"/>
    <m/>
  </r>
  <r>
    <s v="18/1175/FUL"/>
    <s v="EXT"/>
    <m/>
    <d v="2018-10-05T00:00:00"/>
    <d v="2021-10-05T00:00:00"/>
    <d v="2019-05-17T00:00:00"/>
    <d v="2019-09-10T00:00:00"/>
    <x v="0"/>
    <s v="Open Market"/>
    <m/>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m/>
    <n v="1"/>
    <n v="0"/>
    <n v="0"/>
    <n v="0"/>
    <n v="0"/>
    <n v="0"/>
    <m/>
    <m/>
    <m/>
    <m/>
    <m/>
    <n v="0"/>
    <n v="518588"/>
    <n v="175372"/>
    <s v="North Richmond"/>
    <m/>
    <x v="0"/>
    <x v="0"/>
    <m/>
    <m/>
    <m/>
    <m/>
    <x v="0"/>
    <m/>
  </r>
  <r>
    <s v="18/1360/GPD15"/>
    <s v="CHU"/>
    <s v="PA"/>
    <d v="2018-06-15T00:00:00"/>
    <d v="2021-06-15T00:00:00"/>
    <d v="2019-05-03T00:00:00"/>
    <d v="2019-09-12T00:00:00"/>
    <x v="0"/>
    <s v="Open Market"/>
    <m/>
    <s v="Change of use of ground floor from B1 (office) to C3 (dwellinghouse) to provide a 1 bedroom unit."/>
    <s v="1 Coval Passage_x000d_East Sheen_x000d_London_x000d_SW14 7RE_x000d_"/>
    <s v="SW14 7RE"/>
    <m/>
    <m/>
    <m/>
    <m/>
    <m/>
    <m/>
    <m/>
    <m/>
    <n v="0"/>
    <m/>
    <n v="1"/>
    <m/>
    <m/>
    <m/>
    <m/>
    <m/>
    <m/>
    <m/>
    <n v="1"/>
    <n v="1"/>
    <n v="0"/>
    <n v="0"/>
    <n v="0"/>
    <n v="0"/>
    <n v="0"/>
    <n v="0"/>
    <n v="0"/>
    <n v="1"/>
    <m/>
    <n v="1"/>
    <n v="0"/>
    <n v="0"/>
    <n v="0"/>
    <n v="0"/>
    <n v="0"/>
    <m/>
    <m/>
    <m/>
    <m/>
    <m/>
    <n v="0"/>
    <n v="520124"/>
    <n v="175293"/>
    <s v="East Sheen"/>
    <m/>
    <x v="2"/>
    <x v="0"/>
    <m/>
    <m/>
    <m/>
    <m/>
    <x v="0"/>
    <m/>
  </r>
  <r>
    <s v="18/1566/FUL"/>
    <s v="CON"/>
    <m/>
    <d v="2018-09-25T00:00:00"/>
    <d v="2021-09-25T00:00:00"/>
    <d v="2019-01-31T00:00:00"/>
    <d v="2019-10-10T00:00:00"/>
    <x v="0"/>
    <s v="Open Market"/>
    <m/>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m/>
    <n v="2"/>
    <n v="0"/>
    <n v="0"/>
    <n v="0"/>
    <n v="0"/>
    <n v="0"/>
    <m/>
    <m/>
    <m/>
    <m/>
    <m/>
    <n v="0"/>
    <n v="515965"/>
    <n v="173782"/>
    <s v="St. Margarets and North Twickenham"/>
    <m/>
    <x v="0"/>
    <x v="0"/>
    <m/>
    <m/>
    <m/>
    <m/>
    <x v="0"/>
    <m/>
  </r>
  <r>
    <s v="18/1569/FUL"/>
    <s v="CON"/>
    <m/>
    <d v="2018-08-17T00:00:00"/>
    <d v="2022-03-11T00:00:00"/>
    <d v="2019-03-31T00:00:00"/>
    <d v="2019-05-31T00:00:00"/>
    <x v="0"/>
    <s v="Open Market"/>
    <m/>
    <s v="Reversion of to two self-contained flats into single family dwelling house."/>
    <s v="14 Norman Avenue_x000d_Twickenham_x000d_TW1 2LY"/>
    <s v="TW1 2LY"/>
    <m/>
    <n v="2"/>
    <m/>
    <m/>
    <m/>
    <m/>
    <m/>
    <m/>
    <n v="2"/>
    <m/>
    <m/>
    <m/>
    <m/>
    <n v="1"/>
    <m/>
    <m/>
    <m/>
    <m/>
    <n v="1"/>
    <n v="0"/>
    <n v="-2"/>
    <n v="0"/>
    <n v="1"/>
    <n v="0"/>
    <n v="0"/>
    <n v="0"/>
    <n v="0"/>
    <n v="-1"/>
    <m/>
    <n v="-1"/>
    <n v="0"/>
    <n v="0"/>
    <n v="0"/>
    <n v="0"/>
    <n v="0"/>
    <m/>
    <m/>
    <m/>
    <m/>
    <m/>
    <n v="0"/>
    <n v="516997"/>
    <n v="173966"/>
    <s v="Twickenham Riverside"/>
    <m/>
    <x v="0"/>
    <x v="0"/>
    <m/>
    <m/>
    <m/>
    <m/>
    <x v="1"/>
    <s v="CA21 Cambridge Park East Twickenham"/>
  </r>
  <r>
    <s v="18/1722/GPD13"/>
    <s v="CHU"/>
    <s v="PA"/>
    <d v="2018-07-12T00:00:00"/>
    <d v="2021-07-12T00:00:00"/>
    <d v="2018-04-02T00:00:00"/>
    <d v="2019-10-14T00:00:00"/>
    <x v="0"/>
    <s v="Open Market"/>
    <m/>
    <s v="Change of use from A1(Retail) to C3 (Residential) to create a two bedroom flat."/>
    <s v="Ground Floor_x000d_204 Stanley Road_x000d_Teddington_x000d_TW11 8UE_x000d_"/>
    <s v="TW11 8UE"/>
    <m/>
    <m/>
    <m/>
    <m/>
    <m/>
    <m/>
    <m/>
    <m/>
    <n v="0"/>
    <m/>
    <m/>
    <n v="1"/>
    <m/>
    <m/>
    <m/>
    <m/>
    <m/>
    <m/>
    <n v="1"/>
    <n v="0"/>
    <n v="1"/>
    <n v="0"/>
    <n v="0"/>
    <n v="0"/>
    <n v="0"/>
    <n v="0"/>
    <n v="0"/>
    <n v="1"/>
    <m/>
    <n v="1"/>
    <n v="0"/>
    <n v="0"/>
    <n v="0"/>
    <n v="0"/>
    <n v="0"/>
    <m/>
    <m/>
    <m/>
    <m/>
    <m/>
    <n v="0"/>
    <n v="515113"/>
    <n v="171634"/>
    <s v="Fulwell and Hampton Hill"/>
    <m/>
    <x v="0"/>
    <x v="0"/>
    <s v="Mixed Use Area"/>
    <s v="Stanley Road"/>
    <m/>
    <m/>
    <x v="0"/>
    <m/>
  </r>
  <r>
    <s v="18/1817/GPD15"/>
    <s v="CHU"/>
    <s v="PA"/>
    <d v="2018-06-29T00:00:00"/>
    <d v="2021-06-29T00:00:00"/>
    <m/>
    <d v="2020-02-21T00:00:00"/>
    <x v="0"/>
    <s v="Open Market"/>
    <m/>
    <s v="Change of use from an office (Use Class B1(a)) to residential (Use Class C3) to provide 1 x 4 bed dwellinghouse."/>
    <s v="9 Elmtree Road_x000d_Teddington_x000d_TW11 8SJ_x000d_"/>
    <s v="TW11 8SJ"/>
    <m/>
    <m/>
    <m/>
    <m/>
    <m/>
    <m/>
    <m/>
    <m/>
    <n v="0"/>
    <m/>
    <m/>
    <m/>
    <m/>
    <n v="1"/>
    <m/>
    <m/>
    <m/>
    <m/>
    <n v="1"/>
    <n v="0"/>
    <n v="0"/>
    <n v="0"/>
    <n v="1"/>
    <n v="0"/>
    <n v="0"/>
    <n v="0"/>
    <n v="0"/>
    <n v="1"/>
    <m/>
    <n v="1"/>
    <n v="0"/>
    <n v="0"/>
    <n v="0"/>
    <n v="0"/>
    <n v="0"/>
    <m/>
    <m/>
    <m/>
    <m/>
    <m/>
    <n v="0"/>
    <n v="515379"/>
    <n v="171492"/>
    <s v="Fulwell and Hampton Hill"/>
    <m/>
    <x v="0"/>
    <x v="0"/>
    <m/>
    <m/>
    <m/>
    <m/>
    <x v="0"/>
    <m/>
  </r>
  <r>
    <s v="18/2296/ES191"/>
    <s v="CON"/>
    <m/>
    <d v="2018-08-20T00:00:00"/>
    <d v="2019-11-29T00:00:00"/>
    <m/>
    <d v="2019-11-29T00:00:00"/>
    <x v="0"/>
    <s v="Open Market"/>
    <m/>
    <s v="Use of the ground floor (left annex) as a self-contained dwelling (C3)."/>
    <s v="706A Hanworth Road_x000d_Whitton_x000d_Hounslow_x000d_TW4 5NT_x000d_"/>
    <s v="TW4 5NT"/>
    <m/>
    <m/>
    <m/>
    <m/>
    <n v="1"/>
    <m/>
    <m/>
    <m/>
    <n v="1"/>
    <m/>
    <m/>
    <n v="1"/>
    <n v="1"/>
    <m/>
    <m/>
    <m/>
    <m/>
    <m/>
    <n v="2"/>
    <n v="0"/>
    <n v="1"/>
    <n v="1"/>
    <n v="0"/>
    <n v="-1"/>
    <n v="0"/>
    <n v="0"/>
    <n v="0"/>
    <n v="1"/>
    <m/>
    <n v="1"/>
    <n v="0"/>
    <n v="0"/>
    <n v="0"/>
    <n v="0"/>
    <n v="0"/>
    <m/>
    <m/>
    <m/>
    <m/>
    <m/>
    <n v="0"/>
    <n v="512613"/>
    <n v="173404"/>
    <s v="Heathfield"/>
    <m/>
    <x v="0"/>
    <x v="0"/>
    <m/>
    <m/>
    <m/>
    <m/>
    <x v="0"/>
    <m/>
  </r>
  <r>
    <s v="18/2620/FUL"/>
    <s v="EXT"/>
    <m/>
    <d v="2019-01-04T00:00:00"/>
    <d v="2022-01-04T00:00:00"/>
    <d v="2018-04-02T00:00:00"/>
    <d v="2019-12-02T00:00:00"/>
    <x v="0"/>
    <s v="Open Market"/>
    <m/>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m/>
    <n v="1"/>
    <n v="0"/>
    <n v="0"/>
    <n v="0"/>
    <n v="0"/>
    <n v="0"/>
    <m/>
    <m/>
    <m/>
    <m/>
    <m/>
    <n v="0"/>
    <n v="515112"/>
    <n v="171634"/>
    <s v="Fulwell and Hampton Hill"/>
    <m/>
    <x v="0"/>
    <x v="0"/>
    <s v="Mixed Use Area"/>
    <s v="Stanley Road"/>
    <m/>
    <m/>
    <x v="0"/>
    <m/>
  </r>
  <r>
    <s v="19/0141/ES191"/>
    <s v="CHU"/>
    <m/>
    <d v="2019-06-21T00:00:00"/>
    <d v="2019-06-21T00:00:00"/>
    <d v="2019-06-21T00:00:00"/>
    <d v="2019-06-21T00:00:00"/>
    <x v="0"/>
    <s v="Open Market"/>
    <m/>
    <s v="Continued use of part of the property (excluding Unit 1) as 2No. flats in multiple occupation for upto 6 people."/>
    <s v="The Boathouse Ranelagh Drive Twickenham TW1 1QZ"/>
    <s v="TW1 1QZ"/>
    <m/>
    <m/>
    <m/>
    <m/>
    <m/>
    <m/>
    <m/>
    <m/>
    <n v="0"/>
    <m/>
    <m/>
    <m/>
    <m/>
    <n v="0"/>
    <n v="0"/>
    <m/>
    <m/>
    <m/>
    <n v="0"/>
    <n v="0"/>
    <n v="0"/>
    <n v="0"/>
    <n v="0"/>
    <n v="0"/>
    <n v="0"/>
    <n v="0"/>
    <n v="0"/>
    <n v="0"/>
    <m/>
    <n v="0"/>
    <n v="0"/>
    <n v="0"/>
    <n v="0"/>
    <n v="0"/>
    <n v="0"/>
    <m/>
    <m/>
    <m/>
    <m/>
    <m/>
    <n v="0"/>
    <n v="516877"/>
    <n v="175059"/>
    <s v="St. Margarets and North Twickenham"/>
    <m/>
    <x v="0"/>
    <x v="1"/>
    <m/>
    <m/>
    <m/>
    <s v="Thames Old Deer Park"/>
    <x v="1"/>
    <s v="CA19 St Margarets"/>
  </r>
  <r>
    <s v="19/0475/FUL"/>
    <s v="MIX"/>
    <m/>
    <d v="2019-07-31T00:00:00"/>
    <d v="2022-07-31T00:00:00"/>
    <m/>
    <d v="2020-02-26T00:00:00"/>
    <x v="0"/>
    <s v="Open Market"/>
    <m/>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m/>
    <n v="7"/>
    <n v="0"/>
    <n v="0"/>
    <n v="0"/>
    <n v="0"/>
    <n v="0"/>
    <m/>
    <m/>
    <m/>
    <m/>
    <m/>
    <n v="0"/>
    <n v="514280"/>
    <n v="170996"/>
    <s v="Fulwell and Hampton Hill"/>
    <m/>
    <x v="0"/>
    <x v="0"/>
    <s v="Mixed Use Area"/>
    <s v="High Street"/>
    <m/>
    <m/>
    <x v="0"/>
    <m/>
  </r>
  <r>
    <s v="19/0739/FUL"/>
    <s v="CON"/>
    <m/>
    <d v="2019-10-23T00:00:00"/>
    <d v="2022-10-23T00:00:00"/>
    <m/>
    <d v="2019-10-23T00:00:00"/>
    <x v="0"/>
    <s v="Open Market"/>
    <m/>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m/>
    <n v="1"/>
    <n v="0"/>
    <n v="0"/>
    <n v="0"/>
    <n v="0"/>
    <n v="0"/>
    <m/>
    <m/>
    <m/>
    <m/>
    <m/>
    <n v="0"/>
    <n v="519011"/>
    <n v="176963"/>
    <s v="Kew"/>
    <m/>
    <x v="0"/>
    <x v="0"/>
    <m/>
    <m/>
    <m/>
    <m/>
    <x v="1"/>
    <s v="CA15 Kew Gardens Kew"/>
  </r>
  <r>
    <s v="19/1100/FUL"/>
    <s v="CHU"/>
    <m/>
    <d v="2019-10-10T00:00:00"/>
    <d v="2022-10-10T00:00:00"/>
    <d v="2019-10-01T00:00:00"/>
    <d v="2020-01-31T00:00:00"/>
    <x v="0"/>
    <s v="Open Market"/>
    <m/>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m/>
    <n v="1"/>
    <n v="0"/>
    <n v="0"/>
    <n v="0"/>
    <n v="0"/>
    <n v="0"/>
    <m/>
    <m/>
    <m/>
    <m/>
    <m/>
    <n v="0"/>
    <n v="516817"/>
    <n v="174222"/>
    <s v="St. Margarets and North Twickenham"/>
    <m/>
    <x v="0"/>
    <x v="0"/>
    <s v="Mixed Use Area"/>
    <s v="St Margarets"/>
    <m/>
    <m/>
    <x v="1"/>
    <s v="CA49 Crown Road St Margarets"/>
  </r>
  <r>
    <s v="19/1217/ES191"/>
    <s v="CON"/>
    <m/>
    <d v="2019-06-11T00:00:00"/>
    <d v="2019-06-11T00:00:00"/>
    <d v="2019-06-11T00:00:00"/>
    <d v="2019-06-11T00:00:00"/>
    <x v="0"/>
    <s v="Open Market"/>
    <m/>
    <s v="Establish use of property as a separate self-contained dwellinghouse"/>
    <s v="1A Riverside House_x000d_Riverside_x000d_Twickenham_x000d_TW1 3DJ_x000d_"/>
    <s v="TW1 3DJ"/>
    <m/>
    <m/>
    <m/>
    <m/>
    <m/>
    <m/>
    <n v="1"/>
    <m/>
    <n v="1"/>
    <m/>
    <m/>
    <m/>
    <n v="1"/>
    <n v="1"/>
    <m/>
    <m/>
    <m/>
    <m/>
    <n v="2"/>
    <n v="0"/>
    <n v="0"/>
    <n v="1"/>
    <n v="1"/>
    <n v="0"/>
    <n v="0"/>
    <n v="-1"/>
    <n v="0"/>
    <n v="1"/>
    <m/>
    <n v="1"/>
    <n v="0"/>
    <n v="0"/>
    <n v="0"/>
    <n v="0"/>
    <n v="0"/>
    <m/>
    <m/>
    <m/>
    <m/>
    <m/>
    <n v="0"/>
    <n v="516873"/>
    <n v="173350"/>
    <s v="Twickenham Riverside"/>
    <m/>
    <x v="0"/>
    <x v="1"/>
    <m/>
    <m/>
    <m/>
    <m/>
    <x v="1"/>
    <s v="CA8 Twickenham Riverside"/>
  </r>
  <r>
    <s v="19/2022/ES191"/>
    <s v="CON"/>
    <m/>
    <d v="2019-09-16T00:00:00"/>
    <d v="2022-09-17T00:00:00"/>
    <m/>
    <d v="2019-09-17T00:00:00"/>
    <x v="0"/>
    <s v="Open Market"/>
    <m/>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m/>
    <n v="-1"/>
    <n v="0"/>
    <n v="0"/>
    <n v="0"/>
    <n v="0"/>
    <n v="0"/>
    <m/>
    <m/>
    <m/>
    <m/>
    <m/>
    <n v="0"/>
    <n v="516420"/>
    <n v="171274"/>
    <s v="Teddington"/>
    <m/>
    <x v="0"/>
    <x v="0"/>
    <m/>
    <m/>
    <m/>
    <m/>
    <x v="0"/>
    <m/>
  </r>
  <r>
    <s v="19/2544/FUL"/>
    <s v="CHU"/>
    <m/>
    <d v="2019-12-10T00:00:00"/>
    <d v="2022-12-10T00:00:00"/>
    <m/>
    <d v="2019-12-14T00:00:00"/>
    <x v="0"/>
    <s v="Open Market"/>
    <m/>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m/>
    <n v="-1"/>
    <n v="0"/>
    <n v="0"/>
    <n v="0"/>
    <n v="0"/>
    <n v="0"/>
    <m/>
    <m/>
    <m/>
    <m/>
    <m/>
    <n v="0"/>
    <n v="513192"/>
    <n v="171188"/>
    <s v="Hampton North"/>
    <m/>
    <x v="0"/>
    <x v="0"/>
    <m/>
    <m/>
    <m/>
    <m/>
    <x v="0"/>
    <m/>
  </r>
  <r>
    <s v="19/3241/FUL"/>
    <s v="EXT"/>
    <m/>
    <d v="2020-03-13T00:00:00"/>
    <d v="2023-03-16T00:00:00"/>
    <d v="2020-03-16T00:00:00"/>
    <d v="2020-03-16T00:00:00"/>
    <x v="0"/>
    <s v="Open Market"/>
    <m/>
    <s v="Extension of the garage to facilitate the creation of 1 x 1 bed dwelling."/>
    <s v="Land Adjacent To_x000d_29 Rivermeads Avenue_x000d_Twickenham_x000d__x000d_"/>
    <s v="TW2 5JL"/>
    <m/>
    <m/>
    <m/>
    <m/>
    <m/>
    <m/>
    <m/>
    <m/>
    <n v="0"/>
    <m/>
    <n v="1"/>
    <m/>
    <m/>
    <m/>
    <m/>
    <m/>
    <m/>
    <m/>
    <n v="1"/>
    <n v="1"/>
    <n v="0"/>
    <n v="0"/>
    <n v="0"/>
    <n v="0"/>
    <n v="0"/>
    <n v="0"/>
    <n v="0"/>
    <n v="1"/>
    <m/>
    <n v="1"/>
    <n v="0"/>
    <n v="0"/>
    <n v="0"/>
    <n v="0"/>
    <n v="0"/>
    <m/>
    <m/>
    <m/>
    <m/>
    <m/>
    <n v="0"/>
    <n v="513712"/>
    <n v="172398"/>
    <s v="West Twickenham"/>
    <m/>
    <x v="0"/>
    <x v="0"/>
    <m/>
    <m/>
    <m/>
    <m/>
    <x v="0"/>
    <m/>
  </r>
  <r>
    <s v="19/3586/ES191"/>
    <s v="CHU"/>
    <m/>
    <d v="2020-01-20T00:00:00"/>
    <d v="2020-01-20T00:00:00"/>
    <m/>
    <d v="2020-01-20T00:00:00"/>
    <x v="0"/>
    <s v="Open Market"/>
    <m/>
    <s v="Lawful development certificate for the existing use of the dwelling as a 6no. bedroom house in multiple occupation"/>
    <s v="29 Heathside_x000d_Whitton_x000d_Hounslow_x000d_TW4 5NJ_x000d_"/>
    <s v="TW4 5NJ"/>
    <m/>
    <m/>
    <n v="1"/>
    <m/>
    <m/>
    <m/>
    <m/>
    <m/>
    <n v="1"/>
    <m/>
    <m/>
    <m/>
    <m/>
    <m/>
    <m/>
    <m/>
    <m/>
    <m/>
    <n v="0"/>
    <n v="0"/>
    <n v="0"/>
    <n v="-1"/>
    <n v="0"/>
    <n v="0"/>
    <n v="0"/>
    <n v="0"/>
    <n v="0"/>
    <n v="-1"/>
    <m/>
    <n v="-1"/>
    <n v="0"/>
    <n v="0"/>
    <n v="0"/>
    <n v="0"/>
    <n v="0"/>
    <m/>
    <m/>
    <m/>
    <m/>
    <m/>
    <n v="0"/>
    <n v="512883"/>
    <n v="173656"/>
    <s v="Heathfield"/>
    <m/>
    <x v="0"/>
    <x v="0"/>
    <m/>
    <m/>
    <m/>
    <m/>
    <x v="0"/>
    <m/>
  </r>
  <r>
    <s v="19/3757/ES191"/>
    <s v="CON"/>
    <m/>
    <d v="2020-01-31T00:00:00"/>
    <d v="2020-01-31T00:00:00"/>
    <m/>
    <d v="2020-01-31T00:00:00"/>
    <x v="0"/>
    <s v="Open Market"/>
    <m/>
    <s v="Use of 2B Orleans Road as a separate and self-contained C3 dwellinghouse."/>
    <s v="2B Orleans Road_x000d_Twickenham_x000d_TW1 3BL"/>
    <s v="TW1 3BL"/>
    <m/>
    <m/>
    <m/>
    <m/>
    <m/>
    <m/>
    <m/>
    <m/>
    <n v="0"/>
    <m/>
    <n v="1"/>
    <m/>
    <m/>
    <m/>
    <m/>
    <m/>
    <m/>
    <m/>
    <n v="1"/>
    <n v="1"/>
    <n v="0"/>
    <n v="0"/>
    <n v="0"/>
    <n v="0"/>
    <n v="0"/>
    <n v="0"/>
    <n v="0"/>
    <n v="1"/>
    <m/>
    <n v="1"/>
    <n v="0"/>
    <n v="0"/>
    <n v="0"/>
    <n v="0"/>
    <n v="0"/>
    <m/>
    <m/>
    <m/>
    <m/>
    <m/>
    <n v="0"/>
    <n v="516930"/>
    <n v="173775"/>
    <s v="Twickenham Riverside"/>
    <m/>
    <x v="0"/>
    <x v="0"/>
    <m/>
    <m/>
    <m/>
    <m/>
    <x v="1"/>
    <s v="CA8 Twickenham Riverside"/>
  </r>
  <r>
    <s v="19/3854/ES191"/>
    <s v="CHU"/>
    <m/>
    <d v="2020-02-25T00:00:00"/>
    <d v="2020-02-25T00:00:00"/>
    <m/>
    <d v="2020-02-25T00:00:00"/>
    <x v="0"/>
    <s v="Open Market"/>
    <m/>
    <s v="Use of Flat 1 (basement) as  C3 residential."/>
    <s v="Flat 1_x000d_Heron Court_x000d_3 - 5 High Street_x000d_Hampton_x000d_TW12 2SQ_x000d_"/>
    <s v="TW12 2SQ"/>
    <m/>
    <m/>
    <m/>
    <m/>
    <m/>
    <m/>
    <m/>
    <m/>
    <n v="0"/>
    <m/>
    <m/>
    <n v="1"/>
    <m/>
    <m/>
    <m/>
    <m/>
    <m/>
    <m/>
    <n v="1"/>
    <n v="0"/>
    <n v="1"/>
    <n v="0"/>
    <n v="0"/>
    <n v="0"/>
    <n v="0"/>
    <n v="0"/>
    <n v="0"/>
    <n v="1"/>
    <m/>
    <n v="1"/>
    <n v="0"/>
    <n v="0"/>
    <n v="0"/>
    <n v="0"/>
    <n v="0"/>
    <m/>
    <m/>
    <m/>
    <m/>
    <m/>
    <n v="0"/>
    <n v="513949"/>
    <n v="169534"/>
    <s v="Hampton"/>
    <m/>
    <x v="0"/>
    <x v="0"/>
    <s v="Mixed Use Area"/>
    <s v="Thames Street"/>
    <m/>
    <m/>
    <x v="1"/>
    <s v="CA12 Hampton Village"/>
  </r>
  <r>
    <s v="99/2063"/>
    <s v="NEW"/>
    <m/>
    <d v="2000-02-03T00:00:00"/>
    <d v="2005-02-03T00:00:00"/>
    <d v="2005-01-14T00:00:00"/>
    <d v="2019-07-18T00:00:00"/>
    <x v="0"/>
    <s v="Open Market"/>
    <m/>
    <s v="Proposed Dwelling House"/>
    <s v="6 Boileau Road Barnes"/>
    <m/>
    <m/>
    <m/>
    <m/>
    <m/>
    <m/>
    <m/>
    <m/>
    <m/>
    <n v="0"/>
    <m/>
    <n v="1"/>
    <m/>
    <m/>
    <m/>
    <m/>
    <m/>
    <m/>
    <n v="0"/>
    <n v="1"/>
    <n v="1"/>
    <n v="0"/>
    <n v="0"/>
    <n v="0"/>
    <n v="0"/>
    <n v="0"/>
    <n v="0"/>
    <n v="0"/>
    <n v="1"/>
    <m/>
    <n v="1"/>
    <n v="0"/>
    <n v="0"/>
    <n v="0"/>
    <n v="0"/>
    <n v="0"/>
    <m/>
    <m/>
    <m/>
    <m/>
    <m/>
    <n v="0"/>
    <n v="522457"/>
    <n v="177328"/>
    <s v="Barnes"/>
    <m/>
    <x v="0"/>
    <x v="0"/>
    <m/>
    <m/>
    <m/>
    <m/>
    <x v="0"/>
    <m/>
  </r>
  <r>
    <s v="13/0998/FUL"/>
    <s v="NEW"/>
    <m/>
    <d v="2013-11-05T00:00:00"/>
    <d v="2016-11-05T00:00:00"/>
    <d v="2016-08-14T00:00:00"/>
    <m/>
    <x v="1"/>
    <s v="Open Market"/>
    <m/>
    <s v="Redevelopment of land at the rear of 139-141 Stanley Road, Teddington to provide two semi-detached, three storey, three bedroom houses with parking spaces following demolition of existing warehouse."/>
    <s v="Land At 139 - 141 Stanley Road Teddington"/>
    <s v="TW11 8UF"/>
    <m/>
    <m/>
    <m/>
    <m/>
    <m/>
    <m/>
    <m/>
    <m/>
    <n v="0"/>
    <m/>
    <m/>
    <m/>
    <n v="2"/>
    <m/>
    <m/>
    <m/>
    <m/>
    <m/>
    <n v="2"/>
    <n v="0"/>
    <n v="0"/>
    <n v="2"/>
    <n v="0"/>
    <n v="0"/>
    <n v="0"/>
    <n v="0"/>
    <n v="0"/>
    <n v="2"/>
    <m/>
    <n v="0"/>
    <n v="2"/>
    <n v="0"/>
    <n v="0"/>
    <n v="0"/>
    <n v="0"/>
    <m/>
    <m/>
    <m/>
    <m/>
    <m/>
    <n v="2"/>
    <n v="515074"/>
    <n v="171654"/>
    <s v="Fulwell and Hampton Hill"/>
    <m/>
    <x v="0"/>
    <x v="0"/>
    <m/>
    <m/>
    <m/>
    <m/>
    <x v="0"/>
    <m/>
  </r>
  <r>
    <s v="19/0637/FUL"/>
    <s v="NEW"/>
    <m/>
    <d v="2020-02-06T00:00:00"/>
    <d v="2023-02-06T00:00:00"/>
    <d v="2020-09-21T00:00:00"/>
    <m/>
    <x v="1"/>
    <s v="Open Market"/>
    <m/>
    <s v="Demolition of the existing buildings and the erection of a mixed use development comprising of two buildings (two and three storeys), occupied as 8 residential units and 248.6m of B1 office space."/>
    <s v="63 Sandycombe Road Richmond TW9 2EP"/>
    <s v="TW9 2EP"/>
    <m/>
    <m/>
    <m/>
    <m/>
    <m/>
    <m/>
    <m/>
    <m/>
    <n v="0"/>
    <m/>
    <n v="6"/>
    <n v="2"/>
    <m/>
    <m/>
    <m/>
    <m/>
    <m/>
    <m/>
    <n v="8"/>
    <n v="6"/>
    <n v="2"/>
    <n v="0"/>
    <n v="0"/>
    <n v="0"/>
    <n v="0"/>
    <n v="0"/>
    <n v="0"/>
    <n v="8"/>
    <m/>
    <n v="0"/>
    <n v="4"/>
    <n v="4"/>
    <n v="0"/>
    <n v="0"/>
    <n v="0"/>
    <m/>
    <m/>
    <m/>
    <m/>
    <m/>
    <n v="8"/>
    <n v="519026"/>
    <n v="175926"/>
    <s v="Kew"/>
    <m/>
    <x v="0"/>
    <x v="0"/>
    <m/>
    <m/>
    <m/>
    <m/>
    <x v="0"/>
    <m/>
  </r>
  <r>
    <s v="19/2246/FUL"/>
    <s v="CON"/>
    <m/>
    <d v="2019-10-22T00:00:00"/>
    <d v="2022-10-22T00:00:00"/>
    <m/>
    <d v="2020-06-15T00:00:00"/>
    <x v="1"/>
    <s v="Open Market"/>
    <m/>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m/>
    <n v="0"/>
    <n v="-1"/>
    <n v="0"/>
    <n v="0"/>
    <n v="0"/>
    <n v="0"/>
    <m/>
    <m/>
    <m/>
    <m/>
    <m/>
    <n v="-1"/>
    <n v="516802"/>
    <n v="171333"/>
    <s v="Teddington"/>
    <m/>
    <x v="0"/>
    <x v="1"/>
    <m/>
    <m/>
    <m/>
    <m/>
    <x v="0"/>
    <m/>
  </r>
  <r>
    <s v="07/3348/FUL"/>
    <s v="NEW"/>
    <m/>
    <d v="2008-04-01T00:00:00"/>
    <d v="2011-04-01T00:00:00"/>
    <d v="2012-08-17T00:00:00"/>
    <m/>
    <x v="1"/>
    <s v="Open Market"/>
    <m/>
    <s v="Demolition of existing house and outbuildings, construction of 3 houses."/>
    <s v="289 Petersham Road_x000d_Richmond_x000d_Surrey_x000d_TW10 7DA_x000d_"/>
    <m/>
    <m/>
    <m/>
    <m/>
    <n v="1"/>
    <m/>
    <m/>
    <m/>
    <m/>
    <n v="1"/>
    <m/>
    <n v="1"/>
    <m/>
    <m/>
    <n v="2"/>
    <m/>
    <m/>
    <m/>
    <m/>
    <n v="3"/>
    <n v="1"/>
    <n v="0"/>
    <n v="0"/>
    <n v="1"/>
    <n v="0"/>
    <n v="0"/>
    <n v="0"/>
    <n v="0"/>
    <n v="2"/>
    <m/>
    <n v="0"/>
    <n v="2"/>
    <n v="0"/>
    <n v="0"/>
    <n v="0"/>
    <n v="0"/>
    <m/>
    <m/>
    <m/>
    <m/>
    <m/>
    <n v="2"/>
    <n v="517856"/>
    <n v="172364"/>
    <s v="Ham, Petersham and Richmond Riverside"/>
    <m/>
    <x v="0"/>
    <x v="0"/>
    <m/>
    <m/>
    <m/>
    <m/>
    <x v="0"/>
    <m/>
  </r>
  <r>
    <s v="11/1443/FUL"/>
    <s v="NEW"/>
    <m/>
    <d v="2012-03-30T00:00:00"/>
    <d v="2015-03-30T00:00:00"/>
    <d v="2015-03-14T00:00:00"/>
    <m/>
    <x v="1"/>
    <s v="Open Market"/>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m/>
    <n v="0"/>
    <n v="35.666666666666664"/>
    <n v="35.666666666666664"/>
    <n v="35.666666666666664"/>
    <n v="0"/>
    <n v="0"/>
    <m/>
    <m/>
    <m/>
    <m/>
    <m/>
    <n v="107"/>
    <n v="516095"/>
    <n v="173690"/>
    <s v="St. Margarets and North Twickenham"/>
    <m/>
    <x v="1"/>
    <x v="0"/>
    <m/>
    <m/>
    <m/>
    <m/>
    <x v="0"/>
    <m/>
  </r>
  <r>
    <s v="13/1327/FUL"/>
    <s v="CHU"/>
    <m/>
    <d v="2013-09-03T00:00:00"/>
    <d v="2016-09-03T00:00:00"/>
    <d v="2016-08-19T00:00:00"/>
    <m/>
    <x v="1"/>
    <s v="Open Market"/>
    <m/>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m/>
    <n v="0"/>
    <n v="0"/>
    <n v="-1"/>
    <n v="0"/>
    <n v="0"/>
    <n v="0"/>
    <m/>
    <m/>
    <m/>
    <m/>
    <m/>
    <n v="-1"/>
    <n v="518397"/>
    <n v="173968"/>
    <s v="Ham, Petersham and Richmond Riverside"/>
    <m/>
    <x v="0"/>
    <x v="1"/>
    <m/>
    <m/>
    <m/>
    <m/>
    <x v="1"/>
    <s v="CA5 Richmond Hill"/>
  </r>
  <r>
    <s v="14/2118/FUL"/>
    <s v="CON"/>
    <m/>
    <d v="2014-07-18T00:00:00"/>
    <d v="2018-01-19T00:00:00"/>
    <d v="2017-10-01T00:00:00"/>
    <m/>
    <x v="1"/>
    <s v="Open Market"/>
    <m/>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m/>
    <n v="0"/>
    <n v="-2"/>
    <n v="0"/>
    <n v="0"/>
    <n v="0"/>
    <n v="0"/>
    <m/>
    <m/>
    <m/>
    <m/>
    <m/>
    <n v="-2"/>
    <n v="520243"/>
    <n v="175216"/>
    <s v="East Sheen"/>
    <m/>
    <x v="0"/>
    <x v="0"/>
    <m/>
    <m/>
    <m/>
    <m/>
    <x v="1"/>
    <s v="CA64 Sheen Lane East Sheen"/>
  </r>
  <r>
    <s v="14/2257/FUL"/>
    <s v="MIX"/>
    <m/>
    <d v="2015-03-26T00:00:00"/>
    <d v="2018-03-27T00:00:00"/>
    <d v="2016-06-01T00:00:00"/>
    <m/>
    <x v="1"/>
    <s v="Open Market"/>
    <m/>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m/>
    <n v="0"/>
    <n v="3"/>
    <n v="0"/>
    <n v="0"/>
    <n v="0"/>
    <n v="0"/>
    <m/>
    <m/>
    <m/>
    <m/>
    <m/>
    <n v="3"/>
    <n v="513482"/>
    <n v="173963"/>
    <s v="Heathfield"/>
    <m/>
    <x v="0"/>
    <x v="0"/>
    <m/>
    <m/>
    <m/>
    <m/>
    <x v="0"/>
    <m/>
  </r>
  <r>
    <s v="14/2797/P3JPA"/>
    <s v="CHU"/>
    <s v="PA"/>
    <d v="2015-08-20T00:00:00"/>
    <d v="2017-11-27T00:00:00"/>
    <d v="2017-06-30T00:00:00"/>
    <m/>
    <x v="1"/>
    <s v="Open Market"/>
    <m/>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m/>
    <n v="0"/>
    <n v="6"/>
    <n v="0"/>
    <n v="0"/>
    <n v="0"/>
    <n v="0"/>
    <m/>
    <m/>
    <m/>
    <m/>
    <m/>
    <n v="6"/>
    <n v="515206"/>
    <n v="173341"/>
    <s v="South Twickenham"/>
    <m/>
    <x v="0"/>
    <x v="0"/>
    <m/>
    <m/>
    <m/>
    <m/>
    <x v="0"/>
    <m/>
  </r>
  <r>
    <s v="14/3011/FUL"/>
    <s v="CHU"/>
    <m/>
    <d v="2015-04-17T00:00:00"/>
    <d v="2018-04-20T00:00:00"/>
    <d v="2018-04-04T00:00:00"/>
    <m/>
    <x v="1"/>
    <s v="Open Market"/>
    <m/>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m/>
    <n v="0"/>
    <n v="5"/>
    <n v="0"/>
    <n v="0"/>
    <n v="0"/>
    <n v="0"/>
    <m/>
    <m/>
    <m/>
    <m/>
    <m/>
    <n v="5"/>
    <n v="515537"/>
    <n v="170973"/>
    <s v="Teddington"/>
    <m/>
    <x v="5"/>
    <x v="0"/>
    <m/>
    <m/>
    <m/>
    <m/>
    <x v="0"/>
    <m/>
  </r>
  <r>
    <s v="14/3780/FUL"/>
    <s v="MIX"/>
    <m/>
    <d v="2015-04-30T00:00:00"/>
    <d v="2018-04-30T00:00:00"/>
    <d v="2016-07-01T00:00:00"/>
    <m/>
    <x v="1"/>
    <s v="Open Market"/>
    <m/>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m/>
    <n v="8"/>
    <n v="8"/>
    <n v="0"/>
    <n v="0"/>
    <n v="0"/>
    <n v="0"/>
    <m/>
    <m/>
    <m/>
    <m/>
    <m/>
    <n v="8"/>
    <n v="517917"/>
    <n v="175196"/>
    <s v="South Richmond"/>
    <m/>
    <x v="4"/>
    <x v="0"/>
    <m/>
    <m/>
    <m/>
    <m/>
    <x v="1"/>
    <s v="CA17 Central Richmond"/>
  </r>
  <r>
    <s v="14/4839/FUL"/>
    <s v="NEW"/>
    <m/>
    <d v="2016-07-14T00:00:00"/>
    <d v="2019-07-14T00:00:00"/>
    <d v="2019-06-01T00:00:00"/>
    <m/>
    <x v="1"/>
    <s v="Open Market"/>
    <m/>
    <s v="Demolition of existing house and construction of a new 3 bedroom house."/>
    <s v="The Cottage_x000d_Eel Pie Island_x000d_Twickenham_x000d_TW1 3DY_x000d_"/>
    <m/>
    <m/>
    <n v="1"/>
    <m/>
    <m/>
    <m/>
    <m/>
    <m/>
    <m/>
    <n v="1"/>
    <m/>
    <m/>
    <m/>
    <n v="1"/>
    <m/>
    <m/>
    <m/>
    <m/>
    <m/>
    <n v="1"/>
    <n v="0"/>
    <n v="-1"/>
    <n v="1"/>
    <n v="0"/>
    <n v="0"/>
    <n v="0"/>
    <n v="0"/>
    <n v="0"/>
    <n v="0"/>
    <m/>
    <n v="0"/>
    <n v="0"/>
    <n v="0"/>
    <n v="0"/>
    <n v="0"/>
    <n v="0"/>
    <m/>
    <m/>
    <m/>
    <m/>
    <m/>
    <n v="0"/>
    <n v="516355"/>
    <n v="173076"/>
    <s v="Twickenham Riverside"/>
    <m/>
    <x v="0"/>
    <x v="1"/>
    <m/>
    <m/>
    <m/>
    <m/>
    <x v="1"/>
    <s v="CA8 Twickenham Riverside"/>
  </r>
  <r>
    <s v="14/5284/FUL"/>
    <s v="CON"/>
    <m/>
    <d v="2015-02-16T00:00:00"/>
    <d v="2018-02-16T00:00:00"/>
    <d v="2018-03-23T00:00:00"/>
    <m/>
    <x v="1"/>
    <s v="Open Market"/>
    <m/>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m/>
    <n v="0"/>
    <n v="-1"/>
    <n v="0"/>
    <n v="0"/>
    <n v="0"/>
    <n v="0"/>
    <m/>
    <m/>
    <m/>
    <m/>
    <m/>
    <n v="-1"/>
    <n v="518090"/>
    <n v="174701"/>
    <s v="South Richmond"/>
    <m/>
    <x v="0"/>
    <x v="0"/>
    <m/>
    <m/>
    <m/>
    <m/>
    <x v="1"/>
    <s v="CA5 Richmond Hill"/>
  </r>
  <r>
    <s v="14/5306/FUL"/>
    <s v="CHU"/>
    <m/>
    <d v="2015-06-22T00:00:00"/>
    <d v="2018-06-22T00:00:00"/>
    <d v="2017-05-01T00:00:00"/>
    <m/>
    <x v="1"/>
    <s v="Open Market"/>
    <m/>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m/>
    <n v="0"/>
    <n v="0"/>
    <n v="0"/>
    <n v="0"/>
    <n v="0"/>
    <n v="0"/>
    <m/>
    <m/>
    <m/>
    <m/>
    <m/>
    <n v="0"/>
    <n v="518248"/>
    <n v="175334"/>
    <s v="North Richmond"/>
    <m/>
    <x v="4"/>
    <x v="0"/>
    <m/>
    <m/>
    <m/>
    <m/>
    <x v="1"/>
    <s v="CA17 Central Richmond"/>
  </r>
  <r>
    <s v="15/1486/FUL"/>
    <s v="NEW"/>
    <m/>
    <d v="2015-07-16T00:00:00"/>
    <d v="2018-07-16T00:00:00"/>
    <d v="2018-06-04T00:00:00"/>
    <m/>
    <x v="1"/>
    <s v="Open Market"/>
    <m/>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m/>
    <n v="0"/>
    <n v="1"/>
    <n v="0"/>
    <n v="0"/>
    <n v="0"/>
    <n v="0"/>
    <m/>
    <m/>
    <m/>
    <m/>
    <m/>
    <n v="1"/>
    <n v="512819"/>
    <n v="173657"/>
    <s v="Heathfield"/>
    <m/>
    <x v="0"/>
    <x v="0"/>
    <m/>
    <m/>
    <m/>
    <m/>
    <x v="0"/>
    <m/>
  </r>
  <r>
    <s v="15/2854/FUL"/>
    <s v="NEW"/>
    <m/>
    <d v="2016-06-02T00:00:00"/>
    <d v="2019-06-02T00:00:00"/>
    <d v="2019-05-01T00:00:00"/>
    <m/>
    <x v="1"/>
    <s v="Affordable Rent"/>
    <m/>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m/>
    <n v="0"/>
    <n v="2"/>
    <n v="0"/>
    <n v="0"/>
    <n v="0"/>
    <n v="0"/>
    <m/>
    <m/>
    <m/>
    <m/>
    <m/>
    <n v="2"/>
    <n v="517050"/>
    <n v="172680"/>
    <s v="Ham, Petersham and Richmond Riverside"/>
    <m/>
    <x v="0"/>
    <x v="0"/>
    <m/>
    <m/>
    <m/>
    <m/>
    <x v="0"/>
    <m/>
  </r>
  <r>
    <s v="15/2855/FUL"/>
    <s v="NEW"/>
    <m/>
    <d v="2016-06-02T00:00:00"/>
    <d v="2019-06-02T00:00:00"/>
    <d v="2019-05-28T00:00:00"/>
    <m/>
    <x v="1"/>
    <s v="Affordable Rent"/>
    <m/>
    <s v="Demolition of 20 garages in two rows; Construction of two three-bedroom houses"/>
    <s v="Garages At_x000d_Maguire Drive_x000d_Ham_x000d__x000d_"/>
    <m/>
    <m/>
    <m/>
    <m/>
    <m/>
    <m/>
    <m/>
    <m/>
    <m/>
    <n v="0"/>
    <s v="Y"/>
    <m/>
    <m/>
    <n v="2"/>
    <m/>
    <m/>
    <m/>
    <m/>
    <n v="2"/>
    <n v="2"/>
    <n v="0"/>
    <n v="0"/>
    <n v="2"/>
    <n v="0"/>
    <n v="0"/>
    <n v="0"/>
    <n v="0"/>
    <n v="0"/>
    <n v="2"/>
    <m/>
    <n v="0"/>
    <n v="2"/>
    <n v="0"/>
    <n v="0"/>
    <n v="0"/>
    <n v="0"/>
    <m/>
    <m/>
    <m/>
    <m/>
    <m/>
    <n v="2"/>
    <n v="517476"/>
    <n v="171658"/>
    <s v="Ham, Petersham and Richmond Riverside"/>
    <m/>
    <x v="0"/>
    <x v="0"/>
    <m/>
    <m/>
    <m/>
    <m/>
    <x v="0"/>
    <m/>
  </r>
  <r>
    <s v="15/2857/FUL"/>
    <s v="NEW"/>
    <m/>
    <d v="2016-11-17T00:00:00"/>
    <d v="2019-11-17T00:00:00"/>
    <d v="2019-10-16T00:00:00"/>
    <m/>
    <x v="1"/>
    <s v="Affordable Rent"/>
    <m/>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m/>
    <n v="0"/>
    <n v="3"/>
    <n v="0"/>
    <n v="0"/>
    <n v="0"/>
    <n v="0"/>
    <m/>
    <m/>
    <m/>
    <m/>
    <m/>
    <n v="3"/>
    <n v="517848"/>
    <n v="172830"/>
    <s v="Ham, Petersham and Richmond Riverside"/>
    <m/>
    <x v="0"/>
    <x v="0"/>
    <m/>
    <m/>
    <m/>
    <m/>
    <x v="0"/>
    <m/>
  </r>
  <r>
    <s v="15/3072/FUL"/>
    <s v="CHU"/>
    <m/>
    <d v="2016-10-07T00:00:00"/>
    <d v="2019-10-07T00:00:00"/>
    <d v="2018-03-01T00:00:00"/>
    <m/>
    <x v="1"/>
    <s v="Open Market"/>
    <m/>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m/>
    <n v="0"/>
    <n v="6"/>
    <n v="0"/>
    <n v="0"/>
    <n v="0"/>
    <n v="0"/>
    <m/>
    <m/>
    <m/>
    <m/>
    <m/>
    <n v="6"/>
    <n v="516013"/>
    <n v="171023"/>
    <s v="Teddington"/>
    <m/>
    <x v="0"/>
    <x v="0"/>
    <m/>
    <m/>
    <m/>
    <m/>
    <x v="1"/>
    <s v="CA37 High Street Teddington"/>
  </r>
  <r>
    <s v="15/3518/FUL"/>
    <s v="NEW"/>
    <m/>
    <d v="2019-03-08T00:00:00"/>
    <d v="2022-03-08T00:00:00"/>
    <d v="2019-10-01T00:00:00"/>
    <m/>
    <x v="1"/>
    <s v="Open Market"/>
    <m/>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m/>
    <n v="0"/>
    <n v="0"/>
    <n v="0"/>
    <n v="0"/>
    <n v="0"/>
    <n v="0"/>
    <m/>
    <m/>
    <m/>
    <m/>
    <m/>
    <n v="0"/>
    <n v="517831"/>
    <n v="174076"/>
    <s v="Twickenham Riverside"/>
    <m/>
    <x v="0"/>
    <x v="0"/>
    <m/>
    <m/>
    <m/>
    <m/>
    <x v="0"/>
    <m/>
  </r>
  <r>
    <s v="15/5217/NMA1"/>
    <s v="NEW"/>
    <m/>
    <d v="2019-10-11T00:00:00"/>
    <d v="2022-10-11T00:00:00"/>
    <d v="2019-10-16T00:00:00"/>
    <m/>
    <x v="1"/>
    <s v="Open Market"/>
    <m/>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m/>
    <n v="0"/>
    <n v="8"/>
    <n v="0"/>
    <n v="0"/>
    <n v="0"/>
    <n v="0"/>
    <m/>
    <m/>
    <m/>
    <m/>
    <m/>
    <n v="8"/>
    <n v="518559"/>
    <n v="174698"/>
    <s v="South Richmond"/>
    <m/>
    <x v="0"/>
    <x v="0"/>
    <m/>
    <m/>
    <m/>
    <m/>
    <x v="1"/>
    <s v="CA30 St Matthias Richmond"/>
  </r>
  <r>
    <s v="15/5351/FUL"/>
    <s v="NEW"/>
    <m/>
    <d v="2017-04-06T00:00:00"/>
    <d v="2020-04-07T00:00:00"/>
    <d v="2020-02-23T00:00:00"/>
    <m/>
    <x v="1"/>
    <s v="Open Market"/>
    <m/>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m/>
    <n v="0"/>
    <n v="1"/>
    <n v="0"/>
    <n v="0"/>
    <n v="0"/>
    <n v="0"/>
    <m/>
    <m/>
    <m/>
    <m/>
    <m/>
    <n v="1"/>
    <n v="514775"/>
    <n v="172397"/>
    <s v="West Twickenham"/>
    <m/>
    <x v="0"/>
    <x v="0"/>
    <m/>
    <m/>
    <m/>
    <m/>
    <x v="0"/>
    <m/>
  </r>
  <r>
    <s v="16/0058/FUL"/>
    <s v="CHU"/>
    <m/>
    <d v="2016-07-14T00:00:00"/>
    <d v="2019-07-14T00:00:00"/>
    <d v="2019-07-10T00:00:00"/>
    <m/>
    <x v="1"/>
    <s v="Open Market"/>
    <m/>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m/>
    <n v="0"/>
    <n v="9"/>
    <n v="0"/>
    <n v="0"/>
    <n v="0"/>
    <n v="0"/>
    <m/>
    <m/>
    <m/>
    <m/>
    <m/>
    <n v="9"/>
    <n v="517924"/>
    <n v="174891"/>
    <s v="South Richmond"/>
    <m/>
    <x v="4"/>
    <x v="0"/>
    <m/>
    <m/>
    <m/>
    <m/>
    <x v="1"/>
    <s v="CA17 Central Richmond"/>
  </r>
  <r>
    <s v="16/0432/FUL"/>
    <s v="NEW"/>
    <m/>
    <d v="2016-08-31T00:00:00"/>
    <d v="2019-08-31T00:00:00"/>
    <d v="2017-05-09T00:00:00"/>
    <m/>
    <x v="1"/>
    <s v="Open Market"/>
    <m/>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m/>
    <n v="0"/>
    <n v="1"/>
    <n v="0"/>
    <n v="0"/>
    <n v="0"/>
    <n v="0"/>
    <m/>
    <m/>
    <m/>
    <m/>
    <m/>
    <n v="1"/>
    <n v="522622"/>
    <n v="177876"/>
    <s v="Barnes"/>
    <m/>
    <x v="0"/>
    <x v="0"/>
    <m/>
    <m/>
    <m/>
    <m/>
    <x v="1"/>
    <s v="CA25 Castelnau"/>
  </r>
  <r>
    <s v="16/0680/FUL"/>
    <s v="EXT"/>
    <m/>
    <d v="2016-04-19T00:00:00"/>
    <d v="2019-04-19T00:00:00"/>
    <d v="2016-07-01T00:00:00"/>
    <m/>
    <x v="1"/>
    <s v="Open Market"/>
    <m/>
    <s v="Part demolition of single dwelling house and formation of two semi-detached houses."/>
    <s v="2 Firs Avenue_x000d_East Sheen_x000d_London_x000d_SW14 7NZ_x000d_"/>
    <m/>
    <m/>
    <m/>
    <m/>
    <n v="1"/>
    <m/>
    <m/>
    <m/>
    <m/>
    <n v="1"/>
    <m/>
    <m/>
    <m/>
    <m/>
    <n v="2"/>
    <m/>
    <m/>
    <m/>
    <m/>
    <n v="2"/>
    <n v="0"/>
    <n v="0"/>
    <n v="0"/>
    <n v="1"/>
    <n v="0"/>
    <n v="0"/>
    <n v="0"/>
    <n v="0"/>
    <n v="1"/>
    <m/>
    <n v="0"/>
    <n v="1"/>
    <n v="0"/>
    <n v="0"/>
    <n v="0"/>
    <n v="0"/>
    <m/>
    <m/>
    <m/>
    <m/>
    <m/>
    <n v="1"/>
    <n v="520343"/>
    <n v="175141"/>
    <s v="East Sheen"/>
    <m/>
    <x v="0"/>
    <x v="0"/>
    <m/>
    <m/>
    <m/>
    <m/>
    <x v="0"/>
    <m/>
  </r>
  <r>
    <s v="16/0905/FUL"/>
    <s v="NEW"/>
    <m/>
    <d v="2017-02-23T00:00:00"/>
    <d v="2020-02-23T00:00:00"/>
    <d v="2020-02-19T00:00:00"/>
    <m/>
    <x v="1"/>
    <s v="Open Market"/>
    <m/>
    <s v="Demolition of the existing hall and the erection of a new community facility building and 6 flats"/>
    <s v="275 Sandycombe Road_x000d_Richmond_x000d_TW9 3LU_x000d_"/>
    <m/>
    <m/>
    <m/>
    <m/>
    <m/>
    <m/>
    <m/>
    <m/>
    <m/>
    <n v="0"/>
    <m/>
    <n v="4"/>
    <n v="2"/>
    <m/>
    <m/>
    <m/>
    <m/>
    <m/>
    <m/>
    <n v="6"/>
    <n v="4"/>
    <n v="2"/>
    <n v="0"/>
    <n v="0"/>
    <n v="0"/>
    <n v="0"/>
    <n v="0"/>
    <n v="0"/>
    <n v="6"/>
    <m/>
    <n v="0"/>
    <n v="0"/>
    <n v="3"/>
    <n v="3"/>
    <n v="0"/>
    <n v="0"/>
    <m/>
    <m/>
    <m/>
    <m/>
    <m/>
    <n v="6"/>
    <n v="519126"/>
    <n v="176420"/>
    <s v="Kew"/>
    <m/>
    <x v="0"/>
    <x v="0"/>
    <s v="Mixed Use Area"/>
    <s v="Sandycombe Road North"/>
    <m/>
    <m/>
    <x v="1"/>
    <s v="CA15 Kew Gardens Kew"/>
  </r>
  <r>
    <s v="16/1145/FUL"/>
    <s v="CON"/>
    <m/>
    <d v="2016-12-15T00:00:00"/>
    <d v="2019-12-15T00:00:00"/>
    <d v="2019-02-01T00:00:00"/>
    <m/>
    <x v="1"/>
    <s v="Open Market"/>
    <m/>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m/>
    <n v="0"/>
    <n v="1"/>
    <n v="0"/>
    <n v="0"/>
    <n v="0"/>
    <n v="0"/>
    <m/>
    <m/>
    <m/>
    <m/>
    <m/>
    <n v="1"/>
    <n v="517615"/>
    <n v="169709"/>
    <s v="Hampton Wick"/>
    <m/>
    <x v="0"/>
    <x v="0"/>
    <m/>
    <m/>
    <m/>
    <m/>
    <x v="1"/>
    <s v="CA18 Hampton Wick"/>
  </r>
  <r>
    <s v="16/1373/FUL"/>
    <s v="CHU"/>
    <m/>
    <d v="2016-09-19T00:00:00"/>
    <d v="2019-09-19T00:00:00"/>
    <d v="2017-11-24T00:00:00"/>
    <m/>
    <x v="1"/>
    <s v="Open Market"/>
    <m/>
    <s v="Alterations and refurbishment to provide a single family dwelling house."/>
    <s v="17 The Green, Richmond, TW9 1PX_x000a_"/>
    <s v="TW9 1PX"/>
    <m/>
    <m/>
    <m/>
    <m/>
    <m/>
    <m/>
    <m/>
    <m/>
    <n v="0"/>
    <m/>
    <m/>
    <m/>
    <m/>
    <m/>
    <n v="1"/>
    <m/>
    <m/>
    <m/>
    <n v="1"/>
    <n v="0"/>
    <n v="0"/>
    <n v="0"/>
    <n v="0"/>
    <n v="1"/>
    <n v="0"/>
    <n v="0"/>
    <n v="0"/>
    <n v="1"/>
    <m/>
    <n v="0"/>
    <n v="1"/>
    <n v="0"/>
    <n v="0"/>
    <n v="0"/>
    <n v="0"/>
    <m/>
    <m/>
    <m/>
    <m/>
    <m/>
    <n v="1"/>
    <n v="517807"/>
    <n v="174892"/>
    <s v="South Richmond"/>
    <m/>
    <x v="4"/>
    <x v="0"/>
    <m/>
    <m/>
    <m/>
    <m/>
    <x v="1"/>
    <s v="CA3 Richmond Green"/>
  </r>
  <r>
    <s v="16/1882/FUL"/>
    <s v="NEW"/>
    <m/>
    <d v="2017-05-30T00:00:00"/>
    <d v="2020-05-30T00:00:00"/>
    <d v="2019-04-01T00:00:00"/>
    <m/>
    <x v="1"/>
    <s v="Open Market"/>
    <m/>
    <s v="Demolition of existing single dwelling and erection of a new single dwelling."/>
    <s v="9 Charlotte Road_x000d_Barnes_x000d_London_x000d_SW13 9QJ_x000d_"/>
    <s v="SW13 9QJ"/>
    <n v="1"/>
    <m/>
    <m/>
    <m/>
    <m/>
    <m/>
    <m/>
    <m/>
    <n v="1"/>
    <m/>
    <m/>
    <m/>
    <n v="1"/>
    <m/>
    <m/>
    <m/>
    <m/>
    <m/>
    <n v="1"/>
    <n v="-1"/>
    <n v="0"/>
    <n v="1"/>
    <n v="0"/>
    <n v="0"/>
    <n v="0"/>
    <n v="0"/>
    <n v="0"/>
    <n v="0"/>
    <m/>
    <n v="0"/>
    <n v="0"/>
    <n v="0"/>
    <n v="0"/>
    <n v="0"/>
    <n v="0"/>
    <m/>
    <m/>
    <m/>
    <m/>
    <m/>
    <n v="0"/>
    <n v="521779"/>
    <n v="176827"/>
    <s v="Barnes"/>
    <m/>
    <x v="0"/>
    <x v="0"/>
    <m/>
    <m/>
    <m/>
    <m/>
    <x v="0"/>
    <m/>
  </r>
  <r>
    <s v="16/1903/FUL"/>
    <s v="CHU"/>
    <m/>
    <d v="2016-11-15T00:00:00"/>
    <d v="2020-11-01T00:00:00"/>
    <d v="2019-01-14T00:00:00"/>
    <d v="2020-05-18T00:00:00"/>
    <x v="1"/>
    <s v="Open Market"/>
    <m/>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m/>
    <n v="0"/>
    <n v="1"/>
    <n v="0"/>
    <n v="0"/>
    <n v="0"/>
    <n v="0"/>
    <m/>
    <m/>
    <m/>
    <m/>
    <m/>
    <n v="1"/>
    <n v="518846"/>
    <n v="177650"/>
    <s v="Kew"/>
    <m/>
    <x v="0"/>
    <x v="1"/>
    <m/>
    <m/>
    <m/>
    <m/>
    <x v="1"/>
    <s v="CA2 Kew Green"/>
  </r>
  <r>
    <s v="16/2306/FUL"/>
    <s v="CON"/>
    <m/>
    <d v="2016-08-17T00:00:00"/>
    <d v="2019-08-17T00:00:00"/>
    <d v="2019-01-14T00:00:00"/>
    <m/>
    <x v="1"/>
    <s v="Open Market"/>
    <m/>
    <s v="Conversion of the building into one family house, plus an additional apartment at basement level to the front."/>
    <s v="112 Richmond Hill_x000d_Richmond_x000d__x000d_"/>
    <m/>
    <n v="2"/>
    <n v="2"/>
    <n v="1"/>
    <m/>
    <m/>
    <m/>
    <m/>
    <m/>
    <n v="5"/>
    <m/>
    <n v="1"/>
    <m/>
    <m/>
    <n v="1"/>
    <m/>
    <m/>
    <m/>
    <m/>
    <n v="2"/>
    <n v="-1"/>
    <n v="-2"/>
    <n v="-1"/>
    <n v="1"/>
    <n v="0"/>
    <n v="0"/>
    <n v="0"/>
    <n v="0"/>
    <n v="-3"/>
    <m/>
    <n v="0"/>
    <n v="-3"/>
    <n v="0"/>
    <n v="0"/>
    <n v="0"/>
    <n v="0"/>
    <m/>
    <m/>
    <m/>
    <m/>
    <m/>
    <n v="-3"/>
    <n v="518294"/>
    <n v="174078"/>
    <s v="Ham, Petersham and Richmond Riverside"/>
    <m/>
    <x v="0"/>
    <x v="1"/>
    <m/>
    <m/>
    <m/>
    <m/>
    <x v="1"/>
    <s v="CA5 Richmond Hill"/>
  </r>
  <r>
    <s v="16/2637/FUL"/>
    <s v="NEW"/>
    <m/>
    <d v="2017-03-07T00:00:00"/>
    <d v="2020-03-07T00:00:00"/>
    <d v="2017-05-10T00:00:00"/>
    <m/>
    <x v="1"/>
    <s v="Open Market"/>
    <m/>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m/>
    <n v="0"/>
    <n v="0"/>
    <n v="0"/>
    <n v="0"/>
    <n v="0"/>
    <n v="0"/>
    <m/>
    <m/>
    <m/>
    <m/>
    <m/>
    <n v="0"/>
    <n v="521872"/>
    <n v="177181"/>
    <s v="Barnes"/>
    <m/>
    <x v="0"/>
    <x v="0"/>
    <m/>
    <m/>
    <m/>
    <m/>
    <x v="0"/>
    <m/>
  </r>
  <r>
    <s v="16/2647/FUL"/>
    <s v="NEW"/>
    <m/>
    <d v="2017-10-10T00:00:00"/>
    <d v="2020-10-10T00:00:00"/>
    <d v="2019-12-02T00:00:00"/>
    <m/>
    <x v="1"/>
    <s v="Intermediate"/>
    <m/>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m/>
    <n v="0"/>
    <n v="11"/>
    <n v="11"/>
    <n v="0"/>
    <n v="0"/>
    <n v="0"/>
    <m/>
    <m/>
    <m/>
    <m/>
    <m/>
    <n v="22"/>
    <n v="515918"/>
    <n v="171031"/>
    <s v="Teddington"/>
    <m/>
    <x v="5"/>
    <x v="0"/>
    <m/>
    <m/>
    <m/>
    <m/>
    <x v="0"/>
    <m/>
  </r>
  <r>
    <s v="16/2709/FUL"/>
    <s v="NEW"/>
    <m/>
    <d v="2017-04-10T00:00:00"/>
    <d v="2020-04-10T00:00:00"/>
    <d v="2020-03-22T00:00:00"/>
    <m/>
    <x v="1"/>
    <s v="Open Market"/>
    <m/>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m/>
    <n v="0"/>
    <n v="0"/>
    <n v="0"/>
    <n v="0"/>
    <n v="0"/>
    <n v="0"/>
    <m/>
    <m/>
    <m/>
    <m/>
    <m/>
    <n v="0"/>
    <n v="522192"/>
    <n v="177628"/>
    <s v="Barnes"/>
    <s v="Garden Land"/>
    <x v="0"/>
    <x v="0"/>
    <m/>
    <m/>
    <m/>
    <m/>
    <x v="0"/>
    <m/>
  </r>
  <r>
    <s v="16/3293/RES"/>
    <s v="NEW"/>
    <m/>
    <d v="2016-11-03T00:00:00"/>
    <d v="2019-11-03T00:00:00"/>
    <d v="2017-03-13T00:00:00"/>
    <m/>
    <x v="1"/>
    <s v="Affordable Rent"/>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2"/>
    <n v="22"/>
    <n v="3"/>
    <n v="11"/>
    <n v="5"/>
    <n v="3"/>
    <n v="0"/>
    <n v="0"/>
    <n v="0"/>
    <n v="0"/>
    <n v="22"/>
    <m/>
    <n v="0"/>
    <n v="0"/>
    <n v="0"/>
    <n v="11"/>
    <n v="11"/>
    <n v="0"/>
    <m/>
    <m/>
    <m/>
    <m/>
    <m/>
    <n v="22"/>
    <n v="515304"/>
    <n v="173889"/>
    <s v="St. Margarets and North Twickenham"/>
    <m/>
    <x v="0"/>
    <x v="0"/>
    <m/>
    <m/>
    <m/>
    <m/>
    <x v="0"/>
    <m/>
  </r>
  <r>
    <s v="16/3293/RES"/>
    <s v="NEW"/>
    <m/>
    <d v="2016-11-03T00:00:00"/>
    <d v="2019-11-03T00:00:00"/>
    <d v="2017-03-13T00:00:00"/>
    <m/>
    <x v="1"/>
    <s v="Open Market"/>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m/>
    <n v="146"/>
    <n v="38"/>
    <n v="59"/>
    <n v="31"/>
    <n v="18"/>
    <n v="0"/>
    <n v="0"/>
    <n v="0"/>
    <n v="0"/>
    <n v="146"/>
    <m/>
    <n v="0"/>
    <n v="0"/>
    <n v="0"/>
    <n v="48.666666666666664"/>
    <n v="48.666666666666664"/>
    <n v="48.666666666666664"/>
    <m/>
    <m/>
    <m/>
    <m/>
    <m/>
    <n v="146"/>
    <n v="515304"/>
    <n v="173889"/>
    <s v="St. Margarets and North Twickenham"/>
    <m/>
    <x v="0"/>
    <x v="0"/>
    <m/>
    <m/>
    <m/>
    <m/>
    <x v="0"/>
    <m/>
  </r>
  <r>
    <s v="16/3293/RES"/>
    <s v="NEW"/>
    <m/>
    <d v="2016-11-03T00:00:00"/>
    <d v="2019-11-03T00:00:00"/>
    <d v="2017-03-13T00:00:00"/>
    <m/>
    <x v="1"/>
    <s v="Intermediate"/>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5"/>
    <n v="5"/>
    <n v="4"/>
    <n v="1"/>
    <n v="0"/>
    <n v="0"/>
    <n v="0"/>
    <n v="0"/>
    <n v="0"/>
    <n v="0"/>
    <n v="5"/>
    <m/>
    <n v="0"/>
    <n v="0"/>
    <n v="0"/>
    <n v="2.5"/>
    <n v="2.5"/>
    <n v="0"/>
    <m/>
    <m/>
    <m/>
    <m/>
    <m/>
    <n v="5"/>
    <n v="515304"/>
    <n v="173889"/>
    <s v="St. Margarets and North Twickenham"/>
    <m/>
    <x v="0"/>
    <x v="0"/>
    <m/>
    <m/>
    <m/>
    <m/>
    <x v="0"/>
    <m/>
  </r>
  <r>
    <s v="16/3450/FUL"/>
    <s v="NEW"/>
    <m/>
    <d v="2017-10-16T00:00:00"/>
    <d v="2020-10-16T00:00:00"/>
    <d v="2018-09-03T00:00:00"/>
    <d v="2020-09-09T00:00:00"/>
    <x v="1"/>
    <s v="Open Market"/>
    <m/>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m/>
    <n v="0"/>
    <n v="9"/>
    <n v="0"/>
    <n v="0"/>
    <n v="0"/>
    <n v="0"/>
    <m/>
    <m/>
    <m/>
    <m/>
    <m/>
    <n v="9"/>
    <n v="515669"/>
    <n v="173102"/>
    <s v="South Twickenham"/>
    <m/>
    <x v="1"/>
    <x v="0"/>
    <m/>
    <m/>
    <m/>
    <m/>
    <x v="0"/>
    <m/>
  </r>
  <r>
    <s v="16/3506/FUL"/>
    <s v="NEW"/>
    <m/>
    <d v="2018-10-11T00:00:00"/>
    <d v="2021-10-11T00:00:00"/>
    <d v="2019-10-14T00:00:00"/>
    <m/>
    <x v="1"/>
    <s v="Affordable Rent"/>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m/>
    <n v="0"/>
    <n v="19"/>
    <n v="0"/>
    <n v="0"/>
    <n v="0"/>
    <n v="0"/>
    <m/>
    <m/>
    <m/>
    <m/>
    <m/>
    <n v="19"/>
    <n v="513257"/>
    <n v="174057"/>
    <s v="Whitton"/>
    <m/>
    <x v="0"/>
    <x v="0"/>
    <m/>
    <m/>
    <m/>
    <m/>
    <x v="0"/>
    <m/>
  </r>
  <r>
    <s v="16/3506/FUL"/>
    <s v="NEW"/>
    <m/>
    <d v="2018-10-11T00:00:00"/>
    <d v="2021-10-11T00:00:00"/>
    <d v="2019-10-14T00:00:00"/>
    <m/>
    <x v="1"/>
    <s v="Intermediate"/>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m/>
    <n v="0"/>
    <n v="5"/>
    <n v="0"/>
    <n v="0"/>
    <n v="0"/>
    <n v="0"/>
    <m/>
    <m/>
    <m/>
    <m/>
    <m/>
    <n v="5"/>
    <n v="513257"/>
    <n v="174057"/>
    <s v="Whitton"/>
    <m/>
    <x v="0"/>
    <x v="0"/>
    <m/>
    <m/>
    <m/>
    <m/>
    <x v="0"/>
    <m/>
  </r>
  <r>
    <s v="16/3506/FUL"/>
    <s v="NEW"/>
    <m/>
    <d v="2018-10-11T00:00:00"/>
    <d v="2021-10-11T00:00:00"/>
    <d v="2019-10-14T00:00:00"/>
    <m/>
    <x v="1"/>
    <s v="Social Rent"/>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m/>
    <n v="0"/>
    <n v="-30"/>
    <n v="0"/>
    <n v="0"/>
    <n v="0"/>
    <n v="0"/>
    <m/>
    <m/>
    <m/>
    <m/>
    <m/>
    <n v="-30"/>
    <n v="513257"/>
    <n v="174057"/>
    <s v="Whitton"/>
    <m/>
    <x v="0"/>
    <x v="0"/>
    <m/>
    <m/>
    <m/>
    <m/>
    <x v="0"/>
    <m/>
  </r>
  <r>
    <s v="16/3552/FUL"/>
    <s v="MIX"/>
    <m/>
    <d v="2018-04-24T00:00:00"/>
    <d v="2021-04-24T00:00:00"/>
    <d v="2018-04-25T00:00:00"/>
    <m/>
    <x v="1"/>
    <s v="Open Market"/>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m/>
    <n v="0"/>
    <n v="12"/>
    <n v="0"/>
    <n v="0"/>
    <n v="0"/>
    <n v="0"/>
    <m/>
    <m/>
    <m/>
    <m/>
    <m/>
    <n v="12"/>
    <n v="517752"/>
    <n v="172177"/>
    <s v="Ham, Petersham and Richmond Riverside"/>
    <m/>
    <x v="0"/>
    <x v="0"/>
    <m/>
    <m/>
    <m/>
    <m/>
    <x v="1"/>
    <s v="CA7 Ham Common"/>
  </r>
  <r>
    <s v="16/3625/FUL"/>
    <s v="NEW"/>
    <m/>
    <d v="2017-11-30T00:00:00"/>
    <d v="2020-11-30T00:00:00"/>
    <d v="2018-09-01T00:00:00"/>
    <m/>
    <x v="1"/>
    <s v="Open Market"/>
    <m/>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m/>
    <n v="0"/>
    <n v="1"/>
    <n v="0"/>
    <n v="0"/>
    <n v="0"/>
    <n v="0"/>
    <m/>
    <m/>
    <m/>
    <m/>
    <m/>
    <n v="1"/>
    <n v="516115"/>
    <n v="173199"/>
    <s v="Twickenham Riverside"/>
    <m/>
    <x v="1"/>
    <x v="0"/>
    <m/>
    <m/>
    <m/>
    <m/>
    <x v="0"/>
    <m/>
  </r>
  <r>
    <s v="16/3961/FUL"/>
    <s v="NEW"/>
    <m/>
    <d v="2017-02-20T00:00:00"/>
    <d v="2020-08-10T00:00:00"/>
    <d v="2019-01-14T00:00:00"/>
    <m/>
    <x v="1"/>
    <s v="Open Market"/>
    <m/>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m/>
    <n v="0"/>
    <n v="1"/>
    <n v="0"/>
    <n v="0"/>
    <n v="0"/>
    <n v="0"/>
    <m/>
    <m/>
    <m/>
    <m/>
    <m/>
    <n v="1"/>
    <n v="521729"/>
    <n v="176400"/>
    <s v="Mortlake and Barnes Common"/>
    <m/>
    <x v="0"/>
    <x v="0"/>
    <s v="Mixed Use Area"/>
    <s v="High Street"/>
    <m/>
    <m/>
    <x v="1"/>
    <s v="CA1 Barnes Green"/>
  </r>
  <r>
    <s v="16/4127/FUL"/>
    <s v="CON"/>
    <m/>
    <d v="2017-12-04T00:00:00"/>
    <d v="2021-01-30T00:00:00"/>
    <d v="2019-03-01T00:00:00"/>
    <m/>
    <x v="1"/>
    <s v="Open Market"/>
    <m/>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m/>
    <n v="0"/>
    <n v="1"/>
    <n v="0"/>
    <n v="0"/>
    <n v="0"/>
    <n v="0"/>
    <m/>
    <m/>
    <m/>
    <m/>
    <m/>
    <n v="1"/>
    <n v="516719"/>
    <n v="171329"/>
    <s v="Teddington"/>
    <m/>
    <x v="0"/>
    <x v="1"/>
    <m/>
    <m/>
    <m/>
    <m/>
    <x v="1"/>
    <s v="CA27 Teddington Lock"/>
  </r>
  <r>
    <s v="16/4405/FUL"/>
    <s v="NEW"/>
    <m/>
    <d v="2017-03-27T00:00:00"/>
    <d v="2020-03-27T00:00:00"/>
    <d v="2017-09-01T00:00:00"/>
    <m/>
    <x v="1"/>
    <s v="Open Market"/>
    <m/>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m/>
    <n v="0"/>
    <n v="0"/>
    <n v="0"/>
    <n v="0"/>
    <n v="0"/>
    <n v="0"/>
    <m/>
    <m/>
    <m/>
    <m/>
    <m/>
    <n v="0"/>
    <n v="514468"/>
    <n v="172144"/>
    <s v="West Twickenham"/>
    <m/>
    <x v="0"/>
    <x v="0"/>
    <m/>
    <m/>
    <m/>
    <m/>
    <x v="0"/>
    <m/>
  </r>
  <r>
    <s v="16/4635/FUL"/>
    <s v="NEW"/>
    <m/>
    <d v="2017-03-07T00:00:00"/>
    <d v="2020-03-07T00:00:00"/>
    <d v="2020-03-01T00:00:00"/>
    <m/>
    <x v="1"/>
    <s v="Open Market"/>
    <m/>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m/>
    <n v="0"/>
    <n v="1"/>
    <n v="0"/>
    <n v="0"/>
    <n v="0"/>
    <n v="0"/>
    <m/>
    <m/>
    <m/>
    <m/>
    <m/>
    <n v="1"/>
    <n v="513432"/>
    <n v="173849"/>
    <s v="Whitton"/>
    <m/>
    <x v="0"/>
    <x v="0"/>
    <m/>
    <m/>
    <m/>
    <m/>
    <x v="0"/>
    <m/>
  </r>
  <r>
    <s v="16/4772/GPD15"/>
    <s v="CHU"/>
    <s v="PA"/>
    <d v="2017-02-24T00:00:00"/>
    <d v="2020-12-21T00:00:00"/>
    <d v="2019-10-07T00:00:00"/>
    <m/>
    <x v="1"/>
    <s v="Open Market"/>
    <m/>
    <s v="Change of use of first floor from B1 office use to C3 residential use comprising 9 units (8 x 1 bed and 1 x 2 bed flats)"/>
    <s v="52 - 64 Heath Road_x000d_Twickenham_x000d__x000d_"/>
    <s v="-"/>
    <m/>
    <m/>
    <m/>
    <m/>
    <m/>
    <m/>
    <m/>
    <m/>
    <n v="0"/>
    <m/>
    <n v="8"/>
    <n v="1"/>
    <m/>
    <m/>
    <m/>
    <m/>
    <m/>
    <m/>
    <n v="9"/>
    <n v="8"/>
    <n v="1"/>
    <n v="0"/>
    <n v="0"/>
    <n v="0"/>
    <n v="0"/>
    <n v="0"/>
    <n v="0"/>
    <n v="9"/>
    <m/>
    <n v="0"/>
    <n v="9"/>
    <n v="0"/>
    <n v="0"/>
    <n v="0"/>
    <n v="0"/>
    <m/>
    <m/>
    <m/>
    <m/>
    <m/>
    <n v="9"/>
    <n v="515974"/>
    <n v="173142"/>
    <s v="Twickenham Riverside"/>
    <m/>
    <x v="1"/>
    <x v="0"/>
    <m/>
    <m/>
    <m/>
    <m/>
    <x v="0"/>
    <m/>
  </r>
  <r>
    <s v="16/4890/FUL"/>
    <s v="NEW"/>
    <m/>
    <d v="2017-09-08T00:00:00"/>
    <d v="2020-09-08T00:00:00"/>
    <d v="2019-03-30T00:00:00"/>
    <m/>
    <x v="1"/>
    <s v="Open Market"/>
    <m/>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m/>
    <n v="0"/>
    <n v="10"/>
    <n v="10"/>
    <n v="0"/>
    <n v="0"/>
    <n v="0"/>
    <m/>
    <m/>
    <m/>
    <m/>
    <m/>
    <n v="20"/>
    <n v="519012"/>
    <n v="175761"/>
    <s v="Kew"/>
    <m/>
    <x v="0"/>
    <x v="0"/>
    <m/>
    <m/>
    <m/>
    <m/>
    <x v="0"/>
    <m/>
  </r>
  <r>
    <s v="16/4902/FUL"/>
    <s v="NEW"/>
    <m/>
    <d v="2017-06-22T00:00:00"/>
    <d v="2021-11-12T00:00:00"/>
    <d v="2019-10-09T00:00:00"/>
    <m/>
    <x v="1"/>
    <s v="Open Market"/>
    <m/>
    <s v="Construction of a two storey, one bed dwelling-house along with associated cycle storage, car parking and landscaping."/>
    <s v="91 Sheen Road_x000d_Richmond_x000d_TW9 1YJ"/>
    <s v="TW9 1YJ"/>
    <m/>
    <m/>
    <m/>
    <m/>
    <m/>
    <m/>
    <m/>
    <m/>
    <n v="0"/>
    <m/>
    <n v="1"/>
    <m/>
    <m/>
    <m/>
    <m/>
    <m/>
    <m/>
    <m/>
    <n v="1"/>
    <n v="1"/>
    <n v="0"/>
    <n v="0"/>
    <n v="0"/>
    <n v="0"/>
    <n v="0"/>
    <n v="0"/>
    <n v="0"/>
    <n v="1"/>
    <m/>
    <n v="0"/>
    <n v="1"/>
    <n v="0"/>
    <n v="0"/>
    <n v="0"/>
    <n v="0"/>
    <m/>
    <m/>
    <m/>
    <m/>
    <m/>
    <n v="1"/>
    <n v="518494"/>
    <n v="175035"/>
    <s v="South Richmond"/>
    <m/>
    <x v="0"/>
    <x v="0"/>
    <m/>
    <m/>
    <m/>
    <m/>
    <x v="1"/>
    <s v="CA31 Sheen Road Richmond"/>
  </r>
  <r>
    <s v="17/0323/FUL"/>
    <s v="NEW"/>
    <m/>
    <d v="2018-03-22T00:00:00"/>
    <d v="2021-03-23T00:00:00"/>
    <d v="2020-03-31T00:00:00"/>
    <m/>
    <x v="1"/>
    <s v="Open Market"/>
    <m/>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m/>
    <n v="0"/>
    <n v="2"/>
    <n v="2"/>
    <n v="0"/>
    <n v="0"/>
    <n v="0"/>
    <m/>
    <m/>
    <m/>
    <m/>
    <m/>
    <n v="4"/>
    <n v="514687"/>
    <n v="171290"/>
    <s v="Fulwell and Hampton Hill"/>
    <m/>
    <x v="0"/>
    <x v="0"/>
    <m/>
    <m/>
    <m/>
    <m/>
    <x v="0"/>
    <m/>
  </r>
  <r>
    <s v="17/0330/FUL"/>
    <s v="NEW"/>
    <m/>
    <d v="2017-08-07T00:00:00"/>
    <d v="2020-08-07T00:00:00"/>
    <d v="2018-03-20T00:00:00"/>
    <m/>
    <x v="1"/>
    <s v="Open Market"/>
    <m/>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m/>
    <n v="0"/>
    <n v="1"/>
    <n v="0"/>
    <n v="0"/>
    <n v="0"/>
    <n v="0"/>
    <m/>
    <m/>
    <m/>
    <m/>
    <m/>
    <n v="1"/>
    <n v="517123"/>
    <n v="170663"/>
    <s v="Hampton Wick"/>
    <s v="Garden Land"/>
    <x v="0"/>
    <x v="0"/>
    <m/>
    <m/>
    <m/>
    <m/>
    <x v="0"/>
    <m/>
  </r>
  <r>
    <s v="17/1285/GPD15"/>
    <s v="CHU"/>
    <s v="PA"/>
    <d v="2017-05-26T00:00:00"/>
    <d v="2021-12-08T00:00:00"/>
    <d v="2020-01-13T00:00:00"/>
    <m/>
    <x v="1"/>
    <s v="Open Market"/>
    <m/>
    <s v="Change of use from B1 office to C3 residential."/>
    <s v="First Floor_x000d_300 - 302 Sandycombe Road_x000d_Richmond_x000d__x000d_"/>
    <s v="TW9 3NG"/>
    <m/>
    <m/>
    <m/>
    <m/>
    <m/>
    <m/>
    <m/>
    <m/>
    <n v="0"/>
    <m/>
    <m/>
    <n v="2"/>
    <m/>
    <m/>
    <m/>
    <m/>
    <m/>
    <m/>
    <n v="2"/>
    <n v="0"/>
    <n v="2"/>
    <n v="0"/>
    <n v="0"/>
    <n v="0"/>
    <n v="0"/>
    <n v="0"/>
    <n v="0"/>
    <n v="2"/>
    <m/>
    <n v="0"/>
    <n v="2"/>
    <n v="0"/>
    <n v="0"/>
    <n v="0"/>
    <n v="0"/>
    <m/>
    <m/>
    <m/>
    <m/>
    <m/>
    <n v="2"/>
    <n v="519061"/>
    <n v="176662"/>
    <s v="Kew"/>
    <m/>
    <x v="0"/>
    <x v="0"/>
    <m/>
    <m/>
    <m/>
    <m/>
    <x v="1"/>
    <s v="CA15 Kew Gardens Kew"/>
  </r>
  <r>
    <s v="17/1286/VRC"/>
    <s v="NEW"/>
    <m/>
    <d v="2017-10-05T00:00:00"/>
    <d v="2017-12-09T00:00:00"/>
    <d v="2017-10-05T00:00:00"/>
    <d v="2020-05-15T00:00:00"/>
    <x v="1"/>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m/>
    <n v="0"/>
    <n v="6"/>
    <n v="0"/>
    <n v="0"/>
    <n v="0"/>
    <n v="0"/>
    <m/>
    <m/>
    <m/>
    <m/>
    <m/>
    <n v="6"/>
    <n v="516802"/>
    <n v="171333"/>
    <s v="Teddington"/>
    <m/>
    <x v="0"/>
    <x v="1"/>
    <m/>
    <m/>
    <m/>
    <m/>
    <x v="0"/>
    <m/>
  </r>
  <r>
    <s v="17/1453/FUL"/>
    <s v="CHU"/>
    <m/>
    <d v="2018-04-24T00:00:00"/>
    <d v="2021-04-24T00:00:00"/>
    <d v="2019-10-03T00:00:00"/>
    <m/>
    <x v="1"/>
    <s v="Open Market"/>
    <m/>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m/>
    <n v="0"/>
    <n v="1"/>
    <n v="0"/>
    <n v="0"/>
    <n v="0"/>
    <n v="0"/>
    <m/>
    <m/>
    <m/>
    <m/>
    <m/>
    <n v="1"/>
    <n v="515313"/>
    <n v="173179"/>
    <s v="South Twickenham"/>
    <m/>
    <x v="0"/>
    <x v="0"/>
    <m/>
    <m/>
    <m/>
    <m/>
    <x v="0"/>
    <m/>
  </r>
  <r>
    <s v="17/1937/FUL"/>
    <s v="CHU"/>
    <m/>
    <d v="2018-09-13T00:00:00"/>
    <d v="2021-09-13T00:00:00"/>
    <d v="2019-10-01T00:00:00"/>
    <m/>
    <x v="1"/>
    <s v="Open Market"/>
    <m/>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m/>
    <n v="0"/>
    <n v="2"/>
    <n v="0"/>
    <n v="0"/>
    <n v="0"/>
    <n v="0"/>
    <m/>
    <m/>
    <m/>
    <m/>
    <m/>
    <n v="2"/>
    <n v="515790"/>
    <n v="173166"/>
    <s v="South Twickenham"/>
    <m/>
    <x v="1"/>
    <x v="0"/>
    <m/>
    <m/>
    <m/>
    <m/>
    <x v="0"/>
    <m/>
  </r>
  <r>
    <s v="17/1996/FUL"/>
    <s v="NEW"/>
    <m/>
    <d v="2017-11-28T00:00:00"/>
    <d v="2020-11-28T00:00:00"/>
    <d v="2019-02-01T00:00:00"/>
    <m/>
    <x v="1"/>
    <s v="Open Market"/>
    <m/>
    <s v="Demolition of existing outbuildings and construction of 2 No. detached dwellinghouses."/>
    <s v="49 Clifford Avenue_x000d_East Sheen_x000d_London_x000d_SW14 7BW"/>
    <s v="SW14 7BW"/>
    <m/>
    <m/>
    <m/>
    <m/>
    <m/>
    <m/>
    <m/>
    <m/>
    <n v="0"/>
    <m/>
    <m/>
    <m/>
    <m/>
    <n v="2"/>
    <m/>
    <m/>
    <m/>
    <m/>
    <n v="2"/>
    <n v="0"/>
    <n v="0"/>
    <n v="0"/>
    <n v="2"/>
    <n v="0"/>
    <n v="0"/>
    <n v="0"/>
    <n v="0"/>
    <n v="2"/>
    <m/>
    <n v="0"/>
    <n v="2"/>
    <n v="0"/>
    <n v="0"/>
    <n v="0"/>
    <n v="0"/>
    <m/>
    <m/>
    <m/>
    <m/>
    <m/>
    <n v="2"/>
    <n v="519840"/>
    <n v="175428"/>
    <s v="North Richmond"/>
    <m/>
    <x v="0"/>
    <x v="0"/>
    <m/>
    <m/>
    <m/>
    <m/>
    <x v="0"/>
    <m/>
  </r>
  <r>
    <s v="17/2488/FUL"/>
    <s v="NEW"/>
    <m/>
    <d v="2017-08-25T00:00:00"/>
    <d v="2021-04-06T00:00:00"/>
    <d v="2018-12-01T00:00:00"/>
    <m/>
    <x v="1"/>
    <s v="Open Market"/>
    <m/>
    <s v="Replacement dwellinghouse with associated landscaping, boundary treatment and summer house."/>
    <s v="32 Fife Road_x000d_East Sheen_x000d_London_x000d_SW14 7EL"/>
    <s v="SW14 7EL"/>
    <m/>
    <m/>
    <m/>
    <m/>
    <n v="1"/>
    <m/>
    <m/>
    <m/>
    <n v="1"/>
    <m/>
    <m/>
    <m/>
    <m/>
    <m/>
    <m/>
    <n v="1"/>
    <m/>
    <m/>
    <n v="1"/>
    <n v="0"/>
    <n v="0"/>
    <n v="0"/>
    <n v="0"/>
    <n v="-1"/>
    <n v="1"/>
    <n v="0"/>
    <n v="0"/>
    <n v="0"/>
    <m/>
    <n v="0"/>
    <n v="0"/>
    <n v="0"/>
    <n v="0"/>
    <n v="0"/>
    <n v="0"/>
    <m/>
    <m/>
    <m/>
    <m/>
    <m/>
    <n v="0"/>
    <n v="520119"/>
    <n v="174521"/>
    <s v="East Sheen"/>
    <m/>
    <x v="0"/>
    <x v="0"/>
    <m/>
    <m/>
    <m/>
    <m/>
    <x v="1"/>
    <s v="CA13 Christchurch Road East Sheen"/>
  </r>
  <r>
    <s v="17/2769/FUL"/>
    <s v="NEW"/>
    <m/>
    <d v="2018-04-13T00:00:00"/>
    <d v="2021-04-13T00:00:00"/>
    <d v="2018-11-30T00:00:00"/>
    <m/>
    <x v="1"/>
    <s v="Open Market"/>
    <m/>
    <s v="Demolition of existing detached dwelling and construction of a new 2 storey, 5 bedroom dwelling."/>
    <s v="54 Sandy Lane_x000d_Petersham_x000d_Richmond_x000d_TW10 7EL_x000d_"/>
    <s v="TW10 7EL"/>
    <m/>
    <m/>
    <n v="1"/>
    <m/>
    <m/>
    <m/>
    <m/>
    <m/>
    <n v="1"/>
    <m/>
    <m/>
    <m/>
    <m/>
    <m/>
    <n v="1"/>
    <m/>
    <m/>
    <m/>
    <n v="1"/>
    <n v="0"/>
    <n v="0"/>
    <n v="-1"/>
    <n v="0"/>
    <n v="1"/>
    <n v="0"/>
    <n v="0"/>
    <n v="0"/>
    <n v="0"/>
    <m/>
    <n v="0"/>
    <n v="0"/>
    <n v="0"/>
    <n v="0"/>
    <n v="0"/>
    <n v="0"/>
    <m/>
    <m/>
    <m/>
    <m/>
    <m/>
    <n v="0"/>
    <n v="517655"/>
    <n v="172610"/>
    <s v="Ham, Petersham and Richmond Riverside"/>
    <m/>
    <x v="0"/>
    <x v="0"/>
    <m/>
    <m/>
    <m/>
    <m/>
    <x v="0"/>
    <m/>
  </r>
  <r>
    <s v="17/2939/FUL"/>
    <s v="CHU"/>
    <m/>
    <d v="2017-11-09T00:00:00"/>
    <d v="2020-11-09T00:00:00"/>
    <d v="2018-09-04T00:00:00"/>
    <m/>
    <x v="1"/>
    <s v="Open Market"/>
    <m/>
    <s v="Part conversion of rear shop unit and single storey side/rear extension to form a studio flat._x000d_"/>
    <s v="54 White Hart Lane_x000d_Barnes_x000d_London_x000d_SW13 0PZ_x000d_"/>
    <s v="SW13 0PZ"/>
    <m/>
    <m/>
    <m/>
    <m/>
    <m/>
    <m/>
    <m/>
    <m/>
    <n v="0"/>
    <m/>
    <n v="1"/>
    <m/>
    <m/>
    <m/>
    <m/>
    <m/>
    <m/>
    <m/>
    <n v="1"/>
    <n v="1"/>
    <n v="0"/>
    <n v="0"/>
    <n v="0"/>
    <n v="0"/>
    <n v="0"/>
    <n v="0"/>
    <n v="0"/>
    <n v="1"/>
    <m/>
    <n v="0"/>
    <n v="1"/>
    <n v="0"/>
    <n v="0"/>
    <n v="0"/>
    <n v="0"/>
    <m/>
    <m/>
    <m/>
    <m/>
    <m/>
    <n v="1"/>
    <n v="521310"/>
    <n v="175864"/>
    <s v="Mortlake and Barnes Common"/>
    <m/>
    <x v="0"/>
    <x v="0"/>
    <s v="Mixed Use Area"/>
    <s v="White Hart lane"/>
    <m/>
    <m/>
    <x v="0"/>
    <m/>
  </r>
  <r>
    <s v="17/3667/FUL"/>
    <s v="NEW"/>
    <m/>
    <d v="2018-04-25T00:00:00"/>
    <d v="2021-04-25T00:00:00"/>
    <d v="2020-03-02T00:00:00"/>
    <m/>
    <x v="1"/>
    <s v="Open Market"/>
    <m/>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m/>
    <n v="0"/>
    <n v="1"/>
    <n v="0"/>
    <n v="0"/>
    <n v="0"/>
    <n v="0"/>
    <m/>
    <m/>
    <m/>
    <m/>
    <m/>
    <n v="1"/>
    <n v="517808"/>
    <n v="173353"/>
    <s v="Ham, Petersham and Richmond Riverside"/>
    <m/>
    <x v="0"/>
    <x v="1"/>
    <m/>
    <m/>
    <m/>
    <s v="Petersham Lodge"/>
    <x v="1"/>
    <s v="CA6 Petersham"/>
  </r>
  <r>
    <s v="17/4268/FUL"/>
    <s v="NEW"/>
    <m/>
    <d v="2018-05-09T00:00:00"/>
    <d v="2021-05-09T00:00:00"/>
    <d v="2019-03-01T00:00:00"/>
    <m/>
    <x v="1"/>
    <s v="Open Market"/>
    <m/>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m/>
    <n v="0"/>
    <n v="1"/>
    <n v="0"/>
    <n v="0"/>
    <n v="0"/>
    <n v="0"/>
    <m/>
    <m/>
    <m/>
    <m/>
    <m/>
    <n v="1"/>
    <n v="522397"/>
    <n v="177790"/>
    <s v="Barnes"/>
    <m/>
    <x v="0"/>
    <x v="0"/>
    <m/>
    <m/>
    <m/>
    <m/>
    <x v="1"/>
    <s v="CA25 Castelnau"/>
  </r>
  <r>
    <s v="17/4303/FUL"/>
    <s v="EXT"/>
    <m/>
    <d v="2018-07-20T00:00:00"/>
    <d v="2021-07-20T00:00:00"/>
    <m/>
    <d v="2020-07-07T00:00:00"/>
    <x v="1"/>
    <s v="Open Market"/>
    <m/>
    <s v="Erection of a second floor roof extension to create a. two-bed flat with roof terraces"/>
    <s v="16 Elmtree Road Teddington_x000a__x000a_"/>
    <s v="TW11 8ST"/>
    <m/>
    <m/>
    <m/>
    <m/>
    <m/>
    <m/>
    <m/>
    <m/>
    <n v="0"/>
    <m/>
    <m/>
    <n v="1"/>
    <m/>
    <m/>
    <m/>
    <m/>
    <m/>
    <m/>
    <n v="1"/>
    <n v="0"/>
    <n v="1"/>
    <n v="0"/>
    <n v="0"/>
    <n v="0"/>
    <n v="0"/>
    <n v="0"/>
    <n v="0"/>
    <n v="1"/>
    <m/>
    <n v="0"/>
    <n v="1"/>
    <n v="0"/>
    <n v="0"/>
    <n v="0"/>
    <n v="0"/>
    <m/>
    <m/>
    <m/>
    <m/>
    <m/>
    <n v="1"/>
    <n v="515426"/>
    <n v="171451"/>
    <s v="Fulwell and Hampton Hill"/>
    <m/>
    <x v="0"/>
    <x v="0"/>
    <m/>
    <m/>
    <m/>
    <m/>
    <x v="0"/>
    <m/>
  </r>
  <r>
    <s v="17/4368/FUL"/>
    <s v="MIX"/>
    <m/>
    <d v="2019-03-06T00:00:00"/>
    <d v="2022-03-07T00:00:00"/>
    <d v="2019-09-02T00:00:00"/>
    <m/>
    <x v="1"/>
    <s v="Open Market"/>
    <m/>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m/>
    <n v="0"/>
    <n v="1"/>
    <n v="0"/>
    <n v="0"/>
    <n v="0"/>
    <n v="0"/>
    <m/>
    <m/>
    <m/>
    <m/>
    <m/>
    <n v="1"/>
    <n v="512731"/>
    <n v="171617"/>
    <s v="Hampton North"/>
    <m/>
    <x v="0"/>
    <x v="0"/>
    <m/>
    <m/>
    <m/>
    <m/>
    <x v="0"/>
    <m/>
  </r>
  <r>
    <s v="17/4517/VRC"/>
    <s v="NEW"/>
    <m/>
    <d v="2018-02-26T00:00:00"/>
    <d v="2021-02-26T00:00:00"/>
    <d v="2019-03-01T00:00:00"/>
    <d v="2020-08-13T00:00:00"/>
    <x v="1"/>
    <s v="Open Market"/>
    <m/>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m/>
    <n v="0"/>
    <n v="1"/>
    <n v="0"/>
    <n v="0"/>
    <n v="0"/>
    <n v="0"/>
    <m/>
    <m/>
    <m/>
    <m/>
    <m/>
    <n v="1"/>
    <n v="519786"/>
    <n v="175060"/>
    <s v="East Sheen"/>
    <m/>
    <x v="0"/>
    <x v="0"/>
    <m/>
    <m/>
    <m/>
    <m/>
    <x v="0"/>
    <m/>
  </r>
  <r>
    <s v="18/0111/FUL"/>
    <s v="NEW"/>
    <m/>
    <d v="2018-06-27T00:00:00"/>
    <d v="2021-06-27T00:00:00"/>
    <d v="2019-06-15T00:00:00"/>
    <d v="2020-07-01T00:00:00"/>
    <x v="1"/>
    <s v="Open Market"/>
    <m/>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m/>
    <n v="0"/>
    <n v="1"/>
    <n v="0"/>
    <n v="0"/>
    <n v="0"/>
    <n v="0"/>
    <m/>
    <m/>
    <m/>
    <m/>
    <m/>
    <n v="1"/>
    <n v="513875"/>
    <n v="172459"/>
    <s v="West Twickenham"/>
    <m/>
    <x v="0"/>
    <x v="0"/>
    <m/>
    <m/>
    <m/>
    <m/>
    <x v="0"/>
    <m/>
  </r>
  <r>
    <s v="18/0216/FUL"/>
    <s v="CON"/>
    <m/>
    <d v="2018-12-05T00:00:00"/>
    <d v="2021-12-05T00:00:00"/>
    <d v="2019-11-11T00:00:00"/>
    <m/>
    <x v="1"/>
    <s v="Open Market"/>
    <m/>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m/>
    <n v="0"/>
    <n v="1"/>
    <n v="0"/>
    <n v="0"/>
    <n v="0"/>
    <n v="0"/>
    <m/>
    <m/>
    <m/>
    <m/>
    <m/>
    <n v="1"/>
    <n v="520283"/>
    <n v="175305"/>
    <s v="East Sheen"/>
    <m/>
    <x v="2"/>
    <x v="0"/>
    <m/>
    <m/>
    <m/>
    <m/>
    <x v="0"/>
    <m/>
  </r>
  <r>
    <s v="18/0282/FUL"/>
    <s v="NEW"/>
    <m/>
    <d v="2018-04-03T00:00:00"/>
    <d v="2021-04-03T00:00:00"/>
    <d v="2019-03-01T00:00:00"/>
    <m/>
    <x v="1"/>
    <s v="Open Market"/>
    <m/>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m/>
    <n v="0"/>
    <n v="0"/>
    <n v="0"/>
    <n v="0"/>
    <n v="0"/>
    <n v="0"/>
    <m/>
    <m/>
    <m/>
    <m/>
    <m/>
    <n v="0"/>
    <n v="522357"/>
    <n v="175528"/>
    <s v="Mortlake and Barnes Common"/>
    <m/>
    <x v="0"/>
    <x v="0"/>
    <m/>
    <m/>
    <m/>
    <m/>
    <x v="0"/>
    <m/>
  </r>
  <r>
    <s v="18/0449/FUL"/>
    <s v="CON"/>
    <m/>
    <d v="2018-09-07T00:00:00"/>
    <d v="2021-09-07T00:00:00"/>
    <d v="2018-11-01T00:00:00"/>
    <m/>
    <x v="1"/>
    <s v="Open Market"/>
    <m/>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m/>
    <n v="0"/>
    <n v="1"/>
    <n v="0"/>
    <n v="0"/>
    <n v="0"/>
    <n v="0"/>
    <m/>
    <m/>
    <m/>
    <m/>
    <m/>
    <n v="1"/>
    <n v="515991"/>
    <n v="168830"/>
    <s v="Hampton"/>
    <m/>
    <x v="0"/>
    <x v="0"/>
    <m/>
    <m/>
    <m/>
    <m/>
    <x v="1"/>
    <s v="CA11 Hampton Court Green"/>
  </r>
  <r>
    <s v="18/0692/FUL"/>
    <s v="NEW"/>
    <m/>
    <d v="2018-08-17T00:00:00"/>
    <d v="2021-08-17T00:00:00"/>
    <d v="2019-08-12T00:00:00"/>
    <m/>
    <x v="1"/>
    <s v="Open Market"/>
    <m/>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m/>
    <n v="0"/>
    <n v="1"/>
    <n v="0"/>
    <n v="0"/>
    <n v="0"/>
    <n v="0"/>
    <m/>
    <m/>
    <m/>
    <m/>
    <m/>
    <n v="1"/>
    <n v="513446"/>
    <n v="170353"/>
    <s v="Hampton"/>
    <s v="Garden Land"/>
    <x v="0"/>
    <x v="0"/>
    <m/>
    <m/>
    <m/>
    <m/>
    <x v="0"/>
    <m/>
  </r>
  <r>
    <s v="18/0771/FUL"/>
    <s v="NEW"/>
    <m/>
    <d v="2018-06-21T00:00:00"/>
    <d v="2021-06-21T00:00:00"/>
    <d v="2018-12-01T00:00:00"/>
    <m/>
    <x v="1"/>
    <s v="Open Market"/>
    <m/>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m/>
    <n v="0"/>
    <n v="1"/>
    <n v="0"/>
    <n v="0"/>
    <n v="0"/>
    <n v="0"/>
    <m/>
    <m/>
    <m/>
    <m/>
    <m/>
    <n v="1"/>
    <n v="513452"/>
    <n v="171614"/>
    <s v="Hampton North"/>
    <m/>
    <x v="0"/>
    <x v="0"/>
    <m/>
    <m/>
    <m/>
    <m/>
    <x v="0"/>
    <m/>
  </r>
  <r>
    <s v="18/0929/FUL"/>
    <s v="MIX"/>
    <m/>
    <d v="2018-11-07T00:00:00"/>
    <d v="2021-11-07T00:00:00"/>
    <d v="2018-12-03T00:00:00"/>
    <d v="2020-06-12T00:00:00"/>
    <x v="1"/>
    <s v="Open Market"/>
    <m/>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m/>
    <n v="0"/>
    <n v="0"/>
    <n v="0"/>
    <n v="0"/>
    <n v="0"/>
    <n v="0"/>
    <m/>
    <m/>
    <m/>
    <m/>
    <m/>
    <n v="0"/>
    <n v="514485"/>
    <n v="171271"/>
    <s v="Fulwell and Hampton Hill"/>
    <m/>
    <x v="0"/>
    <x v="0"/>
    <s v="Mixed Use Area"/>
    <s v="High Street"/>
    <m/>
    <m/>
    <x v="0"/>
    <m/>
  </r>
  <r>
    <s v="18/0946/FUL"/>
    <s v="CHU"/>
    <m/>
    <d v="2018-06-04T00:00:00"/>
    <d v="2021-06-04T00:00:00"/>
    <d v="2020-01-13T00:00:00"/>
    <m/>
    <x v="1"/>
    <s v="Open Market"/>
    <m/>
    <s v="Conversion of Second Floor Flat into 2 no. x 1-bedroom Flats"/>
    <s v="Second Floor Flat _x000d_302 Sandycombe Road_x000d_Richmond_x000d_TW9 3NG"/>
    <s v="TW9 3NG"/>
    <m/>
    <n v="1"/>
    <m/>
    <m/>
    <m/>
    <m/>
    <m/>
    <m/>
    <n v="1"/>
    <m/>
    <n v="2"/>
    <m/>
    <m/>
    <m/>
    <m/>
    <m/>
    <m/>
    <m/>
    <n v="2"/>
    <n v="2"/>
    <n v="-1"/>
    <n v="0"/>
    <n v="0"/>
    <n v="0"/>
    <n v="0"/>
    <n v="0"/>
    <n v="0"/>
    <n v="1"/>
    <m/>
    <n v="0"/>
    <n v="1"/>
    <n v="0"/>
    <n v="0"/>
    <n v="0"/>
    <n v="0"/>
    <m/>
    <m/>
    <m/>
    <m/>
    <m/>
    <n v="1"/>
    <n v="519061"/>
    <n v="176659"/>
    <s v="Kew"/>
    <m/>
    <x v="0"/>
    <x v="0"/>
    <m/>
    <m/>
    <m/>
    <m/>
    <x v="1"/>
    <s v="CA15 Kew Gardens Kew"/>
  </r>
  <r>
    <s v="18/1619/FUL"/>
    <s v="EXT"/>
    <m/>
    <d v="2019-05-28T00:00:00"/>
    <d v="2022-05-28T00:00:00"/>
    <d v="2019-08-07T00:00:00"/>
    <d v="2020-05-12T00:00:00"/>
    <x v="1"/>
    <s v="Open Market"/>
    <m/>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m/>
    <n v="0"/>
    <n v="1"/>
    <n v="0"/>
    <n v="0"/>
    <n v="0"/>
    <n v="0"/>
    <m/>
    <m/>
    <m/>
    <m/>
    <m/>
    <n v="1"/>
    <n v="520508"/>
    <n v="175448"/>
    <s v="East Sheen"/>
    <m/>
    <x v="2"/>
    <x v="0"/>
    <m/>
    <m/>
    <m/>
    <m/>
    <x v="1"/>
    <s v="CA70 Sheen Lane Mortlake"/>
  </r>
  <r>
    <s v="18/1767/FUL"/>
    <s v="CHU"/>
    <m/>
    <d v="2019-01-11T00:00:00"/>
    <d v="2022-01-11T00:00:00"/>
    <d v="2019-03-01T00:00:00"/>
    <d v="2020-05-11T00:00:00"/>
    <x v="1"/>
    <s v="Open Market"/>
    <m/>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m/>
    <n v="0"/>
    <n v="2"/>
    <n v="0"/>
    <n v="0"/>
    <n v="0"/>
    <n v="0"/>
    <m/>
    <m/>
    <m/>
    <m/>
    <m/>
    <n v="2"/>
    <n v="514273"/>
    <n v="170844"/>
    <s v="Fulwell and Hampton Hill"/>
    <m/>
    <x v="0"/>
    <x v="0"/>
    <s v="Mixed Use Area"/>
    <s v="High Street"/>
    <m/>
    <m/>
    <x v="1"/>
    <s v="CA38 High Street Hampton Hill"/>
  </r>
  <r>
    <s v="18/1808/FUL"/>
    <s v="NEW"/>
    <m/>
    <d v="2018-11-19T00:00:00"/>
    <d v="2021-11-19T00:00:00"/>
    <d v="2019-10-16T00:00:00"/>
    <m/>
    <x v="1"/>
    <s v="Open Market"/>
    <m/>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m/>
    <n v="0"/>
    <n v="1"/>
    <n v="0"/>
    <n v="0"/>
    <n v="0"/>
    <n v="0"/>
    <m/>
    <m/>
    <m/>
    <m/>
    <m/>
    <n v="1"/>
    <n v="515803"/>
    <n v="171071"/>
    <s v="Teddington"/>
    <m/>
    <x v="0"/>
    <x v="0"/>
    <m/>
    <m/>
    <m/>
    <m/>
    <x v="0"/>
    <m/>
  </r>
  <r>
    <s v="18/2114/FUL"/>
    <s v="CHU"/>
    <m/>
    <d v="2018-12-20T00:00:00"/>
    <d v="2021-12-20T00:00:00"/>
    <d v="2019-02-01T00:00:00"/>
    <d v="2020-05-04T00:00:00"/>
    <x v="1"/>
    <s v="Open Market"/>
    <m/>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m/>
    <n v="0"/>
    <n v="1"/>
    <n v="0"/>
    <n v="0"/>
    <n v="0"/>
    <n v="0"/>
    <m/>
    <m/>
    <m/>
    <m/>
    <m/>
    <n v="1"/>
    <n v="521729"/>
    <n v="176389"/>
    <s v="Mortlake and Barnes Common"/>
    <m/>
    <x v="0"/>
    <x v="0"/>
    <s v="Mixed Use Area"/>
    <s v="High Street"/>
    <m/>
    <m/>
    <x v="1"/>
    <s v="CA1 Barnes Green"/>
  </r>
  <r>
    <s v="18/2235/VRC"/>
    <s v="CHU"/>
    <m/>
    <d v="2018-09-25T00:00:00"/>
    <d v="2021-09-25T00:00:00"/>
    <d v="2019-10-01T00:00:00"/>
    <m/>
    <x v="1"/>
    <s v="Open Market"/>
    <m/>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m/>
    <n v="0"/>
    <n v="0"/>
    <n v="0"/>
    <n v="0"/>
    <n v="0"/>
    <n v="0"/>
    <m/>
    <m/>
    <m/>
    <m/>
    <m/>
    <n v="0"/>
    <n v="514005"/>
    <n v="169556"/>
    <s v="Hampton"/>
    <m/>
    <x v="0"/>
    <x v="0"/>
    <s v="Mixed Use Area"/>
    <s v="Thames Street"/>
    <m/>
    <m/>
    <x v="1"/>
    <s v="CA12 Hampton Village"/>
  </r>
  <r>
    <s v="18/2322/FUL"/>
    <s v="CHU"/>
    <m/>
    <d v="2018-11-13T00:00:00"/>
    <d v="2022-05-30T00:00:00"/>
    <d v="2020-01-13T00:00:00"/>
    <m/>
    <x v="1"/>
    <s v="Open Market"/>
    <m/>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m/>
    <n v="0"/>
    <n v="1"/>
    <n v="0"/>
    <n v="0"/>
    <n v="0"/>
    <n v="0"/>
    <m/>
    <m/>
    <m/>
    <m/>
    <m/>
    <n v="1"/>
    <n v="519061"/>
    <n v="176662"/>
    <s v="Kew"/>
    <m/>
    <x v="0"/>
    <x v="0"/>
    <m/>
    <m/>
    <m/>
    <m/>
    <x v="1"/>
    <s v="CA15 Kew Gardens Kew"/>
  </r>
  <r>
    <s v="18/2494/FUL"/>
    <s v="NEW"/>
    <m/>
    <d v="2019-03-22T00:00:00"/>
    <d v="2022-03-22T00:00:00"/>
    <d v="2020-01-29T00:00:00"/>
    <m/>
    <x v="1"/>
    <s v="Open Market"/>
    <m/>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m/>
    <n v="0"/>
    <n v="1"/>
    <n v="0"/>
    <n v="0"/>
    <n v="0"/>
    <n v="0"/>
    <m/>
    <m/>
    <m/>
    <m/>
    <m/>
    <n v="1"/>
    <n v="519884"/>
    <n v="175023"/>
    <s v="East Sheen"/>
    <s v="Garden Land"/>
    <x v="0"/>
    <x v="0"/>
    <m/>
    <m/>
    <m/>
    <m/>
    <x v="0"/>
    <m/>
  </r>
  <r>
    <s v="18/2928/FUL"/>
    <s v="CHU"/>
    <m/>
    <d v="2019-03-08T00:00:00"/>
    <d v="2022-03-08T00:00:00"/>
    <d v="2019-03-29T00:00:00"/>
    <m/>
    <x v="1"/>
    <s v="Open Market"/>
    <m/>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m/>
    <n v="0"/>
    <n v="1"/>
    <n v="0"/>
    <n v="0"/>
    <n v="0"/>
    <n v="0"/>
    <m/>
    <m/>
    <m/>
    <m/>
    <m/>
    <n v="1"/>
    <n v="516022"/>
    <n v="171099"/>
    <s v="Teddington"/>
    <m/>
    <x v="5"/>
    <x v="0"/>
    <m/>
    <m/>
    <m/>
    <m/>
    <x v="1"/>
    <s v="CA37 High Street Teddington"/>
  </r>
  <r>
    <s v="18/3515/FUL"/>
    <s v="CON"/>
    <m/>
    <d v="2019-02-18T00:00:00"/>
    <d v="2022-02-18T00:00:00"/>
    <d v="2019-10-01T00:00:00"/>
    <d v="2020-08-13T00:00:00"/>
    <x v="1"/>
    <s v="Open Market"/>
    <m/>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m/>
    <n v="0"/>
    <n v="2"/>
    <n v="0"/>
    <n v="0"/>
    <n v="0"/>
    <n v="0"/>
    <m/>
    <m/>
    <m/>
    <m/>
    <m/>
    <n v="2"/>
    <n v="520700"/>
    <n v="175411"/>
    <s v="East Sheen"/>
    <m/>
    <x v="2"/>
    <x v="0"/>
    <m/>
    <m/>
    <m/>
    <m/>
    <x v="0"/>
    <m/>
  </r>
  <r>
    <s v="18/3768/FUL"/>
    <s v="CHU"/>
    <m/>
    <d v="2019-03-26T00:00:00"/>
    <d v="2022-03-26T00:00:00"/>
    <d v="2020-01-13T00:00:00"/>
    <m/>
    <x v="1"/>
    <s v="Open Market"/>
    <m/>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m/>
    <n v="0"/>
    <n v="2"/>
    <n v="0"/>
    <n v="0"/>
    <n v="0"/>
    <n v="0"/>
    <m/>
    <m/>
    <m/>
    <m/>
    <m/>
    <n v="2"/>
    <n v="513264"/>
    <n v="169738"/>
    <s v="Hampton"/>
    <m/>
    <x v="0"/>
    <x v="0"/>
    <m/>
    <m/>
    <m/>
    <m/>
    <x v="0"/>
    <m/>
  </r>
  <r>
    <s v="18/3804/FUL"/>
    <s v="NEW"/>
    <m/>
    <d v="2019-05-14T00:00:00"/>
    <d v="2022-05-14T00:00:00"/>
    <d v="2019-10-17T00:00:00"/>
    <m/>
    <x v="1"/>
    <s v="Open Market"/>
    <m/>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m/>
    <n v="0"/>
    <n v="9"/>
    <n v="0"/>
    <n v="0"/>
    <n v="0"/>
    <n v="0"/>
    <m/>
    <m/>
    <m/>
    <m/>
    <m/>
    <n v="9"/>
    <n v="513285"/>
    <n v="169757"/>
    <s v="Hampton"/>
    <m/>
    <x v="0"/>
    <x v="0"/>
    <s v="Mixed Use Area"/>
    <s v="Station Road West"/>
    <m/>
    <m/>
    <x v="0"/>
    <m/>
  </r>
  <r>
    <s v="18/3815/GPD15"/>
    <s v="CHU"/>
    <s v="PA"/>
    <d v="2019-01-18T00:00:00"/>
    <d v="2022-01-18T00:00:00"/>
    <d v="2019-11-15T00:00:00"/>
    <m/>
    <x v="1"/>
    <s v="Open Market"/>
    <m/>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m/>
    <n v="0"/>
    <n v="8"/>
    <n v="0"/>
    <n v="0"/>
    <n v="0"/>
    <n v="0"/>
    <m/>
    <m/>
    <m/>
    <m/>
    <m/>
    <n v="8"/>
    <n v="517565"/>
    <n v="169582"/>
    <s v="Hampton Wick"/>
    <m/>
    <x v="0"/>
    <x v="0"/>
    <s v="Mixed Use Area"/>
    <s v="Hampton Wick"/>
    <m/>
    <m/>
    <x v="1"/>
    <s v="CA18 Hampton Wick"/>
  </r>
  <r>
    <s v="18/3941/GPD15"/>
    <s v="CHU"/>
    <s v="PA"/>
    <d v="2019-01-30T00:00:00"/>
    <d v="2022-01-30T00:00:00"/>
    <d v="2019-09-14T00:00:00"/>
    <d v="2020-09-02T00:00:00"/>
    <x v="1"/>
    <s v="Open Market"/>
    <m/>
    <s v="Change of use from office (B1) to three residential units (C3), with associated car parking provision."/>
    <s v="Sherwood House_x000d_Forest Road_x000d_Kew_x000d_TW9 3BY_x000d_"/>
    <s v="TW9 3BY"/>
    <m/>
    <m/>
    <m/>
    <m/>
    <m/>
    <m/>
    <m/>
    <m/>
    <n v="0"/>
    <m/>
    <m/>
    <n v="1"/>
    <n v="2"/>
    <m/>
    <m/>
    <m/>
    <m/>
    <m/>
    <n v="3"/>
    <n v="0"/>
    <n v="1"/>
    <n v="2"/>
    <n v="0"/>
    <n v="0"/>
    <n v="0"/>
    <n v="0"/>
    <n v="0"/>
    <n v="3"/>
    <m/>
    <n v="0"/>
    <n v="3"/>
    <n v="0"/>
    <n v="0"/>
    <n v="0"/>
    <n v="0"/>
    <m/>
    <m/>
    <m/>
    <m/>
    <m/>
    <n v="3"/>
    <n v="519311"/>
    <n v="177214"/>
    <s v="Kew"/>
    <m/>
    <x v="0"/>
    <x v="0"/>
    <m/>
    <m/>
    <m/>
    <m/>
    <x v="1"/>
    <s v="CA2 Kew Green"/>
  </r>
  <r>
    <s v="19/0092/FUL"/>
    <s v="MIX"/>
    <m/>
    <d v="2019-07-03T00:00:00"/>
    <d v="2022-07-03T00:00:00"/>
    <d v="2019-08-14T00:00:00"/>
    <d v="2020-09-15T00:00:00"/>
    <x v="1"/>
    <s v="Open Market"/>
    <m/>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m/>
    <n v="0"/>
    <n v="1"/>
    <n v="0"/>
    <n v="0"/>
    <n v="0"/>
    <n v="0"/>
    <m/>
    <m/>
    <m/>
    <m/>
    <m/>
    <n v="1"/>
    <n v="513733"/>
    <n v="174333"/>
    <s v="Whitton"/>
    <m/>
    <x v="0"/>
    <x v="0"/>
    <m/>
    <m/>
    <m/>
    <m/>
    <x v="0"/>
    <m/>
  </r>
  <r>
    <s v="19/0111/FUL"/>
    <s v="MIX"/>
    <m/>
    <d v="2019-12-12T00:00:00"/>
    <d v="2022-12-12T00:00:00"/>
    <d v="2020-03-30T00:00:00"/>
    <m/>
    <x v="1"/>
    <s v="Open Market"/>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m/>
    <n v="0"/>
    <n v="0"/>
    <n v="20.5"/>
    <n v="20.5"/>
    <n v="0"/>
    <n v="0"/>
    <m/>
    <m/>
    <m/>
    <m/>
    <m/>
    <n v="41"/>
    <n v="517598"/>
    <n v="169722"/>
    <s v="Hampton Wick"/>
    <m/>
    <x v="0"/>
    <x v="0"/>
    <m/>
    <m/>
    <m/>
    <m/>
    <x v="1"/>
    <s v="CA18 Hampton Wick"/>
  </r>
  <r>
    <s v="19/0181/GPD15"/>
    <s v="CHU"/>
    <s v="PA"/>
    <d v="2019-03-06T00:00:00"/>
    <d v="2022-03-06T00:00:00"/>
    <d v="2019-05-13T00:00:00"/>
    <d v="2020-07-02T00:00:00"/>
    <x v="1"/>
    <s v="Open Market"/>
    <m/>
    <s v="Change of use from B1 (Offices) to C3(a) (Dwellings) (1 x 1 bed)."/>
    <s v="95 South Worple Way_x000d_East Sheen_x000d_London_x000d_SW14 8ND_x000d_"/>
    <s v="SW14 8ND"/>
    <m/>
    <m/>
    <m/>
    <m/>
    <m/>
    <m/>
    <m/>
    <m/>
    <n v="0"/>
    <m/>
    <n v="1"/>
    <m/>
    <m/>
    <m/>
    <m/>
    <m/>
    <m/>
    <m/>
    <n v="1"/>
    <n v="1"/>
    <n v="0"/>
    <n v="0"/>
    <n v="0"/>
    <n v="0"/>
    <n v="0"/>
    <n v="0"/>
    <n v="0"/>
    <n v="1"/>
    <m/>
    <n v="0"/>
    <n v="1"/>
    <n v="0"/>
    <n v="0"/>
    <n v="0"/>
    <n v="0"/>
    <m/>
    <m/>
    <m/>
    <m/>
    <m/>
    <n v="1"/>
    <n v="520540"/>
    <n v="175748"/>
    <s v="East Sheen"/>
    <m/>
    <x v="2"/>
    <x v="0"/>
    <m/>
    <m/>
    <m/>
    <m/>
    <x v="0"/>
    <m/>
  </r>
  <r>
    <s v="19/0347/GPD15"/>
    <s v="CHU"/>
    <s v="PA"/>
    <d v="2019-03-12T00:00:00"/>
    <d v="2022-03-13T00:00:00"/>
    <d v="2019-04-01T00:00:00"/>
    <m/>
    <x v="1"/>
    <s v="Open Market"/>
    <m/>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m/>
    <n v="0"/>
    <n v="4"/>
    <n v="0"/>
    <n v="0"/>
    <n v="0"/>
    <n v="0"/>
    <m/>
    <m/>
    <m/>
    <m/>
    <m/>
    <n v="4"/>
    <n v="515383"/>
    <n v="173139"/>
    <s v="South Twickenham"/>
    <m/>
    <x v="0"/>
    <x v="0"/>
    <m/>
    <m/>
    <m/>
    <m/>
    <x v="0"/>
    <m/>
  </r>
  <r>
    <s v="19/0386/FUL"/>
    <s v="NEW"/>
    <m/>
    <d v="2019-07-05T00:00:00"/>
    <d v="2022-07-05T00:00:00"/>
    <d v="2020-01-06T00:00:00"/>
    <m/>
    <x v="1"/>
    <s v="Open Market"/>
    <m/>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m/>
    <n v="0"/>
    <n v="0"/>
    <n v="0"/>
    <n v="0"/>
    <n v="0"/>
    <n v="0"/>
    <m/>
    <m/>
    <m/>
    <m/>
    <m/>
    <n v="0"/>
    <n v="514120"/>
    <n v="173638"/>
    <s v="Whitton"/>
    <m/>
    <x v="0"/>
    <x v="0"/>
    <m/>
    <m/>
    <m/>
    <m/>
    <x v="0"/>
    <m/>
  </r>
  <r>
    <s v="19/0551/FUL"/>
    <s v="CON"/>
    <m/>
    <d v="2019-08-21T00:00:00"/>
    <d v="2022-08-21T00:00:00"/>
    <d v="2019-11-04T00:00:00"/>
    <m/>
    <x v="1"/>
    <s v="Open Market"/>
    <m/>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m/>
    <n v="0"/>
    <n v="-1"/>
    <n v="0"/>
    <n v="0"/>
    <n v="0"/>
    <n v="0"/>
    <m/>
    <m/>
    <m/>
    <m/>
    <m/>
    <n v="-1"/>
    <n v="518458"/>
    <n v="175501"/>
    <s v="North Richmond"/>
    <m/>
    <x v="0"/>
    <x v="0"/>
    <m/>
    <m/>
    <m/>
    <m/>
    <x v="0"/>
    <m/>
  </r>
  <r>
    <s v="19/0772/GPD15"/>
    <s v="CHU"/>
    <s v="PA"/>
    <d v="2019-05-09T00:00:00"/>
    <d v="2022-05-09T00:00:00"/>
    <d v="2020-03-02T00:00:00"/>
    <m/>
    <x v="1"/>
    <s v="Open Market"/>
    <m/>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m/>
    <n v="0"/>
    <n v="3"/>
    <n v="0"/>
    <n v="0"/>
    <n v="0"/>
    <n v="0"/>
    <m/>
    <m/>
    <m/>
    <m/>
    <m/>
    <n v="3"/>
    <n v="515069"/>
    <n v="172813"/>
    <s v="West Twickenham"/>
    <m/>
    <x v="0"/>
    <x v="0"/>
    <m/>
    <m/>
    <m/>
    <m/>
    <x v="0"/>
    <m/>
  </r>
  <r>
    <s v="19/0867/FUL"/>
    <s v="MIX"/>
    <m/>
    <d v="2019-06-03T00:00:00"/>
    <d v="2022-06-04T00:00:00"/>
    <d v="2019-09-23T00:00:00"/>
    <d v="2020-06-04T00:00:00"/>
    <x v="1"/>
    <s v="Open Market"/>
    <m/>
    <s v="Conversion of ground and first floor store rooms and single-storey extension to form a new maisonette."/>
    <s v="383 St Margarets Road_x000d_Twickenham_x000d_TW1 1PP"/>
    <s v="TW1 1PP"/>
    <m/>
    <m/>
    <m/>
    <m/>
    <m/>
    <m/>
    <m/>
    <m/>
    <n v="0"/>
    <m/>
    <n v="1"/>
    <m/>
    <m/>
    <m/>
    <m/>
    <m/>
    <m/>
    <m/>
    <n v="1"/>
    <n v="1"/>
    <n v="0"/>
    <n v="0"/>
    <n v="0"/>
    <n v="0"/>
    <n v="0"/>
    <n v="0"/>
    <n v="0"/>
    <n v="1"/>
    <m/>
    <n v="0"/>
    <n v="1"/>
    <n v="0"/>
    <n v="0"/>
    <n v="0"/>
    <n v="0"/>
    <m/>
    <m/>
    <m/>
    <m/>
    <m/>
    <n v="1"/>
    <n v="516556"/>
    <n v="175236"/>
    <s v="St. Margarets and North Twickenham"/>
    <m/>
    <x v="0"/>
    <x v="0"/>
    <m/>
    <m/>
    <m/>
    <m/>
    <x v="0"/>
    <m/>
  </r>
  <r>
    <s v="19/0893/FUL"/>
    <s v="CHU"/>
    <m/>
    <d v="2019-08-12T00:00:00"/>
    <d v="2022-08-12T00:00:00"/>
    <d v="2020-02-03T00:00:00"/>
    <m/>
    <x v="1"/>
    <s v="Open Market"/>
    <m/>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m/>
    <n v="0"/>
    <n v="1"/>
    <n v="0"/>
    <n v="0"/>
    <n v="0"/>
    <n v="0"/>
    <m/>
    <m/>
    <m/>
    <m/>
    <m/>
    <n v="1"/>
    <n v="518999"/>
    <n v="177227"/>
    <s v="Kew"/>
    <m/>
    <x v="0"/>
    <x v="0"/>
    <m/>
    <m/>
    <m/>
    <m/>
    <x v="1"/>
    <s v="CA2 Kew Green"/>
  </r>
  <r>
    <s v="19/0950/FUL"/>
    <s v="CHU"/>
    <m/>
    <d v="2019-08-13T00:00:00"/>
    <d v="2022-08-13T00:00:00"/>
    <d v="2020-01-28T00:00:00"/>
    <m/>
    <x v="1"/>
    <s v="Open Market"/>
    <m/>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m/>
    <n v="0"/>
    <n v="1"/>
    <n v="0"/>
    <n v="0"/>
    <n v="0"/>
    <n v="0"/>
    <m/>
    <m/>
    <m/>
    <m/>
    <m/>
    <n v="1"/>
    <n v="517726"/>
    <n v="174837"/>
    <s v="South Richmond"/>
    <m/>
    <x v="4"/>
    <x v="0"/>
    <m/>
    <m/>
    <m/>
    <m/>
    <x v="1"/>
    <s v="CA3 Richmond Green"/>
  </r>
  <r>
    <s v="19/0954/VRC"/>
    <s v="NEW"/>
    <m/>
    <d v="2019-10-16T00:00:00"/>
    <d v="2020-10-06T00:00:00"/>
    <d v="2019-07-24T00:00:00"/>
    <m/>
    <x v="1"/>
    <s v="Open Market"/>
    <m/>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m/>
    <n v="0"/>
    <n v="0"/>
    <n v="0"/>
    <n v="0"/>
    <n v="0"/>
    <n v="0"/>
    <m/>
    <m/>
    <m/>
    <m/>
    <m/>
    <n v="0"/>
    <n v="518209"/>
    <n v="174625"/>
    <s v="South Richmond"/>
    <m/>
    <x v="0"/>
    <x v="0"/>
    <m/>
    <m/>
    <m/>
    <m/>
    <x v="1"/>
    <s v="CA30 St Matthias Richmond"/>
  </r>
  <r>
    <s v="19/0974/FUL"/>
    <s v="CON"/>
    <m/>
    <d v="2019-08-02T00:00:00"/>
    <d v="2022-08-02T00:00:00"/>
    <d v="2020-02-11T00:00:00"/>
    <m/>
    <x v="1"/>
    <s v="Open Market"/>
    <m/>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m/>
    <n v="0"/>
    <n v="6"/>
    <n v="0"/>
    <n v="0"/>
    <n v="0"/>
    <n v="0"/>
    <m/>
    <m/>
    <m/>
    <m/>
    <m/>
    <n v="6"/>
    <n v="517453"/>
    <n v="169423"/>
    <s v="Hampton Wick"/>
    <m/>
    <x v="0"/>
    <x v="0"/>
    <s v="Mixed Use Area"/>
    <s v="Hampton Wick"/>
    <m/>
    <m/>
    <x v="1"/>
    <s v="CA18 Hampton Wick"/>
  </r>
  <r>
    <s v="19/1332/GPD13"/>
    <s v="CHU"/>
    <s v="PA"/>
    <d v="2019-07-11T00:00:00"/>
    <d v="2022-07-11T00:00:00"/>
    <d v="2019-08-01T00:00:00"/>
    <d v="2020-06-05T00:00:00"/>
    <x v="1"/>
    <s v="Open Market"/>
    <m/>
    <s v="Change of use of the ground floor unit from A1 (hairdresser) to C3 (residential) to provide a 1 bed flat."/>
    <s v="70 Hounslow Road_x000d_Twickenham_x000d_TW2 7EX_x000d_"/>
    <s v="TW2 7EX"/>
    <m/>
    <m/>
    <m/>
    <m/>
    <m/>
    <m/>
    <m/>
    <m/>
    <n v="0"/>
    <m/>
    <n v="1"/>
    <m/>
    <m/>
    <m/>
    <m/>
    <m/>
    <m/>
    <m/>
    <n v="1"/>
    <n v="1"/>
    <n v="0"/>
    <n v="0"/>
    <n v="0"/>
    <n v="0"/>
    <n v="0"/>
    <n v="0"/>
    <n v="0"/>
    <n v="1"/>
    <m/>
    <n v="0"/>
    <n v="1"/>
    <n v="0"/>
    <n v="0"/>
    <n v="0"/>
    <n v="0"/>
    <m/>
    <m/>
    <m/>
    <m/>
    <m/>
    <n v="1"/>
    <n v="514126"/>
    <n v="174159"/>
    <s v="Whitton"/>
    <m/>
    <x v="0"/>
    <x v="0"/>
    <m/>
    <m/>
    <m/>
    <m/>
    <x v="0"/>
    <m/>
  </r>
  <r>
    <s v="19/1455/FUL"/>
    <s v="CON"/>
    <m/>
    <d v="2019-08-06T00:00:00"/>
    <d v="2022-08-06T00:00:00"/>
    <d v="2020-01-16T00:00:00"/>
    <m/>
    <x v="1"/>
    <s v="Open Market"/>
    <m/>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m/>
    <n v="0"/>
    <n v="1"/>
    <n v="0"/>
    <n v="0"/>
    <n v="0"/>
    <n v="0"/>
    <m/>
    <m/>
    <m/>
    <m/>
    <m/>
    <n v="1"/>
    <n v="520308"/>
    <n v="175588"/>
    <s v="East Sheen"/>
    <m/>
    <x v="0"/>
    <x v="0"/>
    <m/>
    <m/>
    <m/>
    <m/>
    <x v="0"/>
    <m/>
  </r>
  <r>
    <s v="19/1502/FUL"/>
    <s v="CHU"/>
    <m/>
    <d v="2019-07-22T00:00:00"/>
    <d v="2022-07-22T00:00:00"/>
    <d v="2019-09-19T00:00:00"/>
    <d v="2020-07-30T00:00:00"/>
    <x v="1"/>
    <s v="Open Market"/>
    <m/>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m/>
    <n v="0"/>
    <n v="0"/>
    <n v="0"/>
    <n v="0"/>
    <n v="0"/>
    <n v="0"/>
    <m/>
    <m/>
    <m/>
    <m/>
    <m/>
    <n v="0"/>
    <n v="521312"/>
    <n v="175859"/>
    <s v="Mortlake and Barnes Common"/>
    <m/>
    <x v="0"/>
    <x v="0"/>
    <s v="Mixed Use Area"/>
    <s v="White Hart lane"/>
    <m/>
    <m/>
    <x v="0"/>
    <m/>
  </r>
  <r>
    <s v="19/1620/GPD15"/>
    <s v="CHU"/>
    <s v="PA"/>
    <d v="2019-07-26T00:00:00"/>
    <d v="2021-04-03T00:00:00"/>
    <m/>
    <d v="2020-04-20T00:00:00"/>
    <x v="1"/>
    <s v="Open Market"/>
    <m/>
    <s v="Conversion of basement from B1(a) office to C3 residential to provide 2 x 1 bed self-contained residential flats."/>
    <s v="Argyle House_x000d_1 Dee Road_x000d_Richmond_x000d__x000d_"/>
    <s v="TW9 2JW"/>
    <m/>
    <m/>
    <m/>
    <m/>
    <m/>
    <m/>
    <m/>
    <m/>
    <n v="0"/>
    <m/>
    <n v="2"/>
    <m/>
    <m/>
    <m/>
    <m/>
    <m/>
    <m/>
    <m/>
    <n v="2"/>
    <n v="2"/>
    <n v="0"/>
    <n v="0"/>
    <n v="0"/>
    <n v="0"/>
    <n v="0"/>
    <n v="0"/>
    <n v="0"/>
    <n v="2"/>
    <m/>
    <n v="0"/>
    <n v="2"/>
    <n v="0"/>
    <n v="0"/>
    <n v="0"/>
    <n v="0"/>
    <m/>
    <m/>
    <m/>
    <m/>
    <m/>
    <n v="2"/>
    <n v="518741"/>
    <n v="175360"/>
    <s v="North Richmond"/>
    <m/>
    <x v="0"/>
    <x v="0"/>
    <m/>
    <m/>
    <m/>
    <m/>
    <x v="0"/>
    <m/>
  </r>
  <r>
    <s v="19/1622/FUL"/>
    <s v="CHU"/>
    <m/>
    <d v="2019-10-18T00:00:00"/>
    <d v="2022-10-18T00:00:00"/>
    <d v="2020-03-31T00:00:00"/>
    <m/>
    <x v="1"/>
    <s v="Open Market"/>
    <m/>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m/>
    <n v="0"/>
    <n v="1"/>
    <n v="0"/>
    <n v="0"/>
    <n v="0"/>
    <n v="0"/>
    <m/>
    <m/>
    <m/>
    <m/>
    <m/>
    <n v="1"/>
    <n v="515069"/>
    <n v="172813"/>
    <s v="West Twickenham"/>
    <m/>
    <x v="0"/>
    <x v="0"/>
    <m/>
    <m/>
    <m/>
    <m/>
    <x v="0"/>
    <m/>
  </r>
  <r>
    <s v="19/1978/FUL"/>
    <s v="CON"/>
    <m/>
    <d v="2019-11-11T00:00:00"/>
    <d v="2022-11-11T00:00:00"/>
    <d v="2019-11-18T00:00:00"/>
    <m/>
    <x v="1"/>
    <s v="Open Market"/>
    <m/>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m/>
    <n v="0"/>
    <n v="-1"/>
    <n v="0"/>
    <n v="0"/>
    <n v="0"/>
    <n v="0"/>
    <m/>
    <m/>
    <m/>
    <m/>
    <m/>
    <n v="-1"/>
    <n v="518508"/>
    <n v="174268"/>
    <s v="South Richmond"/>
    <m/>
    <x v="0"/>
    <x v="0"/>
    <m/>
    <m/>
    <m/>
    <m/>
    <x v="1"/>
    <s v="CA30 St Matthias Richmond"/>
  </r>
  <r>
    <s v="19/2377/GPD15"/>
    <s v="CHU"/>
    <s v="PA"/>
    <d v="2019-09-30T00:00:00"/>
    <d v="2022-09-30T00:00:00"/>
    <d v="2020-02-17T00:00:00"/>
    <m/>
    <x v="1"/>
    <s v="Open Market"/>
    <m/>
    <s v="Partial change of use from office to residential (4 No flats)."/>
    <s v="122 - 124 St Margarets Road_x000d_Twickenham_x000d__x000d_"/>
    <s v="TW1 2LH"/>
    <m/>
    <m/>
    <m/>
    <m/>
    <m/>
    <m/>
    <m/>
    <m/>
    <n v="0"/>
    <m/>
    <m/>
    <n v="4"/>
    <m/>
    <m/>
    <m/>
    <m/>
    <m/>
    <m/>
    <n v="4"/>
    <n v="0"/>
    <n v="4"/>
    <n v="0"/>
    <n v="0"/>
    <n v="0"/>
    <n v="0"/>
    <n v="0"/>
    <n v="0"/>
    <n v="4"/>
    <m/>
    <n v="0"/>
    <n v="4"/>
    <n v="0"/>
    <n v="0"/>
    <n v="0"/>
    <n v="0"/>
    <m/>
    <m/>
    <m/>
    <m/>
    <m/>
    <n v="4"/>
    <n v="516843"/>
    <n v="174266"/>
    <s v="St. Margarets and North Twickenham"/>
    <m/>
    <x v="0"/>
    <x v="0"/>
    <s v="Mixed Use Area"/>
    <s v="St Margarets"/>
    <m/>
    <m/>
    <x v="1"/>
    <s v="CA49 Crown Road St Margarets"/>
  </r>
  <r>
    <s v="19/3852/GPD15"/>
    <s v="CHU"/>
    <s v="PA"/>
    <d v="2020-02-06T00:00:00"/>
    <d v="2023-02-06T00:00:00"/>
    <d v="2020-02-10T00:00:00"/>
    <m/>
    <x v="1"/>
    <s v="Open Market"/>
    <m/>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m/>
    <n v="0"/>
    <n v="2"/>
    <n v="0"/>
    <n v="0"/>
    <n v="0"/>
    <n v="0"/>
    <m/>
    <m/>
    <m/>
    <m/>
    <m/>
    <n v="2"/>
    <n v="520890"/>
    <n v="175755"/>
    <s v="Mortlake and Barnes Common"/>
    <m/>
    <x v="0"/>
    <x v="0"/>
    <m/>
    <m/>
    <m/>
    <m/>
    <x v="0"/>
    <m/>
  </r>
  <r>
    <s v="19/3913/GPD15"/>
    <s v="CHU"/>
    <s v="PA"/>
    <d v="2020-02-14T00:00:00"/>
    <d v="2020-06-30T00:00:00"/>
    <d v="2020-03-02T00:00:00"/>
    <m/>
    <x v="1"/>
    <s v="Open Market"/>
    <m/>
    <s v="Change of use from office (B1A )to residential  (C3) to create 2x 1 bedroom flats"/>
    <s v="2A Talbot Road_x000d_Isleworth_x000d_TW7 7HH_x000d_"/>
    <s v="TW7 7HH"/>
    <m/>
    <m/>
    <m/>
    <m/>
    <m/>
    <m/>
    <m/>
    <m/>
    <n v="0"/>
    <m/>
    <n v="2"/>
    <m/>
    <m/>
    <m/>
    <m/>
    <m/>
    <m/>
    <m/>
    <n v="2"/>
    <n v="2"/>
    <n v="0"/>
    <n v="0"/>
    <n v="0"/>
    <n v="0"/>
    <n v="0"/>
    <n v="0"/>
    <n v="0"/>
    <n v="2"/>
    <m/>
    <n v="0"/>
    <n v="2"/>
    <n v="0"/>
    <n v="0"/>
    <n v="0"/>
    <n v="0"/>
    <m/>
    <m/>
    <m/>
    <m/>
    <m/>
    <n v="2"/>
    <n v="516541"/>
    <n v="175254"/>
    <s v="St. Margarets and North Twickenham"/>
    <m/>
    <x v="0"/>
    <x v="0"/>
    <m/>
    <m/>
    <m/>
    <m/>
    <x v="0"/>
    <m/>
  </r>
  <r>
    <s v="19/1669/FUL"/>
    <s v="CHU"/>
    <m/>
    <d v="2019-08-23T00:00:00"/>
    <d v="2022-08-23T00:00:00"/>
    <d v="2019-11-11T00:00:00"/>
    <m/>
    <x v="1"/>
    <s v="Open Market"/>
    <m/>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m/>
    <n v="0"/>
    <n v="0"/>
    <n v="0"/>
    <n v="0"/>
    <n v="0"/>
    <n v="0"/>
    <m/>
    <m/>
    <m/>
    <m/>
    <m/>
    <n v="0"/>
    <n v="517949"/>
    <n v="174356"/>
    <s v="Ham, Petersham and Richmond Riverside"/>
    <m/>
    <x v="0"/>
    <x v="1"/>
    <m/>
    <m/>
    <m/>
    <m/>
    <x v="1"/>
    <s v="CA5 Richmond Hill"/>
  </r>
  <r>
    <s v="15/2204/FUL"/>
    <s v="NEW"/>
    <m/>
    <d v="2018-07-03T00:00:00"/>
    <d v="2021-07-03T00:00:00"/>
    <m/>
    <m/>
    <x v="2"/>
    <s v="Open Market"/>
    <m/>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m/>
    <n v="0"/>
    <n v="0"/>
    <n v="0.25"/>
    <n v="0.25"/>
    <n v="0.25"/>
    <n v="0.25"/>
    <m/>
    <m/>
    <m/>
    <m/>
    <m/>
    <n v="1"/>
    <n v="514174"/>
    <n v="174381"/>
    <s v="Whitton"/>
    <m/>
    <x v="0"/>
    <x v="0"/>
    <m/>
    <m/>
    <m/>
    <m/>
    <x v="0"/>
    <m/>
  </r>
  <r>
    <s v="15/3296/FUL"/>
    <s v="NEW"/>
    <m/>
    <d v="2019-08-13T00:00:00"/>
    <d v="2022-08-13T00:00:00"/>
    <m/>
    <m/>
    <x v="2"/>
    <s v="Affordable Rent"/>
    <m/>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m/>
    <n v="0"/>
    <n v="0"/>
    <n v="1.25"/>
    <n v="1.25"/>
    <n v="1.25"/>
    <n v="1.25"/>
    <m/>
    <m/>
    <m/>
    <m/>
    <m/>
    <n v="5"/>
    <n v="517328"/>
    <n v="170954"/>
    <s v="Hampton Wick"/>
    <m/>
    <x v="0"/>
    <x v="0"/>
    <m/>
    <m/>
    <m/>
    <m/>
    <x v="0"/>
    <m/>
  </r>
  <r>
    <s v="15/3297/FUL"/>
    <s v="NEW"/>
    <m/>
    <d v="2019-08-13T00:00:00"/>
    <d v="2022-08-13T00:00:00"/>
    <m/>
    <m/>
    <x v="2"/>
    <s v="Affordable Rent"/>
    <m/>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m/>
    <n v="0"/>
    <n v="0"/>
    <n v="0.5"/>
    <n v="0.5"/>
    <n v="0.5"/>
    <n v="0.5"/>
    <m/>
    <m/>
    <m/>
    <m/>
    <m/>
    <n v="2"/>
    <n v="517351"/>
    <n v="170884"/>
    <s v="Hampton Wick"/>
    <m/>
    <x v="0"/>
    <x v="0"/>
    <m/>
    <m/>
    <m/>
    <m/>
    <x v="0"/>
    <m/>
  </r>
  <r>
    <s v="15/4581/FUL"/>
    <s v="NEW"/>
    <m/>
    <d v="2018-04-23T00:00:00"/>
    <d v="2021-04-23T00:00:00"/>
    <m/>
    <m/>
    <x v="2"/>
    <s v="Open Market"/>
    <m/>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m/>
    <n v="0"/>
    <n v="0"/>
    <n v="1.5"/>
    <n v="1.5"/>
    <n v="1.5"/>
    <n v="1.5"/>
    <m/>
    <m/>
    <m/>
    <m/>
    <m/>
    <n v="6"/>
    <n v="513825"/>
    <n v="169567"/>
    <s v="Hampton"/>
    <m/>
    <x v="0"/>
    <x v="0"/>
    <m/>
    <m/>
    <m/>
    <m/>
    <x v="1"/>
    <s v="CA12 Hampton Village"/>
  </r>
  <r>
    <s v="15/4586/FUL"/>
    <s v="NEW"/>
    <m/>
    <d v="2017-07-11T00:00:00"/>
    <d v="2020-07-11T00:00:00"/>
    <m/>
    <m/>
    <x v="2"/>
    <s v="Open Market"/>
    <m/>
    <s v="Erection of a two-storey replacement dwellinghouse with attic space."/>
    <s v="257 Waldegrave Road_x000d_Twickenham_x000d_TW1 4SY_x000d_"/>
    <s v="TW1 4SY"/>
    <m/>
    <m/>
    <m/>
    <n v="1"/>
    <m/>
    <m/>
    <m/>
    <m/>
    <n v="1"/>
    <m/>
    <m/>
    <m/>
    <m/>
    <m/>
    <n v="1"/>
    <m/>
    <m/>
    <m/>
    <n v="1"/>
    <n v="0"/>
    <n v="0"/>
    <n v="0"/>
    <n v="-1"/>
    <n v="1"/>
    <n v="0"/>
    <n v="0"/>
    <n v="0"/>
    <n v="0"/>
    <m/>
    <n v="0"/>
    <n v="0"/>
    <n v="0"/>
    <n v="0"/>
    <n v="0"/>
    <n v="0"/>
    <m/>
    <m/>
    <m/>
    <m/>
    <m/>
    <n v="0"/>
    <n v="515611"/>
    <n v="172008"/>
    <s v="South Twickenham"/>
    <m/>
    <x v="0"/>
    <x v="0"/>
    <m/>
    <m/>
    <m/>
    <m/>
    <x v="0"/>
    <m/>
  </r>
  <r>
    <s v="16/0510/FUL"/>
    <s v="CHU"/>
    <m/>
    <d v="2018-07-19T00:00:00"/>
    <d v="2021-07-19T00:00:00"/>
    <m/>
    <m/>
    <x v="2"/>
    <s v="Open Market"/>
    <m/>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m/>
    <n v="0"/>
    <n v="0"/>
    <n v="0.5"/>
    <n v="0.5"/>
    <n v="0.5"/>
    <n v="0.5"/>
    <m/>
    <m/>
    <m/>
    <m/>
    <m/>
    <n v="2"/>
    <n v="518392"/>
    <n v="175032"/>
    <s v="South Richmond"/>
    <m/>
    <x v="0"/>
    <x v="0"/>
    <s v="Mixed Use Area"/>
    <s v="Sheen Road"/>
    <m/>
    <m/>
    <x v="1"/>
    <s v="CA31 Sheen Road Richmond"/>
  </r>
  <r>
    <s v="16/0606/FUL"/>
    <s v="MIX"/>
    <m/>
    <d v="2017-09-05T00:00:00"/>
    <d v="2020-09-05T00:00:00"/>
    <m/>
    <m/>
    <x v="2"/>
    <s v="Open Market"/>
    <m/>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m/>
    <n v="0"/>
    <n v="0"/>
    <n v="28"/>
    <n v="0"/>
    <n v="0"/>
    <n v="0"/>
    <m/>
    <m/>
    <m/>
    <m/>
    <m/>
    <n v="28"/>
    <n v="513766"/>
    <n v="169736"/>
    <s v="Hampton"/>
    <m/>
    <x v="0"/>
    <x v="0"/>
    <s v="Mixed Use Area"/>
    <s v="Station Road"/>
    <m/>
    <m/>
    <x v="1"/>
    <s v="CA12 Hampton Village"/>
  </r>
  <r>
    <s v="16/0647/FUL"/>
    <s v="NEW"/>
    <m/>
    <d v="2017-05-30T00:00:00"/>
    <d v="2021-04-16T00:00:00"/>
    <m/>
    <m/>
    <x v="2"/>
    <s v="Open Market"/>
    <m/>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m/>
    <n v="0"/>
    <n v="0"/>
    <n v="0.5"/>
    <n v="0.5"/>
    <n v="0.5"/>
    <n v="0.5"/>
    <m/>
    <m/>
    <m/>
    <m/>
    <m/>
    <n v="2"/>
    <n v="516905"/>
    <n v="170733"/>
    <s v="Hampton Wick"/>
    <m/>
    <x v="0"/>
    <x v="0"/>
    <m/>
    <m/>
    <m/>
    <m/>
    <x v="0"/>
    <m/>
  </r>
  <r>
    <s v="16/2288/FUL"/>
    <s v="EXT"/>
    <m/>
    <d v="2018-08-22T00:00:00"/>
    <d v="2021-08-22T00:00:00"/>
    <d v="2020-09-15T00:00:00"/>
    <m/>
    <x v="2"/>
    <s v="Open Market"/>
    <m/>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m/>
    <n v="0"/>
    <n v="3.5"/>
    <n v="3.5"/>
    <n v="0"/>
    <n v="0"/>
    <n v="0"/>
    <m/>
    <m/>
    <m/>
    <m/>
    <m/>
    <n v="7"/>
    <n v="514440"/>
    <n v="171238"/>
    <s v="Fulwell and Hampton Hill"/>
    <m/>
    <x v="0"/>
    <x v="0"/>
    <s v="Mixed Use Area"/>
    <s v="High Street"/>
    <m/>
    <m/>
    <x v="0"/>
    <m/>
  </r>
  <r>
    <s v="16/2704/FUL"/>
    <s v="NEW"/>
    <m/>
    <d v="2018-01-25T00:00:00"/>
    <d v="2021-01-25T00:00:00"/>
    <m/>
    <m/>
    <x v="2"/>
    <s v="Open Market"/>
    <m/>
    <s v="Demolition of existing dwelling and erection of a replacement dwelling."/>
    <s v="3 Berwyn Road_x000d_Richmond_x000d_TW10 5BP_x000d_"/>
    <s v="TW10 5BP"/>
    <m/>
    <m/>
    <m/>
    <n v="1"/>
    <m/>
    <m/>
    <m/>
    <m/>
    <n v="1"/>
    <m/>
    <m/>
    <m/>
    <m/>
    <m/>
    <n v="1"/>
    <m/>
    <m/>
    <m/>
    <n v="1"/>
    <n v="0"/>
    <n v="0"/>
    <n v="0"/>
    <n v="-1"/>
    <n v="1"/>
    <n v="0"/>
    <n v="0"/>
    <n v="0"/>
    <n v="0"/>
    <m/>
    <n v="0"/>
    <n v="0"/>
    <n v="0"/>
    <n v="0"/>
    <n v="0"/>
    <n v="0"/>
    <m/>
    <m/>
    <m/>
    <m/>
    <m/>
    <n v="0"/>
    <n v="519633"/>
    <n v="174966"/>
    <s v="South Richmond"/>
    <m/>
    <x v="0"/>
    <x v="0"/>
    <m/>
    <m/>
    <m/>
    <m/>
    <x v="1"/>
    <s v="CA69 Sheen Common Drive"/>
  </r>
  <r>
    <s v="16/2736/FUL"/>
    <s v="NEW"/>
    <m/>
    <d v="2017-05-26T00:00:00"/>
    <d v="2020-05-26T00:00:00"/>
    <m/>
    <m/>
    <x v="2"/>
    <s v="Open Market"/>
    <m/>
    <s v="Demolition of existing detached dwelling and construction of new 4 bed house."/>
    <s v="Downlands_x000d_Petersham Close_x000d_Petersham_x000d_Richmond_x000d_TW10 7DZ_x000d_"/>
    <s v="TW10 7DZ"/>
    <m/>
    <m/>
    <m/>
    <n v="1"/>
    <m/>
    <m/>
    <m/>
    <m/>
    <n v="1"/>
    <m/>
    <m/>
    <m/>
    <m/>
    <m/>
    <n v="1"/>
    <m/>
    <m/>
    <m/>
    <n v="1"/>
    <n v="0"/>
    <n v="0"/>
    <n v="0"/>
    <n v="-1"/>
    <n v="1"/>
    <n v="0"/>
    <n v="0"/>
    <n v="0"/>
    <n v="0"/>
    <m/>
    <n v="0"/>
    <n v="0"/>
    <n v="0"/>
    <n v="0"/>
    <n v="0"/>
    <n v="0"/>
    <m/>
    <m/>
    <m/>
    <m/>
    <m/>
    <n v="0"/>
    <n v="517972"/>
    <n v="172874"/>
    <s v="Ham, Petersham and Richmond Riverside"/>
    <m/>
    <x v="0"/>
    <x v="0"/>
    <m/>
    <m/>
    <m/>
    <m/>
    <x v="0"/>
    <m/>
  </r>
  <r>
    <s v="16/2822/FUL"/>
    <s v="EXT"/>
    <m/>
    <d v="2017-05-11T00:00:00"/>
    <d v="2020-05-11T00:00:00"/>
    <m/>
    <m/>
    <x v="2"/>
    <s v="Open Market"/>
    <m/>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m/>
    <n v="0"/>
    <n v="0"/>
    <n v="0.5"/>
    <n v="0.5"/>
    <n v="0.5"/>
    <n v="0.5"/>
    <m/>
    <m/>
    <m/>
    <m/>
    <m/>
    <n v="2"/>
    <n v="514331"/>
    <n v="172184"/>
    <s v="West Twickenham"/>
    <m/>
    <x v="0"/>
    <x v="0"/>
    <m/>
    <m/>
    <m/>
    <m/>
    <x v="0"/>
    <m/>
  </r>
  <r>
    <s v="16/4384/FUL"/>
    <s v="NEW"/>
    <m/>
    <d v="2017-10-27T00:00:00"/>
    <d v="2020-10-27T00:00:00"/>
    <m/>
    <m/>
    <x v="2"/>
    <s v="Open Market"/>
    <m/>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m/>
    <n v="0"/>
    <n v="0"/>
    <n v="0.25"/>
    <n v="0.25"/>
    <n v="0.25"/>
    <n v="0.25"/>
    <m/>
    <m/>
    <m/>
    <m/>
    <m/>
    <n v="1"/>
    <n v="520624"/>
    <n v="175780"/>
    <s v="Mortlake and Barnes Common"/>
    <s v="Garden Land"/>
    <x v="0"/>
    <x v="0"/>
    <m/>
    <m/>
    <m/>
    <m/>
    <x v="1"/>
    <s v="CA33 Mortlake"/>
  </r>
  <r>
    <s v="16/4553/FUL"/>
    <s v="NEW"/>
    <m/>
    <d v="2018-05-31T00:00:00"/>
    <d v="2021-05-31T00:00:00"/>
    <m/>
    <m/>
    <x v="2"/>
    <s v="Open Market"/>
    <s v="N"/>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n v="38"/>
    <m/>
    <n v="0"/>
    <n v="0"/>
    <n v="0"/>
    <n v="0"/>
    <n v="0"/>
    <n v="0"/>
    <n v="7.6"/>
    <n v="7.6"/>
    <n v="7.6"/>
    <n v="7.6"/>
    <n v="7.6"/>
    <n v="38"/>
    <n v="514240"/>
    <n v="170830"/>
    <s v="Fulwell and Hampton Hill"/>
    <m/>
    <x v="0"/>
    <x v="0"/>
    <s v="Mixed Use Area"/>
    <s v="High Street"/>
    <m/>
    <m/>
    <x v="1"/>
    <s v="CA38 High Street Hampton Hill"/>
  </r>
  <r>
    <s v="16/4587/FUL"/>
    <s v="CHU"/>
    <m/>
    <d v="2017-06-27T00:00:00"/>
    <d v="2020-06-27T00:00:00"/>
    <d v="2020-06-02T00:00:00"/>
    <m/>
    <x v="2"/>
    <s v="Open Market"/>
    <m/>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m/>
    <n v="0"/>
    <n v="1"/>
    <n v="0"/>
    <n v="0"/>
    <n v="0"/>
    <n v="0"/>
    <m/>
    <m/>
    <m/>
    <m/>
    <m/>
    <n v="1"/>
    <n v="520283"/>
    <n v="175017"/>
    <s v="East Sheen"/>
    <m/>
    <x v="0"/>
    <x v="0"/>
    <m/>
    <m/>
    <m/>
    <m/>
    <x v="0"/>
    <m/>
  </r>
  <r>
    <s v="17/0315/FUL"/>
    <s v="MIX"/>
    <m/>
    <d v="2018-06-12T00:00:00"/>
    <d v="2021-06-12T00:00:00"/>
    <m/>
    <m/>
    <x v="2"/>
    <s v="Open Market"/>
    <m/>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m/>
    <n v="0"/>
    <n v="0"/>
    <n v="1"/>
    <n v="1"/>
    <n v="1"/>
    <n v="1"/>
    <m/>
    <m/>
    <m/>
    <m/>
    <m/>
    <n v="4"/>
    <n v="517591"/>
    <n v="174434"/>
    <s v="Twickenham Riverside"/>
    <m/>
    <x v="0"/>
    <x v="0"/>
    <s v="Mixed Use Area"/>
    <s v="East Twickenham"/>
    <m/>
    <m/>
    <x v="1"/>
    <s v="CA4 Richmond Riverside"/>
  </r>
  <r>
    <s v="17/0341/GPD13"/>
    <s v="CHU"/>
    <s v="PA"/>
    <d v="2017-04-24T00:00:00"/>
    <d v="2020-04-24T00:00:00"/>
    <m/>
    <m/>
    <x v="2"/>
    <s v="Open Market"/>
    <m/>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m/>
    <n v="0"/>
    <n v="0"/>
    <n v="0.25"/>
    <n v="0.25"/>
    <n v="0.25"/>
    <n v="0.25"/>
    <m/>
    <m/>
    <m/>
    <m/>
    <m/>
    <n v="1"/>
    <n v="516015"/>
    <n v="170858"/>
    <s v="Teddington"/>
    <m/>
    <x v="5"/>
    <x v="0"/>
    <m/>
    <m/>
    <m/>
    <m/>
    <x v="0"/>
    <m/>
  </r>
  <r>
    <s v="17/0346/FUL"/>
    <s v="CON"/>
    <m/>
    <d v="2017-08-31T00:00:00"/>
    <d v="2020-08-31T00:00:00"/>
    <m/>
    <m/>
    <x v="2"/>
    <s v="Open Market"/>
    <m/>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m/>
    <n v="0"/>
    <n v="0"/>
    <n v="0.25"/>
    <n v="0.25"/>
    <n v="0.25"/>
    <n v="0.25"/>
    <m/>
    <m/>
    <m/>
    <m/>
    <m/>
    <n v="1"/>
    <n v="519014"/>
    <n v="175279"/>
    <s v="North Richmond"/>
    <m/>
    <x v="0"/>
    <x v="0"/>
    <m/>
    <m/>
    <m/>
    <m/>
    <x v="0"/>
    <m/>
  </r>
  <r>
    <s v="17/0600/FUL"/>
    <s v="CHU"/>
    <m/>
    <d v="2018-01-19T00:00:00"/>
    <d v="2021-01-19T00:00:00"/>
    <m/>
    <m/>
    <x v="2"/>
    <s v="Open Market"/>
    <m/>
    <s v="Change of use from existing open hall (D1) into 2 x residential apartments (C3). _x000d_"/>
    <s v="2-4 _x000d_Heath Road_x000d_Twickenham_x000d_TW1 4BZ"/>
    <s v="TW1 4BZ"/>
    <m/>
    <m/>
    <m/>
    <m/>
    <m/>
    <m/>
    <m/>
    <m/>
    <n v="0"/>
    <m/>
    <n v="2"/>
    <m/>
    <m/>
    <m/>
    <m/>
    <m/>
    <m/>
    <m/>
    <n v="2"/>
    <n v="2"/>
    <n v="0"/>
    <n v="0"/>
    <n v="0"/>
    <n v="0"/>
    <n v="0"/>
    <n v="0"/>
    <n v="0"/>
    <n v="2"/>
    <m/>
    <n v="0"/>
    <n v="0"/>
    <n v="0.5"/>
    <n v="0.5"/>
    <n v="0.5"/>
    <n v="0.5"/>
    <m/>
    <m/>
    <m/>
    <m/>
    <m/>
    <n v="2"/>
    <n v="516126"/>
    <n v="173185"/>
    <s v="Twickenham Riverside"/>
    <m/>
    <x v="1"/>
    <x v="0"/>
    <m/>
    <m/>
    <m/>
    <m/>
    <x v="0"/>
    <m/>
  </r>
  <r>
    <s v="17/0788/FUL"/>
    <s v="NEW"/>
    <m/>
    <d v="2017-11-17T00:00:00"/>
    <d v="2021-01-08T00:00:00"/>
    <m/>
    <m/>
    <x v="2"/>
    <s v="Open Market"/>
    <m/>
    <s v="Demolition of lock up garages to provide 1 no. detached 4 bedroom dwellinghouse with associated parking, cycle and refuse stores, new boundary fence and hard and soft landscaping."/>
    <s v="High Wigsell_x000a_35 Twickenham Road_x000a_Teddington_x000a__x000a_"/>
    <s v="TW11"/>
    <m/>
    <m/>
    <m/>
    <m/>
    <m/>
    <m/>
    <m/>
    <m/>
    <n v="0"/>
    <m/>
    <m/>
    <m/>
    <m/>
    <n v="1"/>
    <m/>
    <m/>
    <m/>
    <m/>
    <n v="1"/>
    <n v="0"/>
    <n v="0"/>
    <n v="0"/>
    <n v="1"/>
    <n v="0"/>
    <n v="0"/>
    <n v="0"/>
    <n v="0"/>
    <n v="1"/>
    <m/>
    <n v="0"/>
    <n v="0"/>
    <n v="0.25"/>
    <n v="0.25"/>
    <n v="0.25"/>
    <n v="0.25"/>
    <m/>
    <m/>
    <m/>
    <m/>
    <m/>
    <n v="1"/>
    <n v="516399"/>
    <n v="171470"/>
    <s v="Teddington"/>
    <m/>
    <x v="0"/>
    <x v="0"/>
    <m/>
    <m/>
    <m/>
    <m/>
    <x v="0"/>
    <m/>
  </r>
  <r>
    <s v="17/0798/FUL"/>
    <s v="NEW"/>
    <m/>
    <d v="2017-12-01T00:00:00"/>
    <d v="2020-12-01T00:00:00"/>
    <m/>
    <m/>
    <x v="2"/>
    <s v="Open Market"/>
    <m/>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m/>
    <n v="0"/>
    <n v="0"/>
    <n v="0.25"/>
    <n v="0.25"/>
    <n v="0.25"/>
    <n v="0.25"/>
    <m/>
    <m/>
    <m/>
    <m/>
    <m/>
    <n v="1"/>
    <n v="514058"/>
    <n v="174409"/>
    <s v="Whitton"/>
    <s v="Garden Land"/>
    <x v="0"/>
    <x v="0"/>
    <m/>
    <m/>
    <m/>
    <m/>
    <x v="0"/>
    <m/>
  </r>
  <r>
    <s v="17/1033/FUL"/>
    <s v="NEW"/>
    <m/>
    <d v="2017-09-19T00:00:00"/>
    <d v="2021-05-23T00:00:00"/>
    <m/>
    <m/>
    <x v="2"/>
    <s v="Open Market"/>
    <m/>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m/>
    <n v="0"/>
    <n v="0"/>
    <n v="2.25"/>
    <n v="2.25"/>
    <n v="2.25"/>
    <n v="2.25"/>
    <m/>
    <m/>
    <m/>
    <m/>
    <m/>
    <n v="9"/>
    <n v="515337"/>
    <n v="173383"/>
    <s v="South Twickenham"/>
    <m/>
    <x v="0"/>
    <x v="0"/>
    <m/>
    <m/>
    <m/>
    <m/>
    <x v="0"/>
    <m/>
  </r>
  <r>
    <s v="17/1139/GPD15"/>
    <s v="CHU"/>
    <s v="PA"/>
    <d v="2017-05-31T00:00:00"/>
    <d v="2020-05-31T00:00:00"/>
    <m/>
    <m/>
    <x v="2"/>
    <s v="Open Market"/>
    <m/>
    <s v="Change of use of property from B1a (office use) to C3 (residential) to provide 1 no. 4 bedroom dwellinghouse"/>
    <s v="108 Sherland Road Twickenham "/>
    <s v="TW1 4HD"/>
    <m/>
    <m/>
    <m/>
    <m/>
    <m/>
    <m/>
    <m/>
    <m/>
    <n v="0"/>
    <m/>
    <m/>
    <m/>
    <m/>
    <n v="1"/>
    <m/>
    <m/>
    <m/>
    <m/>
    <n v="1"/>
    <n v="0"/>
    <n v="0"/>
    <n v="0"/>
    <n v="1"/>
    <n v="0"/>
    <n v="0"/>
    <n v="0"/>
    <n v="0"/>
    <n v="1"/>
    <m/>
    <n v="0"/>
    <n v="0.33333333333333331"/>
    <n v="0.33333333333333331"/>
    <n v="0.33333333333333331"/>
    <n v="0"/>
    <n v="0"/>
    <m/>
    <m/>
    <m/>
    <m/>
    <m/>
    <n v="1"/>
    <n v="516024"/>
    <n v="173277"/>
    <s v="Twickenham Riverside"/>
    <m/>
    <x v="0"/>
    <x v="0"/>
    <m/>
    <m/>
    <m/>
    <m/>
    <x v="0"/>
    <m/>
  </r>
  <r>
    <s v="17/1390/FUL"/>
    <s v="NEW"/>
    <m/>
    <d v="2018-11-15T00:00:00"/>
    <d v="2022-05-14T00:00:00"/>
    <m/>
    <m/>
    <x v="2"/>
    <s v="Open Market"/>
    <m/>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m/>
    <n v="0"/>
    <n v="0"/>
    <n v="0.25"/>
    <n v="0.25"/>
    <n v="0.25"/>
    <n v="0.25"/>
    <m/>
    <m/>
    <m/>
    <m/>
    <m/>
    <n v="1"/>
    <n v="516598"/>
    <n v="174330"/>
    <s v="St. Margarets and North Twickenham"/>
    <m/>
    <x v="0"/>
    <x v="0"/>
    <m/>
    <m/>
    <m/>
    <m/>
    <x v="0"/>
    <m/>
  </r>
  <r>
    <s v="17/1550/FUL"/>
    <s v="NEW"/>
    <m/>
    <d v="2018-07-09T00:00:00"/>
    <d v="2021-07-09T00:00:00"/>
    <m/>
    <m/>
    <x v="2"/>
    <s v="Open Market"/>
    <m/>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m/>
    <n v="0"/>
    <n v="0"/>
    <n v="2"/>
    <n v="2"/>
    <n v="2"/>
    <n v="2"/>
    <m/>
    <m/>
    <m/>
    <m/>
    <m/>
    <n v="8"/>
    <n v="517393"/>
    <n v="169491"/>
    <s v="Hampton Wick"/>
    <m/>
    <x v="0"/>
    <x v="0"/>
    <m/>
    <m/>
    <m/>
    <m/>
    <x v="1"/>
    <s v="CA18 Hampton Wick"/>
  </r>
  <r>
    <s v="17/1782/FUL"/>
    <s v="NEW"/>
    <m/>
    <d v="2019-01-14T00:00:00"/>
    <d v="2022-01-14T00:00:00"/>
    <m/>
    <m/>
    <x v="2"/>
    <s v="Open Market"/>
    <m/>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m/>
    <n v="0"/>
    <n v="0"/>
    <n v="0"/>
    <n v="0"/>
    <n v="0"/>
    <n v="0"/>
    <m/>
    <m/>
    <m/>
    <m/>
    <m/>
    <n v="0"/>
    <n v="516874"/>
    <n v="170756"/>
    <s v="Hampton Wick"/>
    <m/>
    <x v="0"/>
    <x v="0"/>
    <m/>
    <m/>
    <m/>
    <m/>
    <x v="0"/>
    <m/>
  </r>
  <r>
    <s v="17/2314/FUL"/>
    <s v="NEW"/>
    <m/>
    <d v="2018-04-26T00:00:00"/>
    <d v="2021-04-26T00:00:00"/>
    <m/>
    <m/>
    <x v="2"/>
    <s v="Open Market"/>
    <m/>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m/>
    <n v="0"/>
    <n v="0"/>
    <n v="0"/>
    <n v="0"/>
    <n v="0"/>
    <n v="0"/>
    <m/>
    <m/>
    <m/>
    <m/>
    <m/>
    <n v="0"/>
    <n v="512725"/>
    <n v="170606"/>
    <s v="Hampton North"/>
    <m/>
    <x v="0"/>
    <x v="0"/>
    <m/>
    <m/>
    <m/>
    <m/>
    <x v="0"/>
    <m/>
  </r>
  <r>
    <s v="17/2532/GPD15"/>
    <s v="CHU"/>
    <s v="PA"/>
    <d v="2017-08-09T00:00:00"/>
    <d v="2020-08-09T00:00:00"/>
    <d v="2020-06-01T00:00:00"/>
    <m/>
    <x v="2"/>
    <s v="Open Market"/>
    <m/>
    <s v="Prior approval for the change of use from office B1(a) to residential (C3) in the form of 5 no. units."/>
    <s v="The Coach House 273A Sandycombe Road Richmond TW9 3LU"/>
    <s v="TW9 3LU"/>
    <m/>
    <m/>
    <m/>
    <m/>
    <m/>
    <m/>
    <m/>
    <m/>
    <n v="0"/>
    <m/>
    <n v="5"/>
    <m/>
    <m/>
    <m/>
    <m/>
    <m/>
    <m/>
    <m/>
    <n v="5"/>
    <n v="5"/>
    <n v="0"/>
    <n v="0"/>
    <n v="0"/>
    <n v="0"/>
    <n v="0"/>
    <n v="0"/>
    <n v="0"/>
    <n v="5"/>
    <m/>
    <n v="0"/>
    <n v="5"/>
    <n v="0"/>
    <n v="0"/>
    <n v="0"/>
    <n v="0"/>
    <m/>
    <m/>
    <m/>
    <m/>
    <m/>
    <n v="5"/>
    <n v="519113"/>
    <n v="176411"/>
    <s v="Kew"/>
    <m/>
    <x v="0"/>
    <x v="0"/>
    <m/>
    <m/>
    <m/>
    <m/>
    <x v="1"/>
    <s v="CA15 Kew Gardens Kew"/>
  </r>
  <r>
    <s v="17/2586/FUL"/>
    <s v="CON"/>
    <m/>
    <d v="2017-09-27T00:00:00"/>
    <d v="2020-09-27T00:00:00"/>
    <m/>
    <m/>
    <x v="2"/>
    <s v="Open Market"/>
    <m/>
    <s v="Change of use from 2 no. flats back to a single family dwelling house."/>
    <s v="First Floor Flat_x000d_18 Percival Road_x000d_East Sheen_x000d_London_x000d_SW14 7QE_x000d_"/>
    <s v="SW14 7QE"/>
    <n v="2"/>
    <m/>
    <m/>
    <m/>
    <m/>
    <m/>
    <m/>
    <m/>
    <n v="2"/>
    <m/>
    <m/>
    <m/>
    <n v="1"/>
    <m/>
    <m/>
    <m/>
    <m/>
    <m/>
    <n v="1"/>
    <n v="-2"/>
    <n v="0"/>
    <n v="1"/>
    <n v="0"/>
    <n v="0"/>
    <n v="0"/>
    <n v="0"/>
    <n v="0"/>
    <n v="-1"/>
    <m/>
    <n v="0"/>
    <n v="0"/>
    <n v="-0.25"/>
    <n v="-0.25"/>
    <n v="-0.25"/>
    <n v="-0.25"/>
    <m/>
    <m/>
    <m/>
    <m/>
    <m/>
    <n v="-1"/>
    <n v="520088"/>
    <n v="175029"/>
    <s v="East Sheen"/>
    <m/>
    <x v="0"/>
    <x v="0"/>
    <m/>
    <m/>
    <m/>
    <m/>
    <x v="0"/>
    <m/>
  </r>
  <r>
    <s v="17/2597/GPD15"/>
    <s v="CHU"/>
    <s v="PA"/>
    <d v="2017-08-30T00:00:00"/>
    <d v="2020-08-30T00:00:00"/>
    <m/>
    <m/>
    <x v="2"/>
    <s v="Open Market"/>
    <m/>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m/>
    <n v="0"/>
    <n v="0"/>
    <n v="0.75"/>
    <n v="0.75"/>
    <n v="0.75"/>
    <n v="0.75"/>
    <m/>
    <m/>
    <m/>
    <m/>
    <m/>
    <n v="3"/>
    <n v="520541"/>
    <n v="175760"/>
    <s v="East Sheen"/>
    <m/>
    <x v="2"/>
    <x v="0"/>
    <m/>
    <m/>
    <m/>
    <m/>
    <x v="0"/>
    <m/>
  </r>
  <r>
    <s v="17/2680/FUL"/>
    <s v="NEW"/>
    <m/>
    <d v="2017-12-11T00:00:00"/>
    <d v="2021-03-14T00:00:00"/>
    <d v="2020-06-01T00:00:00"/>
    <m/>
    <x v="2"/>
    <s v="Open Market"/>
    <m/>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m/>
    <n v="0"/>
    <n v="1"/>
    <n v="1"/>
    <n v="0"/>
    <n v="0"/>
    <n v="0"/>
    <m/>
    <m/>
    <m/>
    <m/>
    <m/>
    <n v="2"/>
    <n v="514169"/>
    <n v="170167"/>
    <s v="Hampton"/>
    <s v="Garden Land"/>
    <x v="0"/>
    <x v="0"/>
    <m/>
    <m/>
    <m/>
    <m/>
    <x v="0"/>
    <m/>
  </r>
  <r>
    <s v="17/2693/GPD15"/>
    <s v="CHU"/>
    <s v="PA"/>
    <d v="2017-09-08T00:00:00"/>
    <d v="2020-09-08T00:00:00"/>
    <m/>
    <m/>
    <x v="2"/>
    <s v="Open Market"/>
    <m/>
    <s v="Change of use from Class B1(a) office to Class C3 residential."/>
    <s v="246 Upper Richmond Road West_x000d_East Sheen_x000d_London_x000d_SW14 8AG_x000d_"/>
    <s v="SW14 8AG"/>
    <m/>
    <m/>
    <m/>
    <m/>
    <m/>
    <m/>
    <m/>
    <m/>
    <n v="0"/>
    <m/>
    <n v="1"/>
    <m/>
    <m/>
    <m/>
    <m/>
    <m/>
    <m/>
    <m/>
    <n v="1"/>
    <n v="1"/>
    <n v="0"/>
    <n v="0"/>
    <n v="0"/>
    <n v="0"/>
    <n v="0"/>
    <n v="0"/>
    <n v="0"/>
    <n v="1"/>
    <m/>
    <n v="0"/>
    <n v="0"/>
    <n v="0.25"/>
    <n v="0.25"/>
    <n v="0.25"/>
    <n v="0.25"/>
    <m/>
    <m/>
    <m/>
    <m/>
    <m/>
    <n v="1"/>
    <n v="520531"/>
    <n v="175416"/>
    <s v="East Sheen"/>
    <m/>
    <x v="2"/>
    <x v="0"/>
    <m/>
    <m/>
    <m/>
    <m/>
    <x v="1"/>
    <s v="CA70 Sheen Lane Mortlake"/>
  </r>
  <r>
    <s v="17/2872/FUL"/>
    <s v="NEW"/>
    <m/>
    <d v="2019-05-30T00:00:00"/>
    <d v="2022-05-20T00:00:00"/>
    <m/>
    <m/>
    <x v="2"/>
    <s v="Open Market"/>
    <m/>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m/>
    <n v="0"/>
    <n v="0"/>
    <n v="0.25"/>
    <n v="0.25"/>
    <n v="0.25"/>
    <n v="0.25"/>
    <m/>
    <m/>
    <m/>
    <m/>
    <m/>
    <n v="1"/>
    <n v="513537"/>
    <n v="170046"/>
    <s v="Hampton"/>
    <m/>
    <x v="0"/>
    <x v="0"/>
    <m/>
    <m/>
    <m/>
    <m/>
    <x v="0"/>
    <m/>
  </r>
  <r>
    <s v="17/2957/FUL"/>
    <s v="CON"/>
    <m/>
    <d v="2017-12-20T00:00:00"/>
    <d v="2020-12-20T00:00:00"/>
    <m/>
    <m/>
    <x v="2"/>
    <s v="Open Market"/>
    <m/>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m/>
    <n v="0"/>
    <n v="0"/>
    <n v="0.75"/>
    <n v="0.75"/>
    <n v="0.75"/>
    <n v="0.75"/>
    <m/>
    <m/>
    <m/>
    <m/>
    <m/>
    <n v="3"/>
    <n v="514558"/>
    <n v="171264"/>
    <s v="Fulwell and Hampton Hill"/>
    <m/>
    <x v="0"/>
    <x v="0"/>
    <s v="Mixed Use Area"/>
    <s v="High Street"/>
    <m/>
    <m/>
    <x v="0"/>
    <m/>
  </r>
  <r>
    <s v="17/3001/GPD16"/>
    <s v="CHU"/>
    <s v="PA"/>
    <d v="2017-09-27T00:00:00"/>
    <d v="2021-06-07T00:00:00"/>
    <m/>
    <m/>
    <x v="2"/>
    <s v="Open Market"/>
    <m/>
    <s v="Change of use from B8 (storage) to C3 (residential use) to create a 1 bedroom unit."/>
    <s v="Unit 3 Plough Lane Teddington_x000a__x000a_"/>
    <s v="TW11 9BN"/>
    <m/>
    <m/>
    <m/>
    <m/>
    <m/>
    <m/>
    <m/>
    <m/>
    <n v="0"/>
    <m/>
    <n v="1"/>
    <m/>
    <m/>
    <m/>
    <m/>
    <m/>
    <m/>
    <n v="0"/>
    <n v="1"/>
    <n v="1"/>
    <n v="0"/>
    <n v="0"/>
    <n v="0"/>
    <n v="0"/>
    <n v="0"/>
    <n v="0"/>
    <n v="0"/>
    <n v="1"/>
    <m/>
    <n v="0"/>
    <n v="0.5"/>
    <n v="0.5"/>
    <n v="0"/>
    <n v="0"/>
    <n v="0"/>
    <m/>
    <m/>
    <m/>
    <m/>
    <m/>
    <n v="1"/>
    <n v="516215"/>
    <n v="171077"/>
    <s v="Teddington"/>
    <m/>
    <x v="5"/>
    <x v="0"/>
    <m/>
    <m/>
    <m/>
    <m/>
    <x v="0"/>
    <m/>
  </r>
  <r>
    <s v="17/3003/GPD16"/>
    <s v="CHU"/>
    <s v="PA"/>
    <d v="2017-09-27T00:00:00"/>
    <d v="2021-06-07T00:00:00"/>
    <m/>
    <m/>
    <x v="2"/>
    <s v="Open Market"/>
    <m/>
    <s v="Change of use from B8 (storage) to C3 (residential) to create 2 Studio units."/>
    <s v="Unit 4 To 5A_x000d_Plough Lane_x000d_Teddington_x000d__x000d_"/>
    <s v="TW11 9BN"/>
    <m/>
    <m/>
    <m/>
    <m/>
    <m/>
    <m/>
    <m/>
    <m/>
    <n v="0"/>
    <m/>
    <n v="2"/>
    <m/>
    <m/>
    <m/>
    <m/>
    <m/>
    <m/>
    <n v="0"/>
    <n v="2"/>
    <n v="2"/>
    <n v="0"/>
    <n v="0"/>
    <n v="0"/>
    <n v="0"/>
    <n v="0"/>
    <n v="0"/>
    <n v="0"/>
    <n v="2"/>
    <m/>
    <n v="0"/>
    <n v="0.5"/>
    <n v="0.5"/>
    <n v="0"/>
    <n v="0"/>
    <n v="0"/>
    <m/>
    <m/>
    <m/>
    <m/>
    <m/>
    <n v="1"/>
    <n v="516224"/>
    <n v="171078"/>
    <s v="Teddington"/>
    <m/>
    <x v="5"/>
    <x v="0"/>
    <m/>
    <m/>
    <m/>
    <m/>
    <x v="0"/>
    <m/>
  </r>
  <r>
    <s v="17/3054/FUL"/>
    <s v="NEW"/>
    <m/>
    <d v="2018-10-30T00:00:00"/>
    <d v="2021-10-30T00:00:00"/>
    <m/>
    <m/>
    <x v="2"/>
    <s v="Open Market"/>
    <m/>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m/>
    <n v="0"/>
    <n v="0"/>
    <n v="0.5"/>
    <n v="0.5"/>
    <n v="0.5"/>
    <n v="0.5"/>
    <m/>
    <m/>
    <m/>
    <m/>
    <m/>
    <n v="2"/>
    <n v="516182"/>
    <n v="173653"/>
    <s v="Twickenham Riverside"/>
    <m/>
    <x v="1"/>
    <x v="0"/>
    <m/>
    <m/>
    <m/>
    <m/>
    <x v="0"/>
    <m/>
  </r>
  <r>
    <s v="17/3077/FUL"/>
    <s v="NEW"/>
    <m/>
    <d v="2018-03-15T00:00:00"/>
    <d v="2021-03-15T00:00:00"/>
    <d v="2020-05-04T00:00:00"/>
    <m/>
    <x v="2"/>
    <s v="Open Market"/>
    <m/>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m/>
    <n v="0"/>
    <n v="1"/>
    <n v="0"/>
    <n v="0"/>
    <n v="0"/>
    <n v="0"/>
    <m/>
    <m/>
    <m/>
    <m/>
    <m/>
    <n v="1"/>
    <n v="516426"/>
    <n v="173349"/>
    <s v="Twickenham Riverside"/>
    <m/>
    <x v="1"/>
    <x v="0"/>
    <m/>
    <m/>
    <m/>
    <m/>
    <x v="1"/>
    <s v="CA8 Twickenham Riverside"/>
  </r>
  <r>
    <s v="17/3265/FUL"/>
    <s v="NEW"/>
    <m/>
    <d v="2018-01-15T00:00:00"/>
    <d v="2021-01-15T00:00:00"/>
    <m/>
    <m/>
    <x v="2"/>
    <s v="Open Market"/>
    <m/>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m/>
    <n v="0"/>
    <n v="0"/>
    <n v="0"/>
    <n v="0"/>
    <n v="0"/>
    <n v="0"/>
    <m/>
    <m/>
    <m/>
    <m/>
    <m/>
    <n v="0"/>
    <n v="522475"/>
    <n v="177141"/>
    <s v="Barnes"/>
    <m/>
    <x v="0"/>
    <x v="0"/>
    <m/>
    <m/>
    <m/>
    <m/>
    <x v="1"/>
    <s v="CA25 Castelnau"/>
  </r>
  <r>
    <s v="17/3402/GPD16"/>
    <s v="CHU"/>
    <s v="PA"/>
    <d v="2017-11-03T00:00:00"/>
    <d v="2020-11-03T00:00:00"/>
    <m/>
    <m/>
    <x v="2"/>
    <s v="Open Market"/>
    <m/>
    <s v="Change of use from B8 (Storage) to C3 (Residential) to create 1 no. studio flat."/>
    <s v="Unit 1_x000d_Plough Lane_x000d_Teddington_x000d__x000d_"/>
    <s v="TW11"/>
    <m/>
    <m/>
    <m/>
    <m/>
    <m/>
    <m/>
    <m/>
    <m/>
    <n v="0"/>
    <m/>
    <n v="1"/>
    <m/>
    <m/>
    <m/>
    <m/>
    <m/>
    <m/>
    <m/>
    <n v="1"/>
    <n v="1"/>
    <n v="0"/>
    <n v="0"/>
    <n v="0"/>
    <n v="0"/>
    <n v="0"/>
    <n v="0"/>
    <n v="0"/>
    <n v="1"/>
    <m/>
    <n v="0"/>
    <n v="0"/>
    <n v="0.25"/>
    <n v="0.25"/>
    <n v="0.25"/>
    <n v="0.25"/>
    <m/>
    <m/>
    <m/>
    <m/>
    <m/>
    <n v="1"/>
    <n v="516208"/>
    <n v="171077"/>
    <s v="Teddington"/>
    <m/>
    <x v="5"/>
    <x v="0"/>
    <m/>
    <m/>
    <m/>
    <m/>
    <x v="0"/>
    <m/>
  </r>
  <r>
    <s v="17/3404/FUL"/>
    <s v="CHU"/>
    <m/>
    <d v="2018-02-01T00:00:00"/>
    <d v="2021-02-02T00:00:00"/>
    <m/>
    <m/>
    <x v="2"/>
    <s v="Open Market"/>
    <m/>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m/>
    <n v="0"/>
    <n v="0"/>
    <n v="-0.25"/>
    <n v="-0.25"/>
    <n v="-0.25"/>
    <n v="-0.25"/>
    <m/>
    <m/>
    <m/>
    <m/>
    <m/>
    <n v="-1"/>
    <n v="515091"/>
    <n v="171518"/>
    <s v="Fulwell and Hampton Hill"/>
    <m/>
    <x v="0"/>
    <x v="0"/>
    <s v="Mixed Use Area"/>
    <s v="Stanley Road"/>
    <m/>
    <m/>
    <x v="0"/>
    <m/>
  </r>
  <r>
    <s v="17/3590/FUL"/>
    <s v="NEW"/>
    <m/>
    <d v="2018-07-26T00:00:00"/>
    <d v="2021-07-26T00:00:00"/>
    <m/>
    <m/>
    <x v="2"/>
    <s v="Open Market"/>
    <m/>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m/>
    <n v="0"/>
    <n v="0"/>
    <n v="0.5"/>
    <n v="0.5"/>
    <n v="0.5"/>
    <n v="0.5"/>
    <m/>
    <m/>
    <m/>
    <m/>
    <m/>
    <n v="2"/>
    <n v="514975"/>
    <n v="171285"/>
    <s v="Fulwell and Hampton Hill"/>
    <m/>
    <x v="0"/>
    <x v="0"/>
    <m/>
    <m/>
    <m/>
    <m/>
    <x v="0"/>
    <m/>
  </r>
  <r>
    <s v="17/3610/FUL"/>
    <s v="MIX"/>
    <m/>
    <d v="2018-03-23T00:00:00"/>
    <d v="2021-03-23T00:00:00"/>
    <m/>
    <m/>
    <x v="2"/>
    <s v="Open Market"/>
    <m/>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m/>
    <n v="0"/>
    <n v="1.3333333333333333"/>
    <n v="1.3333333333333333"/>
    <n v="1.3333333333333333"/>
    <n v="0"/>
    <n v="0"/>
    <m/>
    <m/>
    <m/>
    <m/>
    <m/>
    <n v="4"/>
    <n v="521762"/>
    <n v="176415"/>
    <s v="Barnes"/>
    <m/>
    <x v="0"/>
    <x v="0"/>
    <s v="Mixed Use Area"/>
    <s v="High Street"/>
    <m/>
    <m/>
    <x v="1"/>
    <s v="CA1 Barnes Green"/>
  </r>
  <r>
    <s v="17/3696/GPD16"/>
    <s v="CHU"/>
    <s v="PA"/>
    <d v="2017-12-22T00:00:00"/>
    <d v="2020-12-22T00:00:00"/>
    <m/>
    <m/>
    <x v="2"/>
    <s v="Open Market"/>
    <m/>
    <s v="Change of use of premises from B8 (warehouse/distrubtion) to C3 (residential - 6 x 1 bed flats)"/>
    <s v="1A St Leonards Road_x000d_East Sheen_x000d_London_x000d_SW14 7LY_x000d_"/>
    <s v="SW14 7LY"/>
    <m/>
    <m/>
    <m/>
    <m/>
    <m/>
    <m/>
    <m/>
    <m/>
    <n v="0"/>
    <m/>
    <n v="6"/>
    <m/>
    <m/>
    <m/>
    <m/>
    <m/>
    <m/>
    <m/>
    <n v="6"/>
    <n v="6"/>
    <n v="0"/>
    <n v="0"/>
    <n v="0"/>
    <n v="0"/>
    <n v="0"/>
    <n v="0"/>
    <n v="0"/>
    <n v="6"/>
    <m/>
    <n v="0"/>
    <n v="0"/>
    <n v="1.5"/>
    <n v="1.5"/>
    <n v="1.5"/>
    <n v="1.5"/>
    <m/>
    <m/>
    <m/>
    <m/>
    <m/>
    <n v="6"/>
    <n v="520442"/>
    <n v="175588"/>
    <s v="East Sheen"/>
    <m/>
    <x v="0"/>
    <x v="0"/>
    <m/>
    <m/>
    <m/>
    <m/>
    <x v="1"/>
    <s v="CA70 Sheen Lane Mortlake"/>
  </r>
  <r>
    <s v="17/3795/GPD15"/>
    <s v="CHU"/>
    <s v="PA"/>
    <d v="2017-12-11T00:00:00"/>
    <d v="2020-12-11T00:00:00"/>
    <m/>
    <m/>
    <x v="2"/>
    <s v="Open Market"/>
    <m/>
    <s v="Change of use from Offices (B1) to Residential (C3)."/>
    <s v="25 Church Road_x000d_Teddington_x000d_TW11 8PF_x000d_"/>
    <s v="TW11 8PF"/>
    <m/>
    <m/>
    <m/>
    <m/>
    <m/>
    <m/>
    <m/>
    <m/>
    <n v="0"/>
    <m/>
    <m/>
    <n v="1"/>
    <n v="1"/>
    <m/>
    <m/>
    <m/>
    <m/>
    <m/>
    <n v="2"/>
    <n v="0"/>
    <n v="1"/>
    <n v="1"/>
    <n v="0"/>
    <n v="0"/>
    <n v="0"/>
    <n v="0"/>
    <n v="0"/>
    <n v="2"/>
    <m/>
    <n v="0"/>
    <n v="0"/>
    <n v="0.5"/>
    <n v="0.5"/>
    <n v="0.5"/>
    <n v="0.5"/>
    <m/>
    <m/>
    <m/>
    <m/>
    <m/>
    <n v="2"/>
    <n v="515664"/>
    <n v="171121"/>
    <s v="Teddington"/>
    <m/>
    <x v="0"/>
    <x v="0"/>
    <m/>
    <m/>
    <m/>
    <m/>
    <x v="0"/>
    <m/>
  </r>
  <r>
    <s v="17/4005/FUL"/>
    <s v="MIX"/>
    <m/>
    <d v="2020-03-05T00:00:00"/>
    <d v="2023-03-05T00:00:00"/>
    <m/>
    <m/>
    <x v="2"/>
    <s v="Open Market"/>
    <m/>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m/>
    <n v="0"/>
    <n v="0"/>
    <n v="0.25"/>
    <n v="0.25"/>
    <n v="0.25"/>
    <n v="0.25"/>
    <m/>
    <m/>
    <m/>
    <m/>
    <m/>
    <n v="1"/>
    <n v="518109"/>
    <n v="175300"/>
    <s v="South Richmond"/>
    <m/>
    <x v="4"/>
    <x v="0"/>
    <m/>
    <m/>
    <m/>
    <m/>
    <x v="1"/>
    <s v="CA17 Central Richmond"/>
  </r>
  <r>
    <s v="17/4014/FUL"/>
    <s v="CHU"/>
    <m/>
    <d v="2018-11-30T00:00:00"/>
    <d v="2022-03-19T00:00:00"/>
    <m/>
    <m/>
    <x v="2"/>
    <s v="Open Market"/>
    <m/>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m/>
    <n v="0"/>
    <n v="0"/>
    <n v="0.5"/>
    <n v="0.5"/>
    <n v="0.5"/>
    <n v="0.5"/>
    <m/>
    <m/>
    <m/>
    <m/>
    <m/>
    <n v="2"/>
    <n v="515746"/>
    <n v="173156"/>
    <s v="South Twickenham"/>
    <m/>
    <x v="1"/>
    <x v="0"/>
    <m/>
    <m/>
    <m/>
    <m/>
    <x v="0"/>
    <m/>
  </r>
  <r>
    <s v="17/4015/FUL"/>
    <s v="NEW"/>
    <m/>
    <d v="2018-10-03T00:00:00"/>
    <d v="2021-10-03T00:00:00"/>
    <m/>
    <m/>
    <x v="2"/>
    <s v="Open Market"/>
    <m/>
    <s v="Erection of 2no. dwellings with associated cycle parking and refuse storage."/>
    <s v="Land To Rear Of 34 - 40 The Quadrant Richmond_x000a__x000a_"/>
    <s v="TW9 1DN"/>
    <m/>
    <m/>
    <m/>
    <m/>
    <m/>
    <m/>
    <m/>
    <m/>
    <n v="0"/>
    <m/>
    <m/>
    <n v="2"/>
    <m/>
    <m/>
    <m/>
    <m/>
    <m/>
    <m/>
    <n v="2"/>
    <n v="0"/>
    <n v="2"/>
    <n v="0"/>
    <n v="0"/>
    <n v="0"/>
    <n v="0"/>
    <n v="0"/>
    <n v="0"/>
    <n v="2"/>
    <m/>
    <n v="0"/>
    <n v="0"/>
    <n v="0.5"/>
    <n v="0.5"/>
    <n v="0.5"/>
    <n v="0.5"/>
    <m/>
    <m/>
    <m/>
    <m/>
    <m/>
    <n v="2"/>
    <n v="518028"/>
    <n v="175050"/>
    <s v="South Richmond"/>
    <m/>
    <x v="4"/>
    <x v="0"/>
    <m/>
    <m/>
    <m/>
    <m/>
    <x v="1"/>
    <s v="CA17 Central Richmond"/>
  </r>
  <r>
    <s v="17/4114/PS192"/>
    <s v="CHU"/>
    <s v="PA"/>
    <d v="2017-12-28T00:00:00"/>
    <d v="2020-12-28T00:00:00"/>
    <m/>
    <m/>
    <x v="2"/>
    <s v="Open Market"/>
    <m/>
    <s v="Change of use from Class C4 (House in Multiple Occupation) to C3 (residential) to provide 1 x 3 bed flat"/>
    <s v="35A Broad Street_x000d_Teddington_x000d_TW11 8QZ_x000d_"/>
    <s v="TW11 8QZ"/>
    <m/>
    <m/>
    <n v="1"/>
    <m/>
    <m/>
    <m/>
    <m/>
    <m/>
    <n v="1"/>
    <m/>
    <m/>
    <m/>
    <n v="1"/>
    <m/>
    <m/>
    <m/>
    <m/>
    <m/>
    <n v="1"/>
    <n v="0"/>
    <n v="0"/>
    <n v="0"/>
    <n v="0"/>
    <n v="0"/>
    <n v="0"/>
    <n v="0"/>
    <n v="0"/>
    <n v="0"/>
    <m/>
    <n v="0"/>
    <n v="0"/>
    <n v="0"/>
    <n v="0"/>
    <n v="0"/>
    <n v="0"/>
    <m/>
    <m/>
    <m/>
    <m/>
    <m/>
    <n v="0"/>
    <n v="515625"/>
    <n v="170998"/>
    <s v="Teddington"/>
    <m/>
    <x v="5"/>
    <x v="0"/>
    <m/>
    <m/>
    <m/>
    <m/>
    <x v="0"/>
    <m/>
  </r>
  <r>
    <s v="17/4122/FUL"/>
    <s v="NEW"/>
    <m/>
    <d v="2018-12-21T00:00:00"/>
    <d v="2021-12-21T00:00:00"/>
    <m/>
    <m/>
    <x v="2"/>
    <s v="Open Market"/>
    <m/>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m/>
    <n v="0"/>
    <n v="0"/>
    <n v="0.25"/>
    <n v="0.25"/>
    <n v="0.25"/>
    <n v="0.25"/>
    <m/>
    <m/>
    <m/>
    <m/>
    <m/>
    <n v="1"/>
    <n v="521350"/>
    <n v="176123"/>
    <s v="Mortlake and Barnes Common"/>
    <m/>
    <x v="0"/>
    <x v="1"/>
    <m/>
    <m/>
    <m/>
    <m/>
    <x v="1"/>
    <s v="CA1 Barnes Green"/>
  </r>
  <r>
    <s v="17/4292/FUL"/>
    <s v="EXT"/>
    <m/>
    <d v="2018-01-25T00:00:00"/>
    <d v="2021-01-25T00:00:00"/>
    <m/>
    <m/>
    <x v="2"/>
    <s v="Open Market"/>
    <m/>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m/>
    <n v="0"/>
    <n v="0"/>
    <n v="0.75"/>
    <n v="0.75"/>
    <n v="0.75"/>
    <n v="0.75"/>
    <m/>
    <m/>
    <m/>
    <m/>
    <m/>
    <n v="3"/>
    <n v="518831"/>
    <n v="175436"/>
    <s v="North Richmond"/>
    <m/>
    <x v="0"/>
    <x v="0"/>
    <m/>
    <m/>
    <m/>
    <m/>
    <x v="0"/>
    <m/>
  </r>
  <r>
    <s v="17/4344/FUL"/>
    <s v="CHU"/>
    <m/>
    <d v="2018-03-09T00:00:00"/>
    <d v="2021-03-09T00:00:00"/>
    <m/>
    <m/>
    <x v="2"/>
    <s v="Open Market"/>
    <m/>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m/>
    <n v="0"/>
    <n v="0"/>
    <n v="0.25"/>
    <n v="0.25"/>
    <n v="0.25"/>
    <n v="0.25"/>
    <m/>
    <m/>
    <m/>
    <m/>
    <m/>
    <n v="1"/>
    <n v="517967"/>
    <n v="174947"/>
    <s v="South Richmond"/>
    <m/>
    <x v="4"/>
    <x v="0"/>
    <m/>
    <m/>
    <m/>
    <m/>
    <x v="1"/>
    <s v="CA17 Central Richmond"/>
  </r>
  <r>
    <s v="17/4422/GPD15"/>
    <s v="CHU"/>
    <s v="PA"/>
    <d v="2018-02-05T00:00:00"/>
    <d v="2021-02-05T00:00:00"/>
    <m/>
    <m/>
    <x v="2"/>
    <s v="Open Market"/>
    <m/>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m/>
    <n v="0"/>
    <n v="0"/>
    <n v="0.25"/>
    <n v="0.25"/>
    <n v="0.25"/>
    <n v="0.25"/>
    <m/>
    <m/>
    <m/>
    <m/>
    <m/>
    <n v="1"/>
    <n v="515664"/>
    <n v="171121"/>
    <s v="Teddington"/>
    <m/>
    <x v="0"/>
    <x v="0"/>
    <m/>
    <m/>
    <m/>
    <m/>
    <x v="0"/>
    <m/>
  </r>
  <r>
    <s v="17/4453/FUL"/>
    <s v="MIX"/>
    <m/>
    <d v="2018-05-10T00:00:00"/>
    <d v="2021-05-10T00:00:00"/>
    <m/>
    <m/>
    <x v="2"/>
    <s v="Open Market"/>
    <m/>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m/>
    <n v="0"/>
    <n v="0"/>
    <n v="0.25"/>
    <n v="0.25"/>
    <n v="0.25"/>
    <n v="0.25"/>
    <m/>
    <m/>
    <m/>
    <m/>
    <m/>
    <n v="1"/>
    <n v="518955"/>
    <n v="177124"/>
    <s v="Kew"/>
    <m/>
    <x v="0"/>
    <x v="0"/>
    <m/>
    <m/>
    <m/>
    <m/>
    <x v="1"/>
    <s v="CA2 Kew Green"/>
  </r>
  <r>
    <s v="17/4477/FUL"/>
    <s v="CON"/>
    <m/>
    <d v="2019-05-23T00:00:00"/>
    <d v="2022-05-23T00:00:00"/>
    <m/>
    <m/>
    <x v="2"/>
    <s v="Open Market"/>
    <m/>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m/>
    <n v="0"/>
    <n v="0"/>
    <n v="-0.25"/>
    <n v="-0.25"/>
    <n v="-0.25"/>
    <n v="-0.25"/>
    <m/>
    <m/>
    <m/>
    <m/>
    <m/>
    <n v="-1"/>
    <n v="518418"/>
    <n v="174325"/>
    <s v="South Richmond"/>
    <m/>
    <x v="0"/>
    <x v="0"/>
    <m/>
    <m/>
    <m/>
    <m/>
    <x v="1"/>
    <s v="CA30 St Matthias Richmond"/>
  </r>
  <r>
    <s v="18/0268/FUL"/>
    <s v="NEW"/>
    <m/>
    <d v="2018-05-31T00:00:00"/>
    <d v="2021-05-31T00:00:00"/>
    <m/>
    <m/>
    <x v="2"/>
    <s v="Open Market"/>
    <m/>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m/>
    <n v="0"/>
    <n v="0"/>
    <n v="0"/>
    <n v="0"/>
    <n v="0"/>
    <n v="0"/>
    <m/>
    <m/>
    <m/>
    <m/>
    <m/>
    <n v="0"/>
    <n v="514952"/>
    <n v="171606"/>
    <s v="Fulwell and Hampton Hill"/>
    <m/>
    <x v="0"/>
    <x v="0"/>
    <m/>
    <m/>
    <m/>
    <m/>
    <x v="0"/>
    <m/>
  </r>
  <r>
    <s v="18/0301/FUL"/>
    <s v="NEW"/>
    <m/>
    <d v="2018-12-18T00:00:00"/>
    <d v="2021-12-18T00:00:00"/>
    <m/>
    <m/>
    <x v="2"/>
    <s v="Open Market"/>
    <m/>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m/>
    <n v="0"/>
    <n v="0"/>
    <n v="0"/>
    <n v="0"/>
    <n v="0"/>
    <n v="0"/>
    <m/>
    <m/>
    <m/>
    <m/>
    <m/>
    <n v="0"/>
    <n v="518177"/>
    <n v="173103"/>
    <s v="Ham, Petersham and Richmond Riverside"/>
    <m/>
    <x v="0"/>
    <x v="0"/>
    <m/>
    <m/>
    <m/>
    <m/>
    <x v="0"/>
    <m/>
  </r>
  <r>
    <s v="18/0315/FUL"/>
    <s v="NEW"/>
    <m/>
    <d v="2019-06-20T00:00:00"/>
    <d v="2022-06-20T00:00:00"/>
    <m/>
    <m/>
    <x v="2"/>
    <s v="Open Market"/>
    <m/>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m/>
    <n v="0"/>
    <n v="0"/>
    <n v="1"/>
    <n v="1"/>
    <n v="1"/>
    <n v="1"/>
    <m/>
    <m/>
    <m/>
    <m/>
    <m/>
    <n v="4"/>
    <n v="512966"/>
    <n v="170724"/>
    <s v="Hampton North"/>
    <m/>
    <x v="0"/>
    <x v="0"/>
    <m/>
    <m/>
    <m/>
    <m/>
    <x v="0"/>
    <m/>
  </r>
  <r>
    <s v="18/0584/GPD15"/>
    <s v="CHU"/>
    <s v="PA"/>
    <d v="2018-04-17T00:00:00"/>
    <d v="2021-05-17T00:00:00"/>
    <m/>
    <m/>
    <x v="2"/>
    <s v="Open Market"/>
    <m/>
    <s v="Change of use from B1c to C3 (Residential) to provide 2 x 2B4P flats."/>
    <s v="1 High Street_x000d_Hampton Hill_x000d__x000d_"/>
    <s v="TW12 1NA"/>
    <m/>
    <m/>
    <m/>
    <m/>
    <m/>
    <m/>
    <m/>
    <m/>
    <n v="0"/>
    <m/>
    <m/>
    <n v="2"/>
    <m/>
    <m/>
    <m/>
    <m/>
    <m/>
    <m/>
    <n v="2"/>
    <n v="0"/>
    <n v="2"/>
    <n v="0"/>
    <n v="0"/>
    <n v="0"/>
    <n v="0"/>
    <n v="0"/>
    <n v="0"/>
    <n v="2"/>
    <m/>
    <n v="0"/>
    <n v="0"/>
    <n v="0.5"/>
    <n v="0.5"/>
    <n v="0.5"/>
    <n v="0.5"/>
    <m/>
    <m/>
    <m/>
    <m/>
    <m/>
    <n v="2"/>
    <n v="514188"/>
    <n v="170550"/>
    <s v="Fulwell and Hampton Hill"/>
    <m/>
    <x v="0"/>
    <x v="0"/>
    <m/>
    <m/>
    <m/>
    <m/>
    <x v="1"/>
    <s v="CA38 High Street Hampton Hill"/>
  </r>
  <r>
    <s v="18/0723/FUL"/>
    <s v="NEW"/>
    <m/>
    <d v="2018-10-04T00:00:00"/>
    <d v="2021-10-04T00:00:00"/>
    <d v="2020-06-23T00:00:00"/>
    <m/>
    <x v="2"/>
    <s v="Open Market"/>
    <m/>
    <s v="Demolition of existing dwelling and the erection of a replacement two storey, 4 bedroom dwelling"/>
    <s v="3 Queens Rise_x000d_Richmond_x000d_TW10 6HL"/>
    <s v="TW10 6HL"/>
    <m/>
    <m/>
    <m/>
    <n v="1"/>
    <m/>
    <m/>
    <m/>
    <m/>
    <n v="1"/>
    <m/>
    <m/>
    <m/>
    <m/>
    <n v="1"/>
    <m/>
    <m/>
    <m/>
    <m/>
    <n v="1"/>
    <n v="0"/>
    <n v="0"/>
    <n v="0"/>
    <n v="0"/>
    <n v="0"/>
    <n v="0"/>
    <n v="0"/>
    <n v="0"/>
    <n v="0"/>
    <m/>
    <n v="0"/>
    <n v="0"/>
    <n v="0"/>
    <n v="0"/>
    <n v="0"/>
    <n v="0"/>
    <m/>
    <m/>
    <m/>
    <m/>
    <m/>
    <n v="0"/>
    <n v="518695"/>
    <n v="174476"/>
    <s v="South Richmond"/>
    <m/>
    <x v="0"/>
    <x v="0"/>
    <m/>
    <m/>
    <m/>
    <m/>
    <x v="0"/>
    <m/>
  </r>
  <r>
    <s v="18/0866/FUL"/>
    <s v="EXT"/>
    <m/>
    <d v="2018-11-05T00:00:00"/>
    <d v="2021-11-06T00:00:00"/>
    <m/>
    <m/>
    <x v="2"/>
    <s v="Open Market"/>
    <m/>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m/>
    <n v="0"/>
    <n v="0"/>
    <n v="1"/>
    <n v="1"/>
    <n v="1"/>
    <n v="1"/>
    <m/>
    <m/>
    <m/>
    <m/>
    <m/>
    <n v="4"/>
    <n v="519849"/>
    <n v="175357"/>
    <s v="North Richmond"/>
    <m/>
    <x v="0"/>
    <x v="0"/>
    <m/>
    <m/>
    <m/>
    <m/>
    <x v="0"/>
    <m/>
  </r>
  <r>
    <s v="18/1022/FUL"/>
    <s v="CON"/>
    <m/>
    <d v="2018-11-27T00:00:00"/>
    <d v="2021-11-27T00:00:00"/>
    <m/>
    <m/>
    <x v="2"/>
    <s v="Open Market"/>
    <m/>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m/>
    <n v="0"/>
    <n v="0"/>
    <n v="-0.25"/>
    <n v="-0.25"/>
    <n v="-0.25"/>
    <n v="-0.25"/>
    <m/>
    <m/>
    <m/>
    <m/>
    <m/>
    <n v="-1"/>
    <n v="515922"/>
    <n v="171125"/>
    <s v="Teddington"/>
    <m/>
    <x v="5"/>
    <x v="0"/>
    <m/>
    <m/>
    <m/>
    <m/>
    <x v="1"/>
    <s v="CA37 High Street Teddington"/>
  </r>
  <r>
    <s v="18/1038/FUL"/>
    <s v="NEW"/>
    <m/>
    <d v="2019-02-04T00:00:00"/>
    <d v="2022-02-04T00:00:00"/>
    <m/>
    <m/>
    <x v="2"/>
    <s v="Open Market"/>
    <m/>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m/>
    <n v="0"/>
    <n v="0"/>
    <n v="0.75"/>
    <n v="0.75"/>
    <n v="0.75"/>
    <n v="0.75"/>
    <m/>
    <m/>
    <m/>
    <m/>
    <m/>
    <n v="3"/>
    <n v="520397"/>
    <n v="175552"/>
    <s v="East Sheen"/>
    <m/>
    <x v="2"/>
    <x v="0"/>
    <m/>
    <m/>
    <m/>
    <m/>
    <x v="0"/>
    <m/>
  </r>
  <r>
    <s v="18/1064/GPD15"/>
    <s v="CHU"/>
    <s v="PA"/>
    <d v="2018-05-22T00:00:00"/>
    <d v="2021-05-22T00:00:00"/>
    <m/>
    <m/>
    <x v="2"/>
    <s v="Open Market"/>
    <m/>
    <s v="Change of use from offices (B1) to residential (C3)"/>
    <s v="21A St Leonards Road_x000d_East Sheen_x000d_London_x000d_SW14 7LY_x000d_"/>
    <s v="SW14 7LY"/>
    <m/>
    <m/>
    <m/>
    <m/>
    <m/>
    <m/>
    <m/>
    <m/>
    <n v="0"/>
    <m/>
    <m/>
    <m/>
    <n v="5"/>
    <m/>
    <m/>
    <m/>
    <m/>
    <m/>
    <n v="5"/>
    <n v="0"/>
    <n v="0"/>
    <n v="5"/>
    <n v="0"/>
    <n v="0"/>
    <n v="0"/>
    <n v="0"/>
    <n v="0"/>
    <n v="5"/>
    <m/>
    <n v="0"/>
    <n v="0"/>
    <n v="1.25"/>
    <n v="1.25"/>
    <n v="1.25"/>
    <n v="1.25"/>
    <m/>
    <m/>
    <m/>
    <m/>
    <m/>
    <n v="5"/>
    <n v="520397"/>
    <n v="175552"/>
    <s v="East Sheen"/>
    <m/>
    <x v="2"/>
    <x v="0"/>
    <m/>
    <m/>
    <m/>
    <m/>
    <x v="0"/>
    <m/>
  </r>
  <r>
    <s v="18/1114/FUL"/>
    <s v="MIX"/>
    <m/>
    <d v="2019-07-25T00:00:00"/>
    <d v="2022-07-25T00:00:00"/>
    <m/>
    <m/>
    <x v="2"/>
    <s v="Open Market"/>
    <m/>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m/>
    <n v="0"/>
    <n v="0"/>
    <n v="0.25"/>
    <n v="0.25"/>
    <n v="0.25"/>
    <n v="0.25"/>
    <m/>
    <m/>
    <m/>
    <m/>
    <m/>
    <n v="1"/>
    <n v="514448"/>
    <n v="171212"/>
    <s v="Fulwell and Hampton Hill"/>
    <m/>
    <x v="0"/>
    <x v="0"/>
    <s v="Mixed Use Area"/>
    <s v="High Street"/>
    <m/>
    <m/>
    <x v="0"/>
    <m/>
  </r>
  <r>
    <s v="18/1248/FUL"/>
    <s v="CHU"/>
    <m/>
    <d v="2018-12-21T00:00:00"/>
    <d v="2021-12-21T00:00:00"/>
    <m/>
    <m/>
    <x v="2"/>
    <s v="Open Market"/>
    <m/>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m/>
    <n v="0"/>
    <n v="0"/>
    <n v="0.25"/>
    <n v="0.25"/>
    <n v="0.25"/>
    <n v="0.25"/>
    <m/>
    <m/>
    <m/>
    <m/>
    <m/>
    <n v="1"/>
    <n v="518862"/>
    <n v="175562"/>
    <s v="North Richmond"/>
    <m/>
    <x v="0"/>
    <x v="0"/>
    <m/>
    <m/>
    <m/>
    <m/>
    <x v="0"/>
    <m/>
  </r>
  <r>
    <s v="18/1442/FUL"/>
    <s v="NEW"/>
    <m/>
    <d v="2019-01-07T00:00:00"/>
    <d v="2022-01-07T00:00:00"/>
    <m/>
    <m/>
    <x v="2"/>
    <s v="Open Market"/>
    <m/>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m/>
    <n v="0"/>
    <n v="0"/>
    <n v="0.25"/>
    <n v="0.25"/>
    <n v="0.25"/>
    <n v="0.25"/>
    <m/>
    <m/>
    <m/>
    <m/>
    <m/>
    <n v="1"/>
    <n v="514703"/>
    <n v="172701"/>
    <s v="West Twickenham"/>
    <m/>
    <x v="0"/>
    <x v="0"/>
    <m/>
    <m/>
    <m/>
    <m/>
    <x v="0"/>
    <m/>
  </r>
  <r>
    <s v="18/1446/FUL"/>
    <s v="NEW"/>
    <m/>
    <d v="2018-08-10T00:00:00"/>
    <d v="2021-08-10T00:00:00"/>
    <m/>
    <m/>
    <x v="2"/>
    <s v="Open Market"/>
    <m/>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m/>
    <n v="0"/>
    <n v="0"/>
    <n v="0"/>
    <n v="0"/>
    <n v="0"/>
    <n v="0"/>
    <m/>
    <m/>
    <m/>
    <m/>
    <m/>
    <n v="0"/>
    <n v="515299"/>
    <n v="173105"/>
    <s v="South Twickenham"/>
    <m/>
    <x v="0"/>
    <x v="0"/>
    <m/>
    <m/>
    <m/>
    <m/>
    <x v="0"/>
    <m/>
  </r>
  <r>
    <s v="18/1743/FUL"/>
    <s v="NEW"/>
    <m/>
    <d v="2018-10-12T00:00:00"/>
    <d v="2021-12-20T00:00:00"/>
    <m/>
    <m/>
    <x v="2"/>
    <s v="Open Market"/>
    <m/>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m/>
    <n v="0"/>
    <n v="0"/>
    <n v="1"/>
    <n v="0"/>
    <n v="0"/>
    <n v="0"/>
    <m/>
    <m/>
    <m/>
    <m/>
    <m/>
    <n v="1"/>
    <n v="517388"/>
    <n v="170706"/>
    <s v="Hampton Wick"/>
    <s v="Garden Land"/>
    <x v="0"/>
    <x v="0"/>
    <m/>
    <m/>
    <m/>
    <m/>
    <x v="0"/>
    <m/>
  </r>
  <r>
    <s v="18/1911/FUL"/>
    <s v="EXT"/>
    <m/>
    <d v="2018-12-11T00:00:00"/>
    <d v="2021-12-11T00:00:00"/>
    <m/>
    <m/>
    <x v="2"/>
    <s v="Open Market"/>
    <m/>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m/>
    <n v="0"/>
    <n v="0"/>
    <n v="0.25"/>
    <n v="0.25"/>
    <n v="0.25"/>
    <n v="0.25"/>
    <m/>
    <m/>
    <m/>
    <m/>
    <m/>
    <n v="1"/>
    <n v="515913"/>
    <n v="173384"/>
    <s v="Twickenham Riverside"/>
    <m/>
    <x v="0"/>
    <x v="0"/>
    <m/>
    <m/>
    <m/>
    <m/>
    <x v="0"/>
    <m/>
  </r>
  <r>
    <s v="18/2038/FUL"/>
    <s v="NEW"/>
    <m/>
    <d v="2019-02-12T00:00:00"/>
    <d v="2022-02-12T00:00:00"/>
    <m/>
    <m/>
    <x v="2"/>
    <s v="Open Market"/>
    <m/>
    <s v="Demolition of existing building and construction of new building with basement."/>
    <s v="33 Parke Road_x000d_Barnes_x000d_London_x000d_SW13 9NJ"/>
    <s v="SW13 9NJ"/>
    <m/>
    <m/>
    <m/>
    <m/>
    <m/>
    <n v="1"/>
    <m/>
    <m/>
    <n v="1"/>
    <m/>
    <m/>
    <m/>
    <m/>
    <m/>
    <n v="1"/>
    <m/>
    <m/>
    <m/>
    <n v="1"/>
    <n v="0"/>
    <n v="0"/>
    <n v="0"/>
    <n v="0"/>
    <n v="1"/>
    <n v="-1"/>
    <n v="0"/>
    <n v="0"/>
    <n v="0"/>
    <m/>
    <n v="0"/>
    <n v="0"/>
    <n v="0"/>
    <n v="0"/>
    <n v="0"/>
    <n v="0"/>
    <m/>
    <m/>
    <m/>
    <m/>
    <m/>
    <n v="0"/>
    <n v="522063"/>
    <n v="177165"/>
    <s v="Barnes"/>
    <m/>
    <x v="0"/>
    <x v="0"/>
    <m/>
    <m/>
    <m/>
    <m/>
    <x v="0"/>
    <m/>
  </r>
  <r>
    <s v="18/2328/GPD15"/>
    <s v="CHU"/>
    <s v="PA"/>
    <d v="2018-09-14T00:00:00"/>
    <d v="2021-09-14T00:00:00"/>
    <m/>
    <m/>
    <x v="2"/>
    <s v="Open Market"/>
    <m/>
    <s v="Change of use from B1 to C3 (1No. studio flat and 2No. one bed apartments)."/>
    <s v="4 Udney Park Road_x000d_Teddington_x000d_TW11 9BG_x000d_"/>
    <s v="TW11 9BG"/>
    <m/>
    <m/>
    <m/>
    <m/>
    <m/>
    <m/>
    <m/>
    <m/>
    <n v="0"/>
    <m/>
    <n v="3"/>
    <m/>
    <m/>
    <m/>
    <m/>
    <m/>
    <m/>
    <m/>
    <n v="3"/>
    <n v="3"/>
    <n v="0"/>
    <n v="0"/>
    <n v="0"/>
    <n v="0"/>
    <n v="0"/>
    <n v="0"/>
    <n v="0"/>
    <n v="3"/>
    <m/>
    <n v="0"/>
    <n v="0"/>
    <n v="0.75"/>
    <n v="0.75"/>
    <n v="0.75"/>
    <n v="0.75"/>
    <m/>
    <m/>
    <m/>
    <m/>
    <m/>
    <n v="3"/>
    <n v="516288"/>
    <n v="171091"/>
    <s v="Teddington"/>
    <m/>
    <x v="5"/>
    <x v="0"/>
    <m/>
    <m/>
    <m/>
    <m/>
    <x v="0"/>
    <m/>
  </r>
  <r>
    <s v="18/2716/GPD13"/>
    <s v="CHU"/>
    <s v="PA"/>
    <d v="2018-10-08T00:00:00"/>
    <d v="2021-10-08T00:00:00"/>
    <m/>
    <m/>
    <x v="2"/>
    <s v="Open Market"/>
    <m/>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m/>
    <n v="0"/>
    <n v="0"/>
    <n v="0.75"/>
    <n v="0.75"/>
    <n v="0.75"/>
    <n v="0.75"/>
    <m/>
    <m/>
    <m/>
    <m/>
    <m/>
    <n v="3"/>
    <n v="519756"/>
    <n v="175319"/>
    <s v="East Sheen"/>
    <m/>
    <x v="0"/>
    <x v="0"/>
    <m/>
    <m/>
    <m/>
    <m/>
    <x v="0"/>
    <m/>
  </r>
  <r>
    <s v="18/2943/FUL"/>
    <s v="EXT"/>
    <m/>
    <d v="2019-11-07T00:00:00"/>
    <d v="2022-11-07T00:00:00"/>
    <m/>
    <m/>
    <x v="2"/>
    <s v="Open Market"/>
    <m/>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m/>
    <n v="0"/>
    <n v="0"/>
    <n v="1.5"/>
    <n v="1.5"/>
    <n v="1.5"/>
    <n v="1.5"/>
    <m/>
    <m/>
    <m/>
    <m/>
    <m/>
    <n v="6"/>
    <n v="512869"/>
    <n v="169793"/>
    <s v="Hampton"/>
    <m/>
    <x v="0"/>
    <x v="0"/>
    <m/>
    <m/>
    <m/>
    <m/>
    <x v="0"/>
    <m/>
  </r>
  <r>
    <s v="18/3003/FUL"/>
    <s v="NEW"/>
    <m/>
    <d v="2019-05-24T00:00:00"/>
    <d v="2022-05-24T00:00:00"/>
    <m/>
    <m/>
    <x v="2"/>
    <s v="Open Market"/>
    <m/>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m/>
    <n v="0"/>
    <n v="0"/>
    <n v="0.25"/>
    <n v="0.25"/>
    <n v="0.25"/>
    <n v="0.25"/>
    <m/>
    <m/>
    <m/>
    <m/>
    <m/>
    <n v="1"/>
    <n v="516557"/>
    <n v="175273"/>
    <s v="St. Margarets and North Twickenham"/>
    <m/>
    <x v="0"/>
    <x v="0"/>
    <m/>
    <m/>
    <m/>
    <m/>
    <x v="0"/>
    <m/>
  </r>
  <r>
    <s v="18/3195/GPD15"/>
    <s v="CHU"/>
    <s v="PA"/>
    <d v="2018-11-12T00:00:00"/>
    <d v="2021-11-12T00:00:00"/>
    <m/>
    <m/>
    <x v="2"/>
    <s v="Open Market"/>
    <m/>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m/>
    <n v="0"/>
    <n v="0"/>
    <n v="0.25"/>
    <n v="0.25"/>
    <n v="0.25"/>
    <n v="0.25"/>
    <m/>
    <m/>
    <m/>
    <m/>
    <m/>
    <n v="1"/>
    <n v="520495"/>
    <n v="175597"/>
    <s v="East Sheen"/>
    <m/>
    <x v="2"/>
    <x v="0"/>
    <m/>
    <m/>
    <m/>
    <m/>
    <x v="1"/>
    <s v="CA70 Sheen Lane Mortlake"/>
  </r>
  <r>
    <s v="18/3285/FUL"/>
    <s v="NEW"/>
    <m/>
    <d v="2019-03-18T00:00:00"/>
    <d v="2022-03-18T00:00:00"/>
    <m/>
    <m/>
    <x v="2"/>
    <s v="Open Market"/>
    <m/>
    <s v="Demolition of existing house and construction of a new 5 bed house with basement"/>
    <s v="74 Lowther Road_x000d_Barnes_x000d_London_x000d_SW13 9NU"/>
    <s v="SW13 9NU"/>
    <m/>
    <m/>
    <m/>
    <n v="1"/>
    <m/>
    <m/>
    <m/>
    <m/>
    <n v="1"/>
    <m/>
    <m/>
    <m/>
    <m/>
    <m/>
    <n v="1"/>
    <m/>
    <m/>
    <m/>
    <n v="1"/>
    <n v="0"/>
    <n v="0"/>
    <n v="0"/>
    <n v="-1"/>
    <n v="1"/>
    <n v="0"/>
    <n v="0"/>
    <n v="0"/>
    <n v="0"/>
    <m/>
    <n v="0"/>
    <n v="0"/>
    <n v="0"/>
    <n v="0"/>
    <n v="0"/>
    <n v="0"/>
    <m/>
    <m/>
    <m/>
    <m/>
    <m/>
    <n v="0"/>
    <n v="521978"/>
    <n v="177062"/>
    <s v="Barnes"/>
    <m/>
    <x v="0"/>
    <x v="0"/>
    <m/>
    <m/>
    <m/>
    <m/>
    <x v="0"/>
    <m/>
  </r>
  <r>
    <s v="18/3460/FUL"/>
    <s v="CON"/>
    <m/>
    <d v="2019-02-26T00:00:00"/>
    <d v="2022-02-26T00:00:00"/>
    <m/>
    <m/>
    <x v="2"/>
    <s v="Open Market"/>
    <m/>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m/>
    <n v="0"/>
    <n v="0"/>
    <n v="0.25"/>
    <n v="0.25"/>
    <n v="0.25"/>
    <n v="0.25"/>
    <m/>
    <m/>
    <m/>
    <m/>
    <m/>
    <n v="1"/>
    <n v="517894"/>
    <n v="174757"/>
    <s v="South Richmond"/>
    <m/>
    <x v="4"/>
    <x v="0"/>
    <m/>
    <m/>
    <m/>
    <m/>
    <x v="1"/>
    <s v="CA17 Central Richmond"/>
  </r>
  <r>
    <s v="18/3613/GPD15"/>
    <s v="CHU"/>
    <s v="PA"/>
    <d v="2018-12-28T00:00:00"/>
    <d v="2021-12-28T00:00:00"/>
    <m/>
    <m/>
    <x v="2"/>
    <s v="Open Market"/>
    <m/>
    <s v="Change of use from office B1(a) to C3 (Resdiential) use to provide 1 x 1 bed dwellinghouse."/>
    <s v="108 Shacklegate Lane_x000d_Teddington_x000d_TW11 8SH_x000d_"/>
    <s v="TW11 8SH"/>
    <m/>
    <m/>
    <m/>
    <m/>
    <m/>
    <m/>
    <m/>
    <m/>
    <n v="0"/>
    <m/>
    <n v="1"/>
    <m/>
    <m/>
    <m/>
    <m/>
    <m/>
    <m/>
    <m/>
    <n v="1"/>
    <n v="1"/>
    <n v="0"/>
    <n v="0"/>
    <n v="0"/>
    <n v="0"/>
    <n v="0"/>
    <n v="0"/>
    <n v="0"/>
    <n v="1"/>
    <m/>
    <n v="0"/>
    <n v="0"/>
    <n v="0.25"/>
    <n v="0.25"/>
    <n v="0.25"/>
    <n v="0.25"/>
    <m/>
    <m/>
    <m/>
    <m/>
    <m/>
    <n v="1"/>
    <n v="515394"/>
    <n v="171656"/>
    <s v="Fulwell and Hampton Hill"/>
    <m/>
    <x v="0"/>
    <x v="0"/>
    <m/>
    <m/>
    <m/>
    <m/>
    <x v="0"/>
    <m/>
  </r>
  <r>
    <s v="18/3696/FUL"/>
    <s v="CHU"/>
    <m/>
    <d v="2019-02-08T00:00:00"/>
    <d v="2022-02-08T00:00:00"/>
    <m/>
    <m/>
    <x v="2"/>
    <s v="Open Market"/>
    <m/>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m/>
    <n v="0"/>
    <n v="0"/>
    <n v="0.25"/>
    <n v="0.25"/>
    <n v="0.25"/>
    <n v="0.25"/>
    <m/>
    <m/>
    <m/>
    <m/>
    <m/>
    <n v="1"/>
    <n v="515502"/>
    <n v="173093"/>
    <s v="South Twickenham"/>
    <m/>
    <x v="0"/>
    <x v="0"/>
    <s v="Mixed Use Area"/>
    <s v="Twickenham Green"/>
    <m/>
    <m/>
    <x v="1"/>
    <s v="CA9 Twickenham Green"/>
  </r>
  <r>
    <s v="18/3930/FUL"/>
    <s v="NEW"/>
    <m/>
    <d v="2019-10-17T00:00:00"/>
    <d v="2022-10-17T00:00:00"/>
    <m/>
    <m/>
    <x v="2"/>
    <s v="Open Market"/>
    <m/>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m/>
    <n v="0"/>
    <n v="0"/>
    <n v="0.25"/>
    <n v="0.25"/>
    <n v="0.25"/>
    <n v="0.25"/>
    <m/>
    <m/>
    <m/>
    <m/>
    <m/>
    <n v="1"/>
    <n v="516550"/>
    <n v="171027"/>
    <s v="Hampton Wick"/>
    <s v="Garden Land"/>
    <x v="0"/>
    <x v="0"/>
    <m/>
    <m/>
    <m/>
    <m/>
    <x v="0"/>
    <m/>
  </r>
  <r>
    <s v="18/3950/FUL"/>
    <s v="CHU"/>
    <m/>
    <d v="2019-07-15T00:00:00"/>
    <d v="2022-07-15T00:00:00"/>
    <m/>
    <m/>
    <x v="2"/>
    <s v="Affordable Rent"/>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m/>
    <n v="0"/>
    <n v="0"/>
    <n v="0"/>
    <n v="5.5"/>
    <n v="5.5"/>
    <n v="0"/>
    <m/>
    <m/>
    <m/>
    <m/>
    <m/>
    <n v="11"/>
    <n v="518144"/>
    <n v="175553"/>
    <s v="North Richmond"/>
    <m/>
    <x v="0"/>
    <x v="0"/>
    <m/>
    <m/>
    <m/>
    <m/>
    <x v="1"/>
    <s v="CA36 Kew Foot Road"/>
  </r>
  <r>
    <s v="18/3950/FUL"/>
    <s v="CHU"/>
    <m/>
    <d v="2019-07-15T00:00:00"/>
    <d v="2022-07-15T00:00:00"/>
    <m/>
    <m/>
    <x v="2"/>
    <s v="Intermediate"/>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m/>
    <n v="0"/>
    <n v="0"/>
    <n v="0"/>
    <n v="2"/>
    <n v="2"/>
    <n v="0"/>
    <m/>
    <m/>
    <m/>
    <m/>
    <m/>
    <n v="4"/>
    <n v="518144"/>
    <n v="175553"/>
    <s v="North Richmond"/>
    <m/>
    <x v="0"/>
    <x v="0"/>
    <m/>
    <m/>
    <m/>
    <m/>
    <x v="1"/>
    <s v="CA36 Kew Foot Road"/>
  </r>
  <r>
    <s v="18/3950/FUL"/>
    <s v="CHU"/>
    <m/>
    <d v="2019-07-15T00:00:00"/>
    <d v="2022-07-15T00:00:00"/>
    <m/>
    <m/>
    <x v="2"/>
    <s v="Open Market"/>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m/>
    <n v="0"/>
    <n v="0"/>
    <n v="0"/>
    <n v="28"/>
    <n v="28"/>
    <n v="0"/>
    <m/>
    <m/>
    <m/>
    <m/>
    <m/>
    <n v="56"/>
    <n v="518144"/>
    <n v="175553"/>
    <s v="North Richmond"/>
    <m/>
    <x v="0"/>
    <x v="0"/>
    <m/>
    <m/>
    <m/>
    <m/>
    <x v="1"/>
    <s v="CA36 Kew Foot Road"/>
  </r>
  <r>
    <s v="18/3952/FUL"/>
    <s v="NEW"/>
    <m/>
    <d v="2019-03-29T00:00:00"/>
    <d v="2022-04-01T00:00:00"/>
    <m/>
    <m/>
    <x v="2"/>
    <s v="Open Market"/>
    <m/>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m/>
    <n v="0"/>
    <n v="0"/>
    <n v="0"/>
    <n v="0"/>
    <n v="0"/>
    <n v="0"/>
    <m/>
    <m/>
    <m/>
    <m/>
    <m/>
    <n v="0"/>
    <n v="513943"/>
    <n v="170016"/>
    <s v="Hampton"/>
    <m/>
    <x v="0"/>
    <x v="0"/>
    <m/>
    <m/>
    <m/>
    <m/>
    <x v="0"/>
    <m/>
  </r>
  <r>
    <s v="18/3954/FUL"/>
    <s v="NEW"/>
    <m/>
    <d v="2019-07-08T00:00:00"/>
    <d v="2022-06-24T00:00:00"/>
    <m/>
    <m/>
    <x v="2"/>
    <s v="Open Market"/>
    <m/>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m/>
    <n v="0"/>
    <n v="0"/>
    <n v="0"/>
    <n v="0"/>
    <n v="0"/>
    <n v="0"/>
    <m/>
    <m/>
    <m/>
    <m/>
    <m/>
    <n v="0"/>
    <n v="519436"/>
    <n v="174990"/>
    <s v="South Richmond"/>
    <m/>
    <x v="0"/>
    <x v="0"/>
    <m/>
    <m/>
    <m/>
    <m/>
    <x v="1"/>
    <s v="CA69 Sheen Common Drive"/>
  </r>
  <r>
    <s v="18/4125/FUL"/>
    <s v="CON"/>
    <m/>
    <d v="2019-02-06T00:00:00"/>
    <d v="2022-02-06T00:00:00"/>
    <m/>
    <m/>
    <x v="2"/>
    <s v="Open Market"/>
    <m/>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m/>
    <n v="0"/>
    <n v="0"/>
    <n v="0.5"/>
    <n v="0.5"/>
    <n v="0.5"/>
    <n v="0.5"/>
    <m/>
    <m/>
    <m/>
    <m/>
    <m/>
    <n v="2"/>
    <n v="514632"/>
    <n v="171370"/>
    <s v="Fulwell and Hampton Hill"/>
    <m/>
    <x v="0"/>
    <x v="0"/>
    <m/>
    <m/>
    <m/>
    <m/>
    <x v="0"/>
    <m/>
  </r>
  <r>
    <s v="18/4138/FUL"/>
    <s v="NEW"/>
    <m/>
    <d v="2019-11-11T00:00:00"/>
    <d v="2022-11-11T00:00:00"/>
    <d v="2020-04-14T00:00:00"/>
    <m/>
    <x v="2"/>
    <s v="Open Market"/>
    <m/>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m/>
    <n v="0"/>
    <n v="0"/>
    <n v="0"/>
    <n v="0"/>
    <n v="0"/>
    <n v="0"/>
    <m/>
    <m/>
    <m/>
    <m/>
    <m/>
    <n v="0"/>
    <n v="519487"/>
    <n v="176661"/>
    <s v="Kew"/>
    <m/>
    <x v="0"/>
    <x v="0"/>
    <m/>
    <m/>
    <m/>
    <m/>
    <x v="0"/>
    <m/>
  </r>
  <r>
    <s v="18/4183/FUL"/>
    <s v="NEW"/>
    <m/>
    <d v="2019-07-25T00:00:00"/>
    <d v="2022-07-25T00:00:00"/>
    <m/>
    <m/>
    <x v="2"/>
    <s v="Open Market"/>
    <m/>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m/>
    <n v="0"/>
    <n v="0"/>
    <n v="0.25"/>
    <n v="0.25"/>
    <n v="0.25"/>
    <n v="0.25"/>
    <m/>
    <m/>
    <m/>
    <m/>
    <m/>
    <n v="1"/>
    <n v="521611"/>
    <n v="175705"/>
    <s v="Mortlake and Barnes Common"/>
    <m/>
    <x v="0"/>
    <x v="0"/>
    <m/>
    <m/>
    <m/>
    <m/>
    <x v="0"/>
    <m/>
  </r>
  <r>
    <s v="18/4259/FUL"/>
    <s v="CON"/>
    <m/>
    <d v="2019-09-23T00:00:00"/>
    <d v="2022-09-23T00:00:00"/>
    <m/>
    <m/>
    <x v="2"/>
    <s v="Open Market"/>
    <m/>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m/>
    <n v="0"/>
    <n v="0"/>
    <n v="-0.25"/>
    <n v="-0.25"/>
    <n v="-0.25"/>
    <n v="-0.25"/>
    <m/>
    <m/>
    <m/>
    <m/>
    <m/>
    <n v="-1"/>
    <n v="521753"/>
    <n v="176604"/>
    <s v="Barnes"/>
    <m/>
    <x v="0"/>
    <x v="0"/>
    <m/>
    <m/>
    <m/>
    <m/>
    <x v="0"/>
    <m/>
  </r>
  <r>
    <s v="19/0171/GPD15"/>
    <s v="CHU"/>
    <s v="PA"/>
    <d v="2019-03-19T00:00:00"/>
    <d v="2022-03-19T00:00:00"/>
    <m/>
    <m/>
    <x v="2"/>
    <s v="Open Market"/>
    <m/>
    <s v="Change of use from B1 (Offices) to C3(a) (Dwellings) (2 x 2 bed)."/>
    <s v="62 Glentham Road_x000d_Barnes_x000d_London_x000d_SW13 9JJ_x000d_"/>
    <s v="SW13 9JJ"/>
    <m/>
    <m/>
    <m/>
    <m/>
    <m/>
    <m/>
    <m/>
    <m/>
    <n v="0"/>
    <m/>
    <m/>
    <n v="2"/>
    <m/>
    <m/>
    <m/>
    <m/>
    <m/>
    <m/>
    <n v="2"/>
    <n v="0"/>
    <n v="2"/>
    <n v="0"/>
    <n v="0"/>
    <n v="0"/>
    <n v="0"/>
    <n v="0"/>
    <n v="0"/>
    <n v="2"/>
    <m/>
    <n v="0"/>
    <n v="0"/>
    <n v="0.5"/>
    <n v="0.5"/>
    <n v="0.5"/>
    <n v="0.5"/>
    <m/>
    <m/>
    <m/>
    <m/>
    <m/>
    <n v="2"/>
    <n v="522531"/>
    <n v="177884"/>
    <s v="Barnes"/>
    <m/>
    <x v="0"/>
    <x v="0"/>
    <m/>
    <m/>
    <m/>
    <m/>
    <x v="1"/>
    <s v="CA25 Castelnau"/>
  </r>
  <r>
    <s v="19/0175/FUL"/>
    <s v="NEW"/>
    <m/>
    <d v="2019-05-09T00:00:00"/>
    <d v="2022-05-09T00:00:00"/>
    <m/>
    <m/>
    <x v="2"/>
    <s v="Open Market"/>
    <m/>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m/>
    <n v="0"/>
    <n v="0"/>
    <n v="0"/>
    <n v="0"/>
    <n v="0"/>
    <n v="0"/>
    <m/>
    <m/>
    <m/>
    <m/>
    <m/>
    <n v="0"/>
    <n v="516414"/>
    <n v="173065"/>
    <s v="Twickenham Riverside"/>
    <m/>
    <x v="0"/>
    <x v="1"/>
    <m/>
    <m/>
    <m/>
    <m/>
    <x v="1"/>
    <s v="CA8 Twickenham Riverside"/>
  </r>
  <r>
    <s v="19/0228/FUL"/>
    <s v="CON"/>
    <m/>
    <d v="2019-06-28T00:00:00"/>
    <d v="2022-06-28T00:00:00"/>
    <m/>
    <m/>
    <x v="2"/>
    <s v="Open Market"/>
    <m/>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m/>
    <n v="0"/>
    <n v="0"/>
    <n v="0.25"/>
    <n v="0.25"/>
    <n v="0.25"/>
    <n v="0.25"/>
    <m/>
    <m/>
    <m/>
    <m/>
    <m/>
    <n v="1"/>
    <n v="518380"/>
    <n v="175623"/>
    <s v="North Richmond"/>
    <m/>
    <x v="0"/>
    <x v="0"/>
    <m/>
    <m/>
    <m/>
    <m/>
    <x v="1"/>
    <s v="CA36 Kew Foot Road"/>
  </r>
  <r>
    <s v="19/0338/FUL"/>
    <s v="NEW"/>
    <m/>
    <d v="2019-05-24T00:00:00"/>
    <d v="2022-05-24T00:00:00"/>
    <m/>
    <m/>
    <x v="2"/>
    <s v="Open Market"/>
    <m/>
    <s v="Demolition of existing 3-bedroom bungalow and erection of a new 3-bedroom detached house with basement level."/>
    <s v="48 Fourth Cross Road_x000d_Twickenham_x000d_TW2 5EL"/>
    <s v="TW2 5EL"/>
    <m/>
    <m/>
    <n v="1"/>
    <m/>
    <m/>
    <m/>
    <m/>
    <m/>
    <n v="1"/>
    <m/>
    <m/>
    <m/>
    <n v="1"/>
    <m/>
    <m/>
    <m/>
    <m/>
    <m/>
    <n v="1"/>
    <n v="0"/>
    <n v="0"/>
    <n v="0"/>
    <n v="0"/>
    <n v="0"/>
    <n v="0"/>
    <n v="0"/>
    <n v="0"/>
    <n v="0"/>
    <m/>
    <n v="0"/>
    <n v="0"/>
    <n v="0"/>
    <n v="0"/>
    <n v="0"/>
    <n v="0"/>
    <m/>
    <m/>
    <m/>
    <m/>
    <m/>
    <n v="0"/>
    <n v="514720"/>
    <n v="172712"/>
    <s v="West Twickenham"/>
    <m/>
    <x v="0"/>
    <x v="0"/>
    <m/>
    <m/>
    <m/>
    <m/>
    <x v="0"/>
    <m/>
  </r>
  <r>
    <s v="19/0382/FUL"/>
    <s v="NEW"/>
    <m/>
    <d v="2019-12-05T00:00:00"/>
    <d v="2022-12-05T00:00:00"/>
    <m/>
    <m/>
    <x v="2"/>
    <s v="Open Market"/>
    <m/>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m/>
    <n v="0"/>
    <n v="0"/>
    <n v="0.25"/>
    <n v="0.25"/>
    <n v="0.25"/>
    <n v="0.25"/>
    <m/>
    <m/>
    <m/>
    <m/>
    <m/>
    <n v="1"/>
    <n v="515414"/>
    <n v="172536"/>
    <s v="South Twickenham"/>
    <s v="Garden Land"/>
    <x v="0"/>
    <x v="0"/>
    <m/>
    <m/>
    <m/>
    <m/>
    <x v="0"/>
    <m/>
  </r>
  <r>
    <s v="19/0391/FUL"/>
    <s v="NEW"/>
    <m/>
    <d v="2020-02-20T00:00:00"/>
    <d v="2023-02-20T00:00:00"/>
    <m/>
    <m/>
    <x v="2"/>
    <s v="Open Market"/>
    <m/>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m/>
    <n v="0"/>
    <n v="0"/>
    <n v="1.75"/>
    <n v="1.75"/>
    <n v="1.75"/>
    <n v="1.75"/>
    <m/>
    <m/>
    <m/>
    <m/>
    <m/>
    <n v="7"/>
    <n v="521492"/>
    <n v="175545"/>
    <s v="Mortlake and Barnes Common"/>
    <m/>
    <x v="0"/>
    <x v="0"/>
    <s v="Mixed Use Area"/>
    <s v="Priests Bridge"/>
    <m/>
    <m/>
    <x v="0"/>
    <m/>
  </r>
  <r>
    <s v="19/0414/FUL"/>
    <s v="NEW"/>
    <m/>
    <d v="2020-01-22T00:00:00"/>
    <d v="2023-01-23T00:00:00"/>
    <m/>
    <m/>
    <x v="2"/>
    <s v="Open Market"/>
    <m/>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m/>
    <n v="0"/>
    <n v="0"/>
    <n v="0.5"/>
    <n v="0.5"/>
    <n v="0.5"/>
    <n v="0.5"/>
    <m/>
    <m/>
    <m/>
    <m/>
    <m/>
    <n v="2"/>
    <n v="513048"/>
    <n v="173758"/>
    <s v="Heathfield"/>
    <s v="Garden Land"/>
    <x v="0"/>
    <x v="0"/>
    <m/>
    <m/>
    <m/>
    <m/>
    <x v="0"/>
    <m/>
  </r>
  <r>
    <s v="19/0823/GPD13"/>
    <s v="CHU"/>
    <s v="PA"/>
    <d v="2019-05-07T00:00:00"/>
    <d v="2022-05-07T00:00:00"/>
    <m/>
    <m/>
    <x v="2"/>
    <s v="Open Market"/>
    <m/>
    <s v="Conversion of commercial unit to self-contained 2no. bedroom unit"/>
    <s v="203 Sandycombe Road_x000d_Richmond_x000d_TW9 2EW_x000d_"/>
    <s v="TW9 2EW"/>
    <m/>
    <m/>
    <m/>
    <m/>
    <m/>
    <m/>
    <m/>
    <m/>
    <n v="0"/>
    <m/>
    <m/>
    <n v="1"/>
    <m/>
    <m/>
    <m/>
    <m/>
    <m/>
    <m/>
    <n v="1"/>
    <n v="0"/>
    <n v="1"/>
    <n v="0"/>
    <n v="0"/>
    <n v="0"/>
    <n v="0"/>
    <n v="0"/>
    <n v="0"/>
    <n v="1"/>
    <m/>
    <n v="0"/>
    <n v="0"/>
    <n v="0.25"/>
    <n v="0.25"/>
    <n v="0.25"/>
    <n v="0.25"/>
    <m/>
    <m/>
    <m/>
    <m/>
    <m/>
    <n v="1"/>
    <n v="519091"/>
    <n v="176195"/>
    <s v="Kew"/>
    <m/>
    <x v="0"/>
    <x v="0"/>
    <m/>
    <m/>
    <m/>
    <m/>
    <x v="0"/>
    <m/>
  </r>
  <r>
    <s v="19/0847/FUL"/>
    <s v="NEW"/>
    <m/>
    <d v="2019-12-23T00:00:00"/>
    <d v="2022-12-24T00:00:00"/>
    <m/>
    <m/>
    <x v="2"/>
    <s v="Open Market"/>
    <m/>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m/>
    <n v="0"/>
    <n v="0"/>
    <n v="0"/>
    <n v="0"/>
    <n v="0"/>
    <n v="0"/>
    <m/>
    <m/>
    <m/>
    <m/>
    <m/>
    <n v="0"/>
    <n v="516412"/>
    <n v="171302"/>
    <s v="Teddington"/>
    <m/>
    <x v="0"/>
    <x v="0"/>
    <m/>
    <m/>
    <m/>
    <m/>
    <x v="0"/>
    <m/>
  </r>
  <r>
    <s v="19/0911/FUL"/>
    <s v="EXT"/>
    <m/>
    <d v="2020-01-17T00:00:00"/>
    <d v="2023-02-05T00:00:00"/>
    <m/>
    <m/>
    <x v="2"/>
    <s v="Open Market"/>
    <m/>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m/>
    <n v="0"/>
    <n v="0"/>
    <n v="0.5"/>
    <n v="0.5"/>
    <n v="0.5"/>
    <n v="0.5"/>
    <m/>
    <m/>
    <m/>
    <m/>
    <m/>
    <n v="2"/>
    <n v="517543"/>
    <n v="169767"/>
    <s v="Hampton Wick"/>
    <m/>
    <x v="0"/>
    <x v="0"/>
    <m/>
    <m/>
    <m/>
    <m/>
    <x v="0"/>
    <m/>
  </r>
  <r>
    <s v="19/1029/FUL"/>
    <s v="EXT"/>
    <m/>
    <d v="2019-09-17T00:00:00"/>
    <d v="2022-09-17T00:00:00"/>
    <m/>
    <m/>
    <x v="2"/>
    <s v="Open Market"/>
    <m/>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m/>
    <n v="0"/>
    <n v="0"/>
    <n v="0.25"/>
    <n v="0.25"/>
    <n v="0.25"/>
    <n v="0.25"/>
    <m/>
    <m/>
    <m/>
    <m/>
    <m/>
    <n v="1"/>
    <n v="513857"/>
    <n v="171464"/>
    <s v="Fulwell and Hampton Hill"/>
    <s v="Garden Land"/>
    <x v="0"/>
    <x v="0"/>
    <m/>
    <m/>
    <m/>
    <m/>
    <x v="0"/>
    <m/>
  </r>
  <r>
    <s v="19/1033/GPD23"/>
    <s v="CHU"/>
    <s v="PA"/>
    <d v="2019-06-05T00:00:00"/>
    <d v="2022-06-05T00:00:00"/>
    <m/>
    <m/>
    <x v="2"/>
    <s v="Open Market"/>
    <m/>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m/>
    <n v="0"/>
    <n v="0"/>
    <n v="0.25"/>
    <n v="0.25"/>
    <n v="0.25"/>
    <n v="0.25"/>
    <m/>
    <m/>
    <m/>
    <m/>
    <m/>
    <n v="1"/>
    <n v="520517"/>
    <n v="175507"/>
    <s v="East Sheen"/>
    <m/>
    <x v="2"/>
    <x v="0"/>
    <m/>
    <m/>
    <m/>
    <m/>
    <x v="1"/>
    <s v="CA70 Sheen Lane Mortlake"/>
  </r>
  <r>
    <s v="19/1098/FUL"/>
    <s v="NEW"/>
    <m/>
    <d v="2019-08-23T00:00:00"/>
    <d v="2022-08-27T00:00:00"/>
    <m/>
    <m/>
    <x v="2"/>
    <s v="Open Market"/>
    <m/>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m/>
    <n v="0"/>
    <n v="0"/>
    <n v="-0.25"/>
    <n v="-0.25"/>
    <n v="-0.25"/>
    <n v="-0.25"/>
    <m/>
    <m/>
    <m/>
    <m/>
    <m/>
    <n v="-1"/>
    <n v="520394"/>
    <n v="175127"/>
    <s v="East Sheen"/>
    <m/>
    <x v="0"/>
    <x v="0"/>
    <m/>
    <m/>
    <m/>
    <m/>
    <x v="1"/>
    <s v="CA64 Sheen Lane East Sheen"/>
  </r>
  <r>
    <s v="19/1162/FUL"/>
    <s v="MIX"/>
    <m/>
    <d v="2020-03-20T00:00:00"/>
    <d v="2023-03-20T00:00:00"/>
    <m/>
    <m/>
    <x v="2"/>
    <s v="Open Market"/>
    <m/>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m/>
    <n v="0"/>
    <n v="0"/>
    <n v="0.25"/>
    <n v="0.25"/>
    <n v="0.25"/>
    <n v="0.25"/>
    <m/>
    <m/>
    <m/>
    <m/>
    <m/>
    <n v="1"/>
    <n v="517949"/>
    <n v="174506"/>
    <s v="South Richmond"/>
    <m/>
    <x v="4"/>
    <x v="0"/>
    <m/>
    <m/>
    <m/>
    <m/>
    <x v="1"/>
    <s v="CA5 Richmond Hill"/>
  </r>
  <r>
    <s v="19/1219/FUL"/>
    <s v="NEW"/>
    <m/>
    <d v="2019-12-11T00:00:00"/>
    <d v="2022-12-11T00:00:00"/>
    <m/>
    <m/>
    <x v="2"/>
    <s v="Open Market"/>
    <m/>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m/>
    <n v="0"/>
    <n v="0"/>
    <n v="0"/>
    <n v="0"/>
    <n v="0"/>
    <n v="0"/>
    <m/>
    <m/>
    <m/>
    <m/>
    <m/>
    <n v="0"/>
    <n v="520990"/>
    <n v="175033"/>
    <s v="East Sheen"/>
    <m/>
    <x v="0"/>
    <x v="0"/>
    <m/>
    <m/>
    <m/>
    <m/>
    <x v="0"/>
    <m/>
  </r>
  <r>
    <s v="19/1361/FUL"/>
    <s v="EXT"/>
    <m/>
    <d v="2019-07-16T00:00:00"/>
    <d v="2022-07-16T00:00:00"/>
    <d v="2020-06-17T00:00:00"/>
    <d v="2020-09-30T00:00:00"/>
    <x v="2"/>
    <s v="Open Market"/>
    <m/>
    <s v="Extension of 4-bedroom single family dwelling house and conversion to divide into 2No. 2-bedroom houses."/>
    <s v="2F Fifth Cross Road_x000a_Twickenham_x000a_TW2 5LQ"/>
    <s v="TW2 5LQ"/>
    <m/>
    <m/>
    <m/>
    <n v="1"/>
    <m/>
    <m/>
    <m/>
    <m/>
    <n v="1"/>
    <m/>
    <m/>
    <n v="2"/>
    <m/>
    <m/>
    <m/>
    <m/>
    <m/>
    <m/>
    <n v="2"/>
    <n v="0"/>
    <n v="2"/>
    <n v="0"/>
    <n v="-1"/>
    <n v="0"/>
    <n v="0"/>
    <n v="0"/>
    <n v="0"/>
    <n v="1"/>
    <m/>
    <n v="0"/>
    <n v="1"/>
    <n v="0"/>
    <n v="0"/>
    <n v="0"/>
    <n v="0"/>
    <m/>
    <m/>
    <m/>
    <m/>
    <m/>
    <n v="1"/>
    <n v="514833"/>
    <n v="172367"/>
    <s v="West Twickenham"/>
    <m/>
    <x v="0"/>
    <x v="0"/>
    <m/>
    <m/>
    <m/>
    <m/>
    <x v="0"/>
    <m/>
  </r>
  <r>
    <s v="19/1602/GPD15"/>
    <s v="CHU"/>
    <s v="PA"/>
    <d v="2019-07-15T00:00:00"/>
    <d v="2022-07-15T00:00:00"/>
    <m/>
    <m/>
    <x v="2"/>
    <s v="Open Market"/>
    <m/>
    <s v="Change of use from B1(a) (office) to C3 (residential) to provide 1 x 1 bed self-contained residential dwelling."/>
    <s v="106 Shacklegate Lane_x000d_Teddington_x000d_TW11 8SH_x000d_"/>
    <s v="TW11 8SH"/>
    <m/>
    <m/>
    <m/>
    <m/>
    <m/>
    <m/>
    <m/>
    <m/>
    <n v="0"/>
    <m/>
    <n v="1"/>
    <m/>
    <m/>
    <m/>
    <m/>
    <m/>
    <m/>
    <m/>
    <n v="1"/>
    <n v="1"/>
    <n v="0"/>
    <n v="0"/>
    <n v="0"/>
    <n v="0"/>
    <n v="0"/>
    <n v="0"/>
    <n v="0"/>
    <n v="1"/>
    <m/>
    <n v="0"/>
    <n v="0"/>
    <n v="0.25"/>
    <n v="0.25"/>
    <n v="0.25"/>
    <n v="0.25"/>
    <m/>
    <m/>
    <m/>
    <m/>
    <m/>
    <n v="1"/>
    <n v="515391"/>
    <n v="171652"/>
    <s v="Fulwell and Hampton Hill"/>
    <m/>
    <x v="0"/>
    <x v="0"/>
    <m/>
    <m/>
    <m/>
    <m/>
    <x v="0"/>
    <m/>
  </r>
  <r>
    <s v="19/1649/GPD15"/>
    <s v="CHU"/>
    <s v="PA"/>
    <d v="2019-07-16T00:00:00"/>
    <d v="2022-07-16T00:00:00"/>
    <m/>
    <m/>
    <x v="2"/>
    <s v="Open Market"/>
    <m/>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m/>
    <n v="0"/>
    <n v="0"/>
    <n v="0.25"/>
    <n v="0.25"/>
    <n v="0.25"/>
    <n v="0.25"/>
    <m/>
    <m/>
    <m/>
    <m/>
    <m/>
    <n v="1"/>
    <n v="516442"/>
    <n v="173470"/>
    <s v="Twickenham Riverside"/>
    <m/>
    <x v="1"/>
    <x v="0"/>
    <m/>
    <m/>
    <m/>
    <m/>
    <x v="1"/>
    <s v="CA8 Twickenham Riverside"/>
  </r>
  <r>
    <s v="19/1703/FUL"/>
    <s v="CHU"/>
    <m/>
    <d v="2019-08-12T00:00:00"/>
    <d v="2022-12-27T00:00:00"/>
    <m/>
    <m/>
    <x v="2"/>
    <s v="Open Market"/>
    <m/>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m/>
    <n v="0"/>
    <n v="0"/>
    <n v="0.25"/>
    <n v="0.25"/>
    <n v="0.25"/>
    <n v="0.25"/>
    <m/>
    <m/>
    <m/>
    <m/>
    <m/>
    <n v="1"/>
    <n v="514733"/>
    <n v="172125"/>
    <s v="West Twickenham"/>
    <m/>
    <x v="0"/>
    <x v="0"/>
    <m/>
    <m/>
    <m/>
    <m/>
    <x v="0"/>
    <m/>
  </r>
  <r>
    <s v="19/1731/FUL"/>
    <s v="NEW"/>
    <m/>
    <d v="2019-08-21T00:00:00"/>
    <d v="2022-08-21T00:00:00"/>
    <m/>
    <m/>
    <x v="2"/>
    <s v="Open Market"/>
    <m/>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m/>
    <n v="0"/>
    <n v="0"/>
    <n v="0"/>
    <n v="0"/>
    <n v="0"/>
    <n v="0"/>
    <m/>
    <m/>
    <m/>
    <m/>
    <m/>
    <n v="0"/>
    <n v="515806"/>
    <n v="172455"/>
    <s v="South Twickenham"/>
    <m/>
    <x v="0"/>
    <x v="0"/>
    <m/>
    <m/>
    <m/>
    <m/>
    <x v="0"/>
    <m/>
  </r>
  <r>
    <s v="19/1759/FUL"/>
    <s v="CON"/>
    <m/>
    <d v="2019-09-09T00:00:00"/>
    <d v="2022-09-16T00:00:00"/>
    <m/>
    <m/>
    <x v="2"/>
    <s v="Open Market"/>
    <m/>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m/>
    <n v="0"/>
    <n v="0"/>
    <n v="0.75"/>
    <n v="0.75"/>
    <n v="0.75"/>
    <n v="0.75"/>
    <m/>
    <m/>
    <m/>
    <m/>
    <m/>
    <n v="3"/>
    <n v="514632"/>
    <n v="171370"/>
    <s v="Fulwell and Hampton Hill"/>
    <m/>
    <x v="0"/>
    <x v="0"/>
    <m/>
    <m/>
    <m/>
    <m/>
    <x v="0"/>
    <m/>
  </r>
  <r>
    <s v="19/1763/FUL"/>
    <s v="NEW"/>
    <m/>
    <d v="2019-09-23T00:00:00"/>
    <d v="2022-09-23T00:00:00"/>
    <m/>
    <m/>
    <x v="2"/>
    <s v="Open Market"/>
    <m/>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m/>
    <n v="0"/>
    <n v="0"/>
    <n v="0.5"/>
    <n v="0.5"/>
    <n v="0.5"/>
    <n v="0.5"/>
    <m/>
    <m/>
    <m/>
    <m/>
    <m/>
    <n v="2"/>
    <n v="515377"/>
    <n v="173631"/>
    <s v="St. Margarets and North Twickenham"/>
    <m/>
    <x v="0"/>
    <x v="0"/>
    <m/>
    <m/>
    <m/>
    <m/>
    <x v="0"/>
    <m/>
  </r>
  <r>
    <s v="19/1895/FUL"/>
    <s v="EXT"/>
    <m/>
    <d v="2019-10-23T00:00:00"/>
    <d v="2022-10-23T00:00:00"/>
    <m/>
    <m/>
    <x v="2"/>
    <s v="Open Market"/>
    <m/>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m/>
    <n v="0"/>
    <n v="0"/>
    <n v="0"/>
    <n v="0"/>
    <n v="0"/>
    <n v="0"/>
    <m/>
    <m/>
    <m/>
    <m/>
    <m/>
    <n v="0"/>
    <n v="517763"/>
    <n v="171588"/>
    <s v="Ham, Petersham and Richmond Riverside"/>
    <m/>
    <x v="0"/>
    <x v="0"/>
    <m/>
    <m/>
    <m/>
    <m/>
    <x v="0"/>
    <m/>
  </r>
  <r>
    <s v="19/1997/GPD23"/>
    <s v="CHU"/>
    <s v="PA"/>
    <d v="2019-08-29T00:00:00"/>
    <d v="2022-08-29T00:00:00"/>
    <m/>
    <m/>
    <x v="2"/>
    <s v="Open Market"/>
    <m/>
    <s v="Change of use of property from B1(c) light industrial use to C3 residential (1x2 bedroom house)"/>
    <s v="1A - 3A Holly Road_x000d_Hampton Hill_x000d_Hampton_x000d_TW12 1QF_x000d_"/>
    <s v="TW12 1QF"/>
    <m/>
    <m/>
    <m/>
    <m/>
    <m/>
    <m/>
    <m/>
    <m/>
    <n v="0"/>
    <m/>
    <m/>
    <n v="1"/>
    <m/>
    <m/>
    <m/>
    <m/>
    <m/>
    <m/>
    <n v="1"/>
    <n v="0"/>
    <n v="1"/>
    <n v="0"/>
    <n v="0"/>
    <n v="0"/>
    <n v="0"/>
    <n v="0"/>
    <n v="0"/>
    <n v="1"/>
    <m/>
    <n v="0"/>
    <n v="0"/>
    <n v="0.25"/>
    <n v="0.25"/>
    <n v="0.25"/>
    <n v="0.25"/>
    <m/>
    <m/>
    <m/>
    <m/>
    <m/>
    <n v="1"/>
    <n v="514191"/>
    <n v="170734"/>
    <s v="Fulwell and Hampton Hill"/>
    <m/>
    <x v="0"/>
    <x v="0"/>
    <s v="Mixed Use Area"/>
    <s v="High Street"/>
    <m/>
    <m/>
    <x v="0"/>
    <m/>
  </r>
  <r>
    <s v="19/2102/FUL"/>
    <s v="EXT"/>
    <m/>
    <d v="2019-08-21T00:00:00"/>
    <d v="2022-08-27T00:00:00"/>
    <m/>
    <m/>
    <x v="2"/>
    <s v="Open Market"/>
    <m/>
    <s v="Rear extension at second floor level to form a new studio flat."/>
    <s v="Tabard House_x000d_22 Upper Teddington Road_x000d_Hampton Wick_x000d_KT1 4DT_x000d_"/>
    <s v="KT1 4DT"/>
    <m/>
    <m/>
    <m/>
    <m/>
    <m/>
    <m/>
    <m/>
    <m/>
    <n v="0"/>
    <m/>
    <n v="1"/>
    <m/>
    <m/>
    <m/>
    <m/>
    <m/>
    <m/>
    <m/>
    <n v="1"/>
    <n v="1"/>
    <n v="0"/>
    <n v="0"/>
    <n v="0"/>
    <n v="0"/>
    <n v="0"/>
    <n v="0"/>
    <n v="0"/>
    <n v="1"/>
    <m/>
    <n v="0"/>
    <n v="0"/>
    <n v="0.25"/>
    <n v="0.25"/>
    <n v="0.25"/>
    <n v="0.25"/>
    <m/>
    <m/>
    <m/>
    <m/>
    <m/>
    <n v="1"/>
    <n v="517355"/>
    <n v="169968"/>
    <s v="Hampton Wick"/>
    <m/>
    <x v="0"/>
    <x v="0"/>
    <m/>
    <m/>
    <m/>
    <m/>
    <x v="0"/>
    <m/>
  </r>
  <r>
    <s v="19/2273/FUL"/>
    <s v="CHU"/>
    <m/>
    <d v="2019-12-23T00:00:00"/>
    <d v="2022-12-23T00:00:00"/>
    <m/>
    <m/>
    <x v="2"/>
    <s v="Open Market"/>
    <m/>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m/>
    <n v="0"/>
    <n v="0"/>
    <n v="0.25"/>
    <n v="0.25"/>
    <n v="0.25"/>
    <n v="0.25"/>
    <m/>
    <m/>
    <m/>
    <m/>
    <m/>
    <n v="1"/>
    <n v="512318"/>
    <n v="171284"/>
    <s v="Hampton North"/>
    <m/>
    <x v="0"/>
    <x v="0"/>
    <m/>
    <m/>
    <s v="Y"/>
    <m/>
    <x v="0"/>
    <m/>
  </r>
  <r>
    <s v="19/2300/FUL"/>
    <s v="NEW"/>
    <m/>
    <d v="2019-09-23T00:00:00"/>
    <d v="2022-09-23T00:00:00"/>
    <m/>
    <m/>
    <x v="2"/>
    <s v="Open Market"/>
    <m/>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0"/>
    <m/>
    <m/>
    <m/>
    <m/>
    <m/>
    <n v="0"/>
    <m/>
    <n v="7"/>
    <m/>
    <m/>
    <m/>
    <m/>
    <m/>
    <m/>
    <m/>
    <n v="7"/>
    <n v="7"/>
    <n v="0"/>
    <n v="0"/>
    <n v="0"/>
    <n v="0"/>
    <n v="0"/>
    <n v="0"/>
    <n v="0"/>
    <n v="7"/>
    <m/>
    <n v="0"/>
    <n v="0"/>
    <n v="1.75"/>
    <n v="1.75"/>
    <n v="1.75"/>
    <n v="1.75"/>
    <m/>
    <m/>
    <m/>
    <m/>
    <m/>
    <n v="7"/>
    <n v="518353"/>
    <n v="175510"/>
    <s v="North Richmond"/>
    <m/>
    <x v="0"/>
    <x v="0"/>
    <s v="Mixed Use Area"/>
    <s v="Kew Road"/>
    <m/>
    <m/>
    <x v="1"/>
    <s v="CA36 Kew Foot Road"/>
  </r>
  <r>
    <s v="19/2788/FUL"/>
    <s v="EXT"/>
    <m/>
    <d v="2020-01-31T00:00:00"/>
    <d v="2023-02-03T00:00:00"/>
    <m/>
    <m/>
    <x v="2"/>
    <s v="Open Market"/>
    <m/>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m/>
    <n v="0"/>
    <n v="0"/>
    <n v="0.25"/>
    <n v="0.25"/>
    <n v="0.25"/>
    <n v="0.25"/>
    <m/>
    <m/>
    <m/>
    <m/>
    <m/>
    <n v="1"/>
    <n v="519131"/>
    <n v="176452"/>
    <s v="Kew"/>
    <m/>
    <x v="0"/>
    <x v="0"/>
    <s v="Mixed Use Area"/>
    <s v="Sandycombe Road North"/>
    <m/>
    <m/>
    <x v="0"/>
    <m/>
  </r>
  <r>
    <s v="19/2796/GPD15"/>
    <s v="CHU"/>
    <s v="PA"/>
    <d v="2019-11-05T00:00:00"/>
    <d v="2022-07-05T00:00:00"/>
    <m/>
    <m/>
    <x v="2"/>
    <s v="Open Market"/>
    <m/>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m/>
    <n v="0"/>
    <n v="0"/>
    <n v="0.25"/>
    <n v="0.25"/>
    <n v="0.25"/>
    <n v="0.25"/>
    <m/>
    <m/>
    <m/>
    <m/>
    <m/>
    <n v="1"/>
    <n v="521408"/>
    <n v="175714"/>
    <s v="Mortlake and Barnes Common"/>
    <m/>
    <x v="0"/>
    <x v="0"/>
    <m/>
    <m/>
    <m/>
    <m/>
    <x v="1"/>
    <s v="CA53 White Hart Lane Mortlake"/>
  </r>
  <r>
    <s v="19/3025/FUL"/>
    <s v="CHU"/>
    <m/>
    <d v="2020-01-29T00:00:00"/>
    <d v="2023-01-29T00:00:00"/>
    <m/>
    <m/>
    <x v="2"/>
    <s v="Open Market"/>
    <m/>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m/>
    <n v="0"/>
    <n v="0"/>
    <n v="0"/>
    <n v="0"/>
    <n v="0"/>
    <n v="0"/>
    <m/>
    <m/>
    <m/>
    <m/>
    <m/>
    <n v="0"/>
    <n v="516497"/>
    <n v="173537"/>
    <s v="Twickenham Riverside"/>
    <m/>
    <x v="1"/>
    <x v="0"/>
    <m/>
    <m/>
    <m/>
    <m/>
    <x v="0"/>
    <m/>
  </r>
  <r>
    <s v="19/3101/GPD23"/>
    <s v="CHU"/>
    <s v="PA"/>
    <d v="2019-11-18T00:00:00"/>
    <d v="2022-11-18T00:00:00"/>
    <m/>
    <m/>
    <x v="2"/>
    <s v="Open Market"/>
    <m/>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m/>
    <n v="0"/>
    <n v="0"/>
    <n v="0.25"/>
    <n v="0.25"/>
    <n v="0.25"/>
    <n v="0.25"/>
    <m/>
    <m/>
    <m/>
    <m/>
    <m/>
    <n v="1"/>
    <n v="515035"/>
    <n v="171569"/>
    <s v="Fulwell and Hampton Hill"/>
    <m/>
    <x v="0"/>
    <x v="0"/>
    <s v="Mixed Use Area"/>
    <s v="Stanley Road"/>
    <m/>
    <m/>
    <x v="0"/>
    <m/>
  </r>
  <r>
    <s v="19/3419/FUL"/>
    <s v="NEW"/>
    <m/>
    <d v="2020-03-11T00:00:00"/>
    <d v="2023-03-11T00:00:00"/>
    <m/>
    <m/>
    <x v="2"/>
    <s v="Open Market"/>
    <m/>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m/>
    <n v="0"/>
    <n v="0"/>
    <n v="0"/>
    <n v="0"/>
    <n v="0"/>
    <n v="0"/>
    <m/>
    <m/>
    <m/>
    <m/>
    <m/>
    <n v="0"/>
    <n v="517948"/>
    <n v="172696"/>
    <s v="Ham, Petersham and Richmond Riverside"/>
    <m/>
    <x v="0"/>
    <x v="0"/>
    <m/>
    <m/>
    <m/>
    <m/>
    <x v="0"/>
    <m/>
  </r>
  <r>
    <s v="20/0136/FUL"/>
    <s v="NEW"/>
    <m/>
    <d v="2020-03-26T00:00:00"/>
    <d v="2021-12-21T00:00:00"/>
    <m/>
    <m/>
    <x v="2"/>
    <s v="Open Market"/>
    <m/>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m/>
    <n v="0"/>
    <n v="0"/>
    <n v="0"/>
    <n v="0"/>
    <n v="0"/>
    <n v="0"/>
    <m/>
    <m/>
    <m/>
    <m/>
    <m/>
    <n v="0"/>
    <n v="521893"/>
    <n v="177129"/>
    <s v="Barnes"/>
    <m/>
    <x v="0"/>
    <x v="0"/>
    <m/>
    <m/>
    <m/>
    <m/>
    <x v="0"/>
    <m/>
  </r>
  <r>
    <s v="20/0373/PS192"/>
    <s v="CHU"/>
    <s v="PA"/>
    <d v="2020-02-17T00:00:00"/>
    <d v="2020-02-18T00:00:00"/>
    <m/>
    <m/>
    <x v="2"/>
    <s v="Open Market"/>
    <m/>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m/>
    <n v="0"/>
    <n v="0"/>
    <n v="0.5"/>
    <n v="0.5"/>
    <n v="0.5"/>
    <n v="0.5"/>
    <m/>
    <m/>
    <m/>
    <m/>
    <m/>
    <n v="2"/>
    <n v="520577"/>
    <n v="175397"/>
    <s v="East Sheen"/>
    <m/>
    <x v="2"/>
    <x v="0"/>
    <m/>
    <m/>
    <m/>
    <m/>
    <x v="0"/>
    <m/>
  </r>
  <r>
    <s v="Site Allocation"/>
    <s v="NEW"/>
    <m/>
    <m/>
    <m/>
    <m/>
    <m/>
    <x v="3"/>
    <s v="Open Market / Affordable"/>
    <m/>
    <m/>
    <s v="Sainsbury’s, Manor Road/Lower Richmond Road"/>
    <m/>
    <m/>
    <m/>
    <m/>
    <m/>
    <m/>
    <m/>
    <m/>
    <m/>
    <m/>
    <m/>
    <m/>
    <m/>
    <m/>
    <m/>
    <m/>
    <m/>
    <m/>
    <m/>
    <m/>
    <m/>
    <m/>
    <m/>
    <m/>
    <m/>
    <m/>
    <m/>
    <m/>
    <n v="0"/>
    <m/>
    <n v="0"/>
    <n v="0"/>
    <n v="0"/>
    <n v="0"/>
    <n v="0"/>
    <n v="0"/>
    <n v="50"/>
    <n v="50"/>
    <n v="50"/>
    <n v="50"/>
    <n v="50"/>
    <n v="250"/>
    <n v="519119"/>
    <n v="175570"/>
    <s v="Ham, Petersham and Richmond Riverside"/>
    <m/>
    <x v="0"/>
    <x v="0"/>
    <m/>
    <m/>
    <m/>
    <m/>
    <x v="0"/>
    <m/>
  </r>
  <r>
    <s v="Site Allocation"/>
    <s v="NEW"/>
    <m/>
    <m/>
    <m/>
    <m/>
    <m/>
    <x v="3"/>
    <s v="Open Market / Affordable"/>
    <m/>
    <m/>
    <s v="Ham Central"/>
    <m/>
    <m/>
    <m/>
    <m/>
    <m/>
    <m/>
    <m/>
    <m/>
    <m/>
    <m/>
    <m/>
    <m/>
    <m/>
    <m/>
    <m/>
    <m/>
    <m/>
    <m/>
    <m/>
    <m/>
    <m/>
    <m/>
    <m/>
    <m/>
    <m/>
    <m/>
    <m/>
    <m/>
    <n v="0"/>
    <m/>
    <n v="0"/>
    <n v="0"/>
    <n v="0"/>
    <n v="0"/>
    <n v="0"/>
    <n v="0"/>
    <n v="50"/>
    <n v="50"/>
    <n v="50"/>
    <n v="50"/>
    <n v="50"/>
    <n v="250"/>
    <n v="517177"/>
    <n v="172352"/>
    <s v="Ham, Petersham and Richmond Riverside"/>
    <m/>
    <x v="0"/>
    <x v="0"/>
    <m/>
    <m/>
    <m/>
    <m/>
    <x v="0"/>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9">
  <r>
    <s v="10/0312/FUL"/>
    <s v="NEW"/>
    <m/>
    <d v="2010-06-15T00:00:00"/>
    <d v="2013-06-15T00:00:00"/>
    <d v="2013-06-15T00:00:00"/>
    <d v="2019-10-03T00:00:00"/>
    <x v="0"/>
    <s v="Open Market"/>
    <m/>
    <s v="Construction of three bedroom house and associated landscaping"/>
    <s v="72 Stanley Road_x000d_Teddington_x000d__x000d_"/>
    <m/>
    <m/>
    <m/>
    <m/>
    <m/>
    <m/>
    <m/>
    <m/>
    <m/>
    <n v="0"/>
    <m/>
    <m/>
    <m/>
    <n v="1"/>
    <m/>
    <m/>
    <m/>
    <m/>
    <m/>
    <n v="1"/>
    <n v="0"/>
    <n v="0"/>
    <n v="1"/>
    <n v="0"/>
    <n v="0"/>
    <n v="0"/>
    <n v="0"/>
    <n v="0"/>
    <n v="1"/>
    <m/>
    <n v="1"/>
    <n v="0"/>
    <n v="0"/>
    <n v="0"/>
    <n v="0"/>
    <n v="0"/>
    <m/>
    <m/>
    <m/>
    <m/>
    <m/>
    <n v="0"/>
    <n v="515372"/>
    <n v="171266"/>
    <s v="Teddington"/>
    <x v="0"/>
    <m/>
    <x v="0"/>
    <x v="0"/>
    <m/>
    <m/>
    <m/>
    <m/>
    <m/>
  </r>
  <r>
    <s v="11/1443/FUL"/>
    <s v="NEW"/>
    <m/>
    <d v="2012-03-30T00:00:00"/>
    <d v="2015-03-30T00:00:00"/>
    <d v="2015-03-14T00:00:00"/>
    <d v="2020-01-31T00:00:00"/>
    <x v="0"/>
    <s v="Open Market"/>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s v="Y"/>
    <n v="14"/>
    <n v="0"/>
    <n v="0"/>
    <n v="0"/>
    <n v="0"/>
    <n v="0"/>
    <m/>
    <m/>
    <m/>
    <m/>
    <m/>
    <n v="0"/>
    <n v="516095"/>
    <n v="173690"/>
    <s v="St. Margarets and North Twickenham"/>
    <x v="0"/>
    <s v="Twickenham"/>
    <x v="0"/>
    <x v="0"/>
    <m/>
    <m/>
    <m/>
    <m/>
    <m/>
  </r>
  <r>
    <s v="11/2882/FUL"/>
    <s v="CHU"/>
    <m/>
    <d v="2012-09-10T00:00:00"/>
    <d v="2015-09-10T00:00:00"/>
    <d v="2015-09-09T00:00:00"/>
    <d v="2020-03-18T00:00:00"/>
    <x v="0"/>
    <s v="Open Market"/>
    <m/>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m/>
    <n v="0"/>
    <n v="0"/>
    <n v="0"/>
    <n v="0"/>
    <n v="0"/>
    <n v="0"/>
    <m/>
    <m/>
    <m/>
    <m/>
    <m/>
    <n v="0"/>
    <n v="514998"/>
    <n v="172958"/>
    <s v="West Twickenham"/>
    <x v="0"/>
    <m/>
    <x v="0"/>
    <x v="0"/>
    <m/>
    <m/>
    <m/>
    <m/>
    <m/>
  </r>
  <r>
    <s v="13/2163/FUL"/>
    <s v="CON"/>
    <m/>
    <d v="2013-10-25T00:00:00"/>
    <d v="2016-10-28T00:00:00"/>
    <d v="2016-09-01T00:00:00"/>
    <d v="2019-08-14T00:00:00"/>
    <x v="0"/>
    <s v="Open Market"/>
    <m/>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m/>
    <n v="-1"/>
    <n v="0"/>
    <n v="0"/>
    <n v="0"/>
    <n v="0"/>
    <n v="0"/>
    <m/>
    <m/>
    <m/>
    <m/>
    <m/>
    <n v="0"/>
    <n v="517063"/>
    <n v="170403"/>
    <s v="Hampton Wick"/>
    <x v="0"/>
    <m/>
    <x v="0"/>
    <x v="0"/>
    <m/>
    <m/>
    <m/>
    <m/>
    <m/>
  </r>
  <r>
    <s v="14/3983/FUL"/>
    <s v="NEW"/>
    <m/>
    <d v="2015-05-15T00:00:00"/>
    <d v="2019-03-18T00:00:00"/>
    <d v="2017-04-14T00:00:00"/>
    <d v="2020-03-31T00:00:00"/>
    <x v="0"/>
    <s v="Open Market"/>
    <m/>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m/>
    <n v="4"/>
    <n v="0"/>
    <n v="0"/>
    <n v="0"/>
    <n v="0"/>
    <n v="0"/>
    <m/>
    <m/>
    <m/>
    <m/>
    <m/>
    <n v="0"/>
    <n v="518627"/>
    <n v="175012"/>
    <s v="South Richmond"/>
    <x v="0"/>
    <m/>
    <x v="0"/>
    <x v="0"/>
    <m/>
    <m/>
    <m/>
    <s v="Conservation Area"/>
    <s v="CA30 St Matthias Richmond"/>
  </r>
  <r>
    <s v="14/4464/P3JPA"/>
    <s v="CHU"/>
    <s v="PA"/>
    <d v="2015-01-05T00:00:00"/>
    <d v="2020-07-21T00:00:00"/>
    <d v="2018-02-01T00:00:00"/>
    <d v="2019-10-11T00:00:00"/>
    <x v="0"/>
    <s v="Open Market"/>
    <m/>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m/>
    <n v="6"/>
    <n v="0"/>
    <n v="0"/>
    <n v="0"/>
    <n v="0"/>
    <n v="0"/>
    <m/>
    <m/>
    <m/>
    <m/>
    <m/>
    <n v="0"/>
    <n v="515764"/>
    <n v="173105"/>
    <s v="South Twickenham"/>
    <x v="0"/>
    <s v="Twickenham"/>
    <x v="0"/>
    <x v="0"/>
    <m/>
    <m/>
    <m/>
    <m/>
    <m/>
  </r>
  <r>
    <s v="14/4721/FUL"/>
    <s v="NEW"/>
    <m/>
    <d v="2015-07-30T00:00:00"/>
    <d v="2018-07-30T00:00:00"/>
    <d v="2018-06-25T00:00:00"/>
    <d v="2020-02-19T00:00:00"/>
    <x v="0"/>
    <s v="Open Market"/>
    <m/>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m/>
    <n v="8"/>
    <n v="0"/>
    <n v="0"/>
    <n v="0"/>
    <n v="0"/>
    <n v="0"/>
    <m/>
    <m/>
    <m/>
    <m/>
    <m/>
    <n v="0"/>
    <n v="521414"/>
    <n v="175749"/>
    <s v="Mortlake and Barnes Common"/>
    <x v="0"/>
    <m/>
    <x v="0"/>
    <x v="1"/>
    <s v="White Hart lane"/>
    <m/>
    <m/>
    <m/>
    <m/>
  </r>
  <r>
    <s v="14/4793/FUL"/>
    <s v="MIX"/>
    <m/>
    <d v="2016-11-11T00:00:00"/>
    <d v="2019-11-11T00:00:00"/>
    <d v="2018-01-14T00:00:00"/>
    <d v="2019-11-20T00:00:00"/>
    <x v="0"/>
    <s v="Open Market"/>
    <m/>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m/>
    <n v="2"/>
    <n v="0"/>
    <n v="0"/>
    <n v="0"/>
    <n v="0"/>
    <n v="0"/>
    <m/>
    <m/>
    <m/>
    <m/>
    <m/>
    <n v="0"/>
    <n v="520471"/>
    <n v="175586"/>
    <s v="East Sheen"/>
    <x v="0"/>
    <s v="East Sheen"/>
    <x v="0"/>
    <x v="0"/>
    <m/>
    <m/>
    <m/>
    <s v="Conservation Area"/>
    <s v="CA70 Sheen Lane Mortlake"/>
  </r>
  <r>
    <s v="14/5364/P3JPA"/>
    <s v="CHU"/>
    <s v="PA"/>
    <d v="2015-03-03T00:00:00"/>
    <d v="2020-03-03T00:00:00"/>
    <d v="2016-03-01T00:00:00"/>
    <d v="2019-05-31T00:00:00"/>
    <x v="0"/>
    <s v="Open Market"/>
    <m/>
    <s v="Change of use from B1 office use to C3 residential use"/>
    <s v="22 Linden Road_x000d_Hampton_x000d_TW12 2JB_x000d_"/>
    <s v="TW12 2JB"/>
    <m/>
    <m/>
    <m/>
    <m/>
    <m/>
    <m/>
    <m/>
    <m/>
    <n v="0"/>
    <m/>
    <m/>
    <m/>
    <n v="1"/>
    <m/>
    <m/>
    <m/>
    <m/>
    <m/>
    <n v="1"/>
    <n v="0"/>
    <n v="0"/>
    <n v="1"/>
    <n v="0"/>
    <n v="0"/>
    <n v="0"/>
    <n v="0"/>
    <n v="0"/>
    <n v="1"/>
    <m/>
    <n v="1"/>
    <n v="0"/>
    <n v="0"/>
    <n v="0"/>
    <n v="0"/>
    <n v="0"/>
    <m/>
    <m/>
    <m/>
    <m/>
    <m/>
    <n v="0"/>
    <n v="513125"/>
    <n v="169836"/>
    <s v="Hampton"/>
    <x v="0"/>
    <m/>
    <x v="0"/>
    <x v="0"/>
    <m/>
    <m/>
    <m/>
    <m/>
    <m/>
  </r>
  <r>
    <s v="15/0160/FUL"/>
    <s v="NEW"/>
    <m/>
    <d v="2016-02-05T00:00:00"/>
    <d v="2019-02-05T00:00:00"/>
    <d v="2017-10-02T00:00:00"/>
    <d v="2019-05-20T00:00:00"/>
    <x v="0"/>
    <s v="Open Market"/>
    <m/>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m/>
    <n v="2"/>
    <n v="0"/>
    <n v="0"/>
    <n v="0"/>
    <n v="0"/>
    <n v="0"/>
    <m/>
    <m/>
    <m/>
    <m/>
    <m/>
    <n v="0"/>
    <n v="515646"/>
    <n v="171303"/>
    <s v="Teddington"/>
    <x v="0"/>
    <m/>
    <x v="0"/>
    <x v="0"/>
    <m/>
    <m/>
    <m/>
    <m/>
    <m/>
  </r>
  <r>
    <s v="15/0421/FUL"/>
    <s v="CON"/>
    <m/>
    <d v="2016-08-04T00:00:00"/>
    <d v="2019-08-04T00:00:00"/>
    <d v="2018-03-01T00:00:00"/>
    <d v="2019-09-06T00:00:00"/>
    <x v="0"/>
    <s v="Open Market"/>
    <m/>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m/>
    <n v="-3"/>
    <n v="0"/>
    <n v="0"/>
    <n v="0"/>
    <n v="0"/>
    <n v="0"/>
    <m/>
    <m/>
    <m/>
    <m/>
    <m/>
    <n v="0"/>
    <n v="518586"/>
    <n v="174575"/>
    <s v="South Richmond"/>
    <x v="0"/>
    <m/>
    <x v="0"/>
    <x v="0"/>
    <m/>
    <m/>
    <m/>
    <s v="Conservation Area"/>
    <s v="CA30 St Matthias Richmond"/>
  </r>
  <r>
    <s v="15/1440/FUL"/>
    <s v="NEW"/>
    <m/>
    <d v="2018-09-28T00:00:00"/>
    <d v="2021-10-01T00:00:00"/>
    <d v="2019-02-01T00:00:00"/>
    <d v="2020-03-09T00:00:00"/>
    <x v="0"/>
    <s v="Open Market"/>
    <m/>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m/>
    <n v="1"/>
    <n v="0"/>
    <n v="0"/>
    <n v="0"/>
    <n v="0"/>
    <n v="0"/>
    <m/>
    <m/>
    <m/>
    <m/>
    <m/>
    <n v="0"/>
    <n v="515114"/>
    <n v="172749"/>
    <s v="West Twickenham"/>
    <x v="0"/>
    <m/>
    <x v="0"/>
    <x v="1"/>
    <s v="Hampton Road"/>
    <m/>
    <m/>
    <m/>
    <m/>
  </r>
  <r>
    <s v="15/1638/FUL"/>
    <s v="NEW"/>
    <m/>
    <d v="2016-08-23T00:00:00"/>
    <d v="2020-06-22T00:00:00"/>
    <d v="2018-02-01T00:00:00"/>
    <d v="2019-10-21T00:00:00"/>
    <x v="0"/>
    <s v="Open Market"/>
    <m/>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m/>
    <n v="1"/>
    <n v="0"/>
    <n v="0"/>
    <n v="0"/>
    <n v="0"/>
    <n v="0"/>
    <m/>
    <m/>
    <m/>
    <m/>
    <m/>
    <n v="0"/>
    <n v="516222"/>
    <n v="174079"/>
    <s v="St. Margarets and North Twickenham"/>
    <x v="0"/>
    <m/>
    <x v="0"/>
    <x v="0"/>
    <m/>
    <m/>
    <m/>
    <m/>
    <m/>
  </r>
  <r>
    <s v="15/2440/VRC"/>
    <s v="NEW"/>
    <m/>
    <d v="2015-08-04T00:00:00"/>
    <d v="2018-08-04T00:00:00"/>
    <d v="2018-04-01T00:00:00"/>
    <d v="2019-10-18T00:00:00"/>
    <x v="0"/>
    <s v="Open Market"/>
    <m/>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m/>
    <n v="4"/>
    <n v="0"/>
    <n v="0"/>
    <n v="0"/>
    <n v="0"/>
    <n v="0"/>
    <m/>
    <m/>
    <m/>
    <m/>
    <m/>
    <n v="0"/>
    <n v="519022"/>
    <n v="175824"/>
    <s v="Kew"/>
    <x v="0"/>
    <m/>
    <x v="0"/>
    <x v="0"/>
    <m/>
    <m/>
    <m/>
    <m/>
    <m/>
  </r>
  <r>
    <s v="15/2452/FUL"/>
    <s v="NEW"/>
    <m/>
    <d v="2015-07-27T00:00:00"/>
    <d v="2018-07-27T00:00:00"/>
    <d v="2016-05-12T00:00:00"/>
    <d v="2019-08-28T00:00:00"/>
    <x v="0"/>
    <s v="Open Market"/>
    <m/>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m/>
    <n v="1"/>
    <n v="0"/>
    <n v="0"/>
    <n v="0"/>
    <n v="0"/>
    <n v="0"/>
    <m/>
    <m/>
    <m/>
    <m/>
    <m/>
    <n v="0"/>
    <n v="516657"/>
    <n v="173659"/>
    <s v="Twickenham Riverside"/>
    <x v="0"/>
    <m/>
    <x v="0"/>
    <x v="0"/>
    <m/>
    <m/>
    <m/>
    <m/>
    <m/>
  </r>
  <r>
    <s v="15/3183/FUL"/>
    <s v="CON"/>
    <m/>
    <d v="2015-12-29T00:00:00"/>
    <d v="2018-12-30T00:00:00"/>
    <d v="2018-12-03T00:00:00"/>
    <d v="2019-07-01T00:00:00"/>
    <x v="0"/>
    <s v="Open Market"/>
    <m/>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m/>
    <n v="-1"/>
    <n v="0"/>
    <n v="0"/>
    <n v="0"/>
    <n v="0"/>
    <n v="0"/>
    <m/>
    <m/>
    <m/>
    <m/>
    <m/>
    <n v="0"/>
    <n v="514482"/>
    <n v="170638"/>
    <s v="Fulwell and Hampton Hill"/>
    <x v="0"/>
    <m/>
    <x v="0"/>
    <x v="0"/>
    <m/>
    <m/>
    <m/>
    <s v="Conservation Area"/>
    <s v="CA61 Bushy Park"/>
  </r>
  <r>
    <s v="15/4230/FUL"/>
    <s v="EXT"/>
    <m/>
    <d v="2016-06-02T00:00:00"/>
    <d v="2019-06-02T00:00:00"/>
    <d v="2017-06-05T00:00:00"/>
    <d v="2019-08-29T00:00:00"/>
    <x v="0"/>
    <s v="Open Market"/>
    <m/>
    <s v="Extension to existing Bungalow to convert into 1No. Studio Flat &amp; 1No. 1 Bedroom Flat."/>
    <s v="The Bungalow_x000d_Beresford Court_x000d_Park Road_x000d_Twickenham_x000d_TW1 2PU_x000d_"/>
    <m/>
    <m/>
    <n v="1"/>
    <m/>
    <m/>
    <m/>
    <m/>
    <m/>
    <m/>
    <n v="1"/>
    <m/>
    <n v="2"/>
    <m/>
    <m/>
    <m/>
    <m/>
    <m/>
    <m/>
    <m/>
    <n v="2"/>
    <n v="2"/>
    <n v="-1"/>
    <n v="0"/>
    <n v="0"/>
    <n v="0"/>
    <n v="0"/>
    <n v="0"/>
    <n v="0"/>
    <n v="1"/>
    <m/>
    <n v="1"/>
    <n v="0"/>
    <n v="0"/>
    <n v="0"/>
    <n v="0"/>
    <n v="0"/>
    <m/>
    <m/>
    <m/>
    <m/>
    <m/>
    <n v="0"/>
    <n v="517353"/>
    <n v="174325"/>
    <s v="Twickenham Riverside"/>
    <x v="0"/>
    <m/>
    <x v="0"/>
    <x v="0"/>
    <m/>
    <m/>
    <m/>
    <m/>
    <m/>
  </r>
  <r>
    <s v="15/4281/GPD15"/>
    <s v="CHU"/>
    <s v="PA"/>
    <d v="2015-12-08T00:00:00"/>
    <d v="2020-12-09T00:00:00"/>
    <m/>
    <d v="2019-04-01T00:00:00"/>
    <x v="0"/>
    <s v="Open Market"/>
    <m/>
    <s v="Change of use of office building (B1) to 4 bed family dwelling (C3)."/>
    <s v="31 Wick Road_x000d_Teddington_x000d_TW11 9DN_x000d_"/>
    <s v="TW11 9DN"/>
    <m/>
    <m/>
    <m/>
    <m/>
    <m/>
    <m/>
    <m/>
    <m/>
    <n v="0"/>
    <m/>
    <m/>
    <m/>
    <m/>
    <n v="1"/>
    <m/>
    <m/>
    <m/>
    <m/>
    <n v="1"/>
    <n v="0"/>
    <n v="0"/>
    <n v="0"/>
    <n v="1"/>
    <n v="0"/>
    <n v="0"/>
    <n v="0"/>
    <n v="0"/>
    <n v="1"/>
    <m/>
    <n v="1"/>
    <n v="0"/>
    <n v="0"/>
    <n v="0"/>
    <n v="0"/>
    <n v="0"/>
    <m/>
    <m/>
    <m/>
    <m/>
    <m/>
    <n v="0"/>
    <n v="517033"/>
    <n v="170116"/>
    <s v="Hampton Wick"/>
    <x v="0"/>
    <m/>
    <x v="0"/>
    <x v="0"/>
    <m/>
    <m/>
    <m/>
    <m/>
    <m/>
  </r>
  <r>
    <s v="15/4835/FUL"/>
    <s v="NEW"/>
    <m/>
    <d v="2016-09-06T00:00:00"/>
    <d v="2019-09-07T00:00:00"/>
    <m/>
    <d v="2019-07-31T00:00:00"/>
    <x v="0"/>
    <s v="Open Market"/>
    <m/>
    <s v="Erection of a three bedroom chalet bungalow on land to the rear of 9 Gloucester Road."/>
    <s v="9 Gloucester Road_x000d_Teddington_x000d__x000d_"/>
    <m/>
    <m/>
    <m/>
    <m/>
    <m/>
    <m/>
    <m/>
    <m/>
    <m/>
    <n v="0"/>
    <m/>
    <m/>
    <m/>
    <n v="1"/>
    <m/>
    <m/>
    <m/>
    <m/>
    <m/>
    <n v="1"/>
    <n v="0"/>
    <n v="0"/>
    <n v="1"/>
    <n v="0"/>
    <n v="0"/>
    <n v="0"/>
    <n v="0"/>
    <n v="0"/>
    <n v="1"/>
    <m/>
    <n v="1"/>
    <n v="0"/>
    <n v="0"/>
    <n v="0"/>
    <n v="0"/>
    <n v="0"/>
    <m/>
    <m/>
    <m/>
    <m/>
    <m/>
    <n v="0"/>
    <n v="515214"/>
    <n v="171265"/>
    <s v="Fulwell and Hampton Hill"/>
    <x v="0"/>
    <m/>
    <x v="0"/>
    <x v="0"/>
    <m/>
    <m/>
    <m/>
    <m/>
    <m/>
  </r>
  <r>
    <s v="15/5216/FUL"/>
    <s v="NEW"/>
    <m/>
    <d v="2016-09-08T00:00:00"/>
    <d v="2019-10-21T00:00:00"/>
    <d v="2017-11-01T00:00:00"/>
    <d v="2019-06-30T00:00:00"/>
    <x v="0"/>
    <s v="Affordable Rent"/>
    <m/>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s v="Y"/>
    <n v="15"/>
    <n v="0"/>
    <n v="0"/>
    <n v="0"/>
    <n v="0"/>
    <n v="0"/>
    <m/>
    <m/>
    <m/>
    <m/>
    <m/>
    <n v="0"/>
    <n v="517536"/>
    <n v="170257"/>
    <s v="Hampton Wick"/>
    <x v="0"/>
    <m/>
    <x v="0"/>
    <x v="0"/>
    <m/>
    <m/>
    <m/>
    <s v="Conservation Area"/>
    <s v="CA59 Normansfield Teddington"/>
  </r>
  <r>
    <s v="15/5369/FUL"/>
    <s v="NEW"/>
    <m/>
    <d v="2016-06-15T00:00:00"/>
    <d v="2019-06-17T00:00:00"/>
    <m/>
    <d v="2019-07-30T00:00:00"/>
    <x v="0"/>
    <s v="Open Market"/>
    <m/>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m/>
    <n v="0"/>
    <n v="0"/>
    <n v="0"/>
    <n v="0"/>
    <n v="0"/>
    <n v="0"/>
    <m/>
    <m/>
    <m/>
    <m/>
    <m/>
    <n v="0"/>
    <n v="513492"/>
    <n v="170250"/>
    <s v="Hampton"/>
    <x v="0"/>
    <m/>
    <x v="0"/>
    <x v="0"/>
    <m/>
    <m/>
    <m/>
    <m/>
    <m/>
  </r>
  <r>
    <s v="16/0234/FUL"/>
    <s v="NEW"/>
    <m/>
    <d v="2016-10-14T00:00:00"/>
    <d v="2019-10-14T00:00:00"/>
    <d v="2017-12-01T00:00:00"/>
    <d v="2019-07-19T00:00:00"/>
    <x v="0"/>
    <s v="Open Market"/>
    <m/>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m/>
    <n v="1"/>
    <n v="0"/>
    <n v="0"/>
    <n v="0"/>
    <n v="0"/>
    <n v="0"/>
    <m/>
    <m/>
    <m/>
    <m/>
    <m/>
    <n v="0"/>
    <n v="515988"/>
    <n v="173004"/>
    <s v="South Twickenham"/>
    <x v="1"/>
    <m/>
    <x v="0"/>
    <x v="0"/>
    <m/>
    <m/>
    <m/>
    <m/>
    <m/>
  </r>
  <r>
    <s v="16/1293/FUL"/>
    <s v="EXT"/>
    <m/>
    <d v="2017-11-20T00:00:00"/>
    <d v="2020-11-21T00:00:00"/>
    <d v="2018-02-01T00:00:00"/>
    <d v="2019-10-11T00:00:00"/>
    <x v="0"/>
    <s v="Open Market"/>
    <m/>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m/>
    <n v="4"/>
    <n v="0"/>
    <n v="0"/>
    <n v="0"/>
    <n v="0"/>
    <n v="0"/>
    <m/>
    <m/>
    <m/>
    <m/>
    <m/>
    <n v="0"/>
    <n v="515764"/>
    <n v="173105"/>
    <s v="South Twickenham"/>
    <x v="0"/>
    <s v="Twickenham"/>
    <x v="0"/>
    <x v="0"/>
    <m/>
    <m/>
    <m/>
    <m/>
    <m/>
  </r>
  <r>
    <s v="16/1344/FUL"/>
    <s v="CHU"/>
    <m/>
    <d v="2017-05-18T00:00:00"/>
    <d v="2020-05-18T00:00:00"/>
    <d v="2018-01-08T00:00:00"/>
    <d v="2019-09-03T00:00:00"/>
    <x v="0"/>
    <s v="Open Market"/>
    <m/>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m/>
    <n v="3"/>
    <n v="0"/>
    <n v="0"/>
    <n v="0"/>
    <n v="0"/>
    <n v="0"/>
    <m/>
    <m/>
    <m/>
    <m/>
    <m/>
    <n v="0"/>
    <n v="516815"/>
    <n v="174220"/>
    <s v="St. Margarets and North Twickenham"/>
    <x v="0"/>
    <m/>
    <x v="0"/>
    <x v="1"/>
    <s v="St Margarets"/>
    <m/>
    <m/>
    <s v="Conservation Area"/>
    <s v="CA49 Crown Road St Margarets"/>
  </r>
  <r>
    <s v="16/1729/FUL"/>
    <s v="MIX"/>
    <m/>
    <d v="2017-01-16T00:00:00"/>
    <d v="2020-05-03T00:00:00"/>
    <d v="2018-02-01T00:00:00"/>
    <d v="2019-08-01T00:00:00"/>
    <x v="0"/>
    <s v="Open Market"/>
    <m/>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m/>
    <n v="3"/>
    <n v="0"/>
    <n v="0"/>
    <n v="0"/>
    <n v="0"/>
    <n v="0"/>
    <m/>
    <m/>
    <m/>
    <m/>
    <m/>
    <n v="0"/>
    <n v="513783"/>
    <n v="169643"/>
    <s v="Hampton"/>
    <x v="0"/>
    <m/>
    <x v="0"/>
    <x v="1"/>
    <s v="Station Road"/>
    <m/>
    <m/>
    <s v="Conservation Area"/>
    <s v="CA12 Hampton Village"/>
  </r>
  <r>
    <s v="16/1935/GPD15"/>
    <s v="CHU"/>
    <s v="PA"/>
    <d v="2016-07-04T00:00:00"/>
    <d v="2019-07-19T00:00:00"/>
    <d v="2018-10-01T00:00:00"/>
    <d v="2019-09-30T00:00:00"/>
    <x v="0"/>
    <s v="Open Market"/>
    <m/>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s v="Y"/>
    <n v="21"/>
    <n v="0"/>
    <n v="0"/>
    <n v="0"/>
    <n v="0"/>
    <n v="0"/>
    <m/>
    <m/>
    <m/>
    <m/>
    <m/>
    <n v="0"/>
    <n v="514411"/>
    <n v="171129"/>
    <s v="Fulwell and Hampton Hill"/>
    <x v="0"/>
    <m/>
    <x v="0"/>
    <x v="1"/>
    <s v="High Street"/>
    <m/>
    <m/>
    <s v="Conservation Area"/>
    <s v="CA38 High Street Hampton Hill"/>
  </r>
  <r>
    <s v="16/2042/FUL"/>
    <s v="CON"/>
    <m/>
    <d v="2018-10-19T00:00:00"/>
    <d v="2021-10-19T00:00:00"/>
    <d v="2019-03-01T00:00:00"/>
    <d v="2020-03-02T00:00:00"/>
    <x v="0"/>
    <s v="Open Market"/>
    <m/>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m/>
    <n v="3"/>
    <n v="0"/>
    <n v="0"/>
    <n v="0"/>
    <n v="0"/>
    <n v="0"/>
    <m/>
    <m/>
    <m/>
    <m/>
    <m/>
    <n v="0"/>
    <n v="516100"/>
    <n v="174435"/>
    <s v="St. Margarets and North Twickenham"/>
    <x v="0"/>
    <m/>
    <x v="0"/>
    <x v="0"/>
    <m/>
    <m/>
    <m/>
    <m/>
    <m/>
  </r>
  <r>
    <s v="16/2158/FUL"/>
    <s v="CON"/>
    <m/>
    <d v="2016-08-05T00:00:00"/>
    <d v="2019-08-05T00:00:00"/>
    <d v="2016-09-29T00:00:00"/>
    <d v="2020-03-31T00:00:00"/>
    <x v="0"/>
    <s v="Open Market"/>
    <m/>
    <s v="Reversion of 2 No. dwellinghouses into a single family dwellinghouse."/>
    <s v="Ormonde Lodge_x000d_2A St Peters Road_x000d_Twickenham_x000d_TW1 1QX_x000d_"/>
    <m/>
    <m/>
    <m/>
    <m/>
    <n v="2"/>
    <m/>
    <m/>
    <m/>
    <m/>
    <n v="2"/>
    <m/>
    <m/>
    <m/>
    <m/>
    <n v="1"/>
    <m/>
    <m/>
    <m/>
    <m/>
    <n v="1"/>
    <n v="0"/>
    <n v="0"/>
    <n v="0"/>
    <n v="-1"/>
    <n v="0"/>
    <n v="0"/>
    <n v="0"/>
    <n v="0"/>
    <n v="-1"/>
    <m/>
    <n v="-1"/>
    <n v="0"/>
    <n v="0"/>
    <n v="0"/>
    <n v="0"/>
    <n v="0"/>
    <m/>
    <m/>
    <m/>
    <m/>
    <m/>
    <n v="0"/>
    <n v="516878"/>
    <n v="174968"/>
    <s v="St. Margarets and North Twickenham"/>
    <x v="0"/>
    <m/>
    <x v="1"/>
    <x v="0"/>
    <m/>
    <m/>
    <m/>
    <s v="Conservation Area"/>
    <s v="CA19 St Margarets"/>
  </r>
  <r>
    <s v="16/2348/FUL"/>
    <s v="NEW"/>
    <m/>
    <d v="2016-11-30T00:00:00"/>
    <d v="2019-11-30T00:00:00"/>
    <d v="2018-04-25T00:00:00"/>
    <d v="2020-03-31T00:00:00"/>
    <x v="0"/>
    <s v="Open Market"/>
    <m/>
    <s v="Demolition of existing sheds and construction of a single storey one bedroom dwelling."/>
    <s v="38A Pagoda Avenue_x000d_Richmond_x000d_TW9 2HF"/>
    <m/>
    <m/>
    <m/>
    <m/>
    <m/>
    <m/>
    <m/>
    <m/>
    <m/>
    <n v="0"/>
    <m/>
    <n v="1"/>
    <m/>
    <m/>
    <m/>
    <m/>
    <m/>
    <m/>
    <m/>
    <n v="1"/>
    <n v="1"/>
    <n v="0"/>
    <n v="0"/>
    <n v="0"/>
    <n v="0"/>
    <n v="0"/>
    <n v="0"/>
    <n v="0"/>
    <n v="1"/>
    <m/>
    <n v="1"/>
    <n v="0"/>
    <n v="0"/>
    <n v="0"/>
    <n v="0"/>
    <n v="0"/>
    <m/>
    <m/>
    <m/>
    <m/>
    <m/>
    <n v="0"/>
    <n v="518622"/>
    <n v="175641"/>
    <s v="North Richmond"/>
    <x v="0"/>
    <m/>
    <x v="0"/>
    <x v="0"/>
    <m/>
    <m/>
    <m/>
    <m/>
    <m/>
  </r>
  <r>
    <s v="16/2502/FUL"/>
    <s v="NEW"/>
    <m/>
    <d v="2017-03-16T00:00:00"/>
    <d v="2020-03-17T00:00:00"/>
    <d v="2018-02-01T00:00:00"/>
    <d v="2019-09-27T00:00:00"/>
    <x v="0"/>
    <s v="Open Market"/>
    <m/>
    <s v="Demolition of existing dwelling and erection of a new six bedroom house with basement."/>
    <s v="43 Strawberry Vale_x000d_Twickenham_x000d_TW1 4RX"/>
    <m/>
    <m/>
    <m/>
    <m/>
    <n v="1"/>
    <m/>
    <m/>
    <m/>
    <m/>
    <n v="1"/>
    <m/>
    <m/>
    <m/>
    <m/>
    <m/>
    <m/>
    <n v="1"/>
    <m/>
    <m/>
    <n v="1"/>
    <n v="0"/>
    <n v="0"/>
    <n v="0"/>
    <n v="-1"/>
    <n v="0"/>
    <n v="1"/>
    <n v="0"/>
    <n v="0"/>
    <n v="0"/>
    <m/>
    <n v="0"/>
    <n v="0"/>
    <n v="0"/>
    <n v="0"/>
    <n v="0"/>
    <n v="0"/>
    <m/>
    <m/>
    <m/>
    <m/>
    <m/>
    <n v="0"/>
    <n v="516098"/>
    <n v="172295"/>
    <s v="South Twickenham"/>
    <x v="0"/>
    <m/>
    <x v="1"/>
    <x v="0"/>
    <m/>
    <m/>
    <m/>
    <m/>
    <m/>
  </r>
  <r>
    <s v="16/2975/GPD15"/>
    <s v="CHU"/>
    <s v="PA"/>
    <d v="2016-09-14T00:00:00"/>
    <d v="2019-09-14T00:00:00"/>
    <d v="2019-01-09T00:00:00"/>
    <d v="2019-12-23T00:00:00"/>
    <x v="0"/>
    <s v="Open Market"/>
    <m/>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m/>
    <n v="2"/>
    <n v="0"/>
    <n v="0"/>
    <n v="0"/>
    <n v="0"/>
    <n v="0"/>
    <m/>
    <m/>
    <m/>
    <m/>
    <m/>
    <n v="0"/>
    <n v="516167"/>
    <n v="173210"/>
    <s v="Twickenham Riverside"/>
    <x v="0"/>
    <s v="Twickenham"/>
    <x v="0"/>
    <x v="0"/>
    <m/>
    <m/>
    <m/>
    <s v="Conservation Area"/>
    <s v="CA47 Queens Road Twickenham"/>
  </r>
  <r>
    <s v="16/3210/GPD15"/>
    <s v="CHU"/>
    <s v="PA"/>
    <d v="2016-09-30T00:00:00"/>
    <d v="2019-09-30T00:00:00"/>
    <d v="2019-04-02T00:00:00"/>
    <d v="2020-02-11T00:00:00"/>
    <x v="0"/>
    <s v="Open Market"/>
    <m/>
    <s v="Change of use from B1 (Office) to C3 (Residential) comprising 4 x 1 bedroom flats."/>
    <s v="123 High Street_x000d_Whitton_x000d_Twickenham_x000d_TW2 7LQ_x000d_"/>
    <s v="-"/>
    <m/>
    <m/>
    <m/>
    <m/>
    <m/>
    <m/>
    <m/>
    <m/>
    <n v="0"/>
    <m/>
    <n v="4"/>
    <m/>
    <m/>
    <m/>
    <m/>
    <m/>
    <m/>
    <m/>
    <n v="4"/>
    <n v="4"/>
    <n v="0"/>
    <n v="0"/>
    <n v="0"/>
    <n v="0"/>
    <n v="0"/>
    <n v="0"/>
    <n v="0"/>
    <n v="4"/>
    <m/>
    <n v="4"/>
    <n v="0"/>
    <n v="0"/>
    <n v="0"/>
    <n v="0"/>
    <n v="0"/>
    <m/>
    <m/>
    <m/>
    <m/>
    <m/>
    <n v="0"/>
    <n v="514223"/>
    <n v="173584"/>
    <s v="Whitton"/>
    <x v="0"/>
    <s v="Whitton"/>
    <x v="0"/>
    <x v="0"/>
    <m/>
    <m/>
    <m/>
    <m/>
    <m/>
  </r>
  <r>
    <s v="16/3247/FUL"/>
    <s v="NEW"/>
    <m/>
    <d v="2017-07-14T00:00:00"/>
    <d v="2020-10-31T00:00:00"/>
    <d v="2018-10-01T00:00:00"/>
    <d v="2020-01-21T00:00:00"/>
    <x v="0"/>
    <s v="Open Market"/>
    <m/>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m/>
    <n v="1"/>
    <n v="0"/>
    <n v="0"/>
    <n v="0"/>
    <n v="0"/>
    <n v="0"/>
    <m/>
    <m/>
    <m/>
    <m/>
    <m/>
    <n v="0"/>
    <n v="512538"/>
    <n v="173280"/>
    <s v="Heathfield"/>
    <x v="0"/>
    <m/>
    <x v="0"/>
    <x v="0"/>
    <m/>
    <m/>
    <m/>
    <m/>
    <m/>
  </r>
  <r>
    <s v="16/3485/FUL"/>
    <s v="CON"/>
    <m/>
    <d v="2017-10-30T00:00:00"/>
    <d v="2020-10-30T00:00:00"/>
    <d v="2020-01-10T00:00:00"/>
    <d v="2019-07-01T00:00:00"/>
    <x v="0"/>
    <s v="Open Market"/>
    <m/>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m/>
    <n v="-1"/>
    <n v="0"/>
    <n v="0"/>
    <n v="0"/>
    <n v="0"/>
    <n v="0"/>
    <m/>
    <m/>
    <m/>
    <m/>
    <m/>
    <n v="0"/>
    <n v="514501"/>
    <n v="170687"/>
    <s v="Fulwell and Hampton Hill"/>
    <x v="0"/>
    <m/>
    <x v="0"/>
    <x v="0"/>
    <m/>
    <m/>
    <m/>
    <s v="Conservation Area"/>
    <s v="CA61 Bushy Park"/>
  </r>
  <r>
    <s v="16/3552/FUL"/>
    <s v="MIX"/>
    <m/>
    <d v="2018-04-24T00:00:00"/>
    <d v="2021-04-24T00:00:00"/>
    <d v="2018-04-25T00:00:00"/>
    <d v="2020-03-30T00:00:00"/>
    <x v="0"/>
    <s v="Open Market"/>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s v="Y"/>
    <n v="11"/>
    <n v="0"/>
    <n v="0"/>
    <n v="0"/>
    <n v="0"/>
    <n v="0"/>
    <m/>
    <m/>
    <m/>
    <m/>
    <m/>
    <n v="0"/>
    <n v="517752"/>
    <n v="172177"/>
    <s v="Ham, Petersham and Richmond Riverside"/>
    <x v="0"/>
    <m/>
    <x v="0"/>
    <x v="0"/>
    <m/>
    <m/>
    <m/>
    <s v="Conservation Area"/>
    <s v="CA7 Ham Common"/>
  </r>
  <r>
    <s v="16/3685/FUL"/>
    <s v="MIX"/>
    <m/>
    <d v="2016-11-16T00:00:00"/>
    <d v="2021-02-15T00:00:00"/>
    <d v="2018-06-22T00:00:00"/>
    <d v="2019-08-31T00:00:00"/>
    <x v="0"/>
    <s v="Open Market"/>
    <m/>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m/>
    <n v="1"/>
    <n v="0"/>
    <n v="0"/>
    <n v="0"/>
    <n v="0"/>
    <n v="0"/>
    <m/>
    <m/>
    <m/>
    <m/>
    <m/>
    <n v="0"/>
    <n v="515385"/>
    <n v="174051"/>
    <s v="St. Margarets and North Twickenham"/>
    <x v="0"/>
    <m/>
    <x v="0"/>
    <x v="0"/>
    <m/>
    <m/>
    <m/>
    <m/>
    <m/>
  </r>
  <r>
    <s v="16/4193/FUL"/>
    <s v="NEW"/>
    <m/>
    <d v="2017-07-19T00:00:00"/>
    <d v="2020-07-19T00:00:00"/>
    <m/>
    <d v="2019-11-13T00:00:00"/>
    <x v="0"/>
    <s v="Open Market"/>
    <m/>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m/>
    <n v="0"/>
    <n v="0"/>
    <n v="0"/>
    <n v="0"/>
    <n v="0"/>
    <n v="0"/>
    <m/>
    <m/>
    <m/>
    <m/>
    <m/>
    <n v="0"/>
    <n v="513706"/>
    <n v="170624"/>
    <s v="Hampton North"/>
    <x v="0"/>
    <m/>
    <x v="0"/>
    <x v="0"/>
    <m/>
    <m/>
    <m/>
    <m/>
    <m/>
  </r>
  <r>
    <s v="17/0164/GPD15"/>
    <s v="CHU"/>
    <s v="PA"/>
    <d v="2017-03-10T00:00:00"/>
    <d v="2020-03-10T00:00:00"/>
    <d v="2018-10-01T00:00:00"/>
    <d v="2019-04-24T00:00:00"/>
    <x v="0"/>
    <s v="Open Market"/>
    <m/>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m/>
    <n v="1"/>
    <n v="0"/>
    <n v="0"/>
    <n v="0"/>
    <n v="0"/>
    <n v="0"/>
    <m/>
    <m/>
    <m/>
    <m/>
    <m/>
    <n v="0"/>
    <n v="516177"/>
    <n v="173221"/>
    <s v="Twickenham Riverside"/>
    <x v="0"/>
    <s v="Twickenham"/>
    <x v="0"/>
    <x v="0"/>
    <m/>
    <m/>
    <m/>
    <s v="Conservation Area"/>
    <s v="CA47 Queens Road Twickenham"/>
  </r>
  <r>
    <s v="17/0396/FUL"/>
    <s v="NEW"/>
    <m/>
    <d v="2017-06-05T00:00:00"/>
    <d v="2020-06-05T00:00:00"/>
    <d v="2019-02-01T00:00:00"/>
    <d v="2020-03-23T00:00:00"/>
    <x v="0"/>
    <s v="Affordable Rent"/>
    <m/>
    <s v="Demolition of existing garages and creation of 3 x 1bed 2person flats and 1 x 2bed 3-person bungalow with associated parking and landscaping."/>
    <s v="Garage Site Craig Road Ham"/>
    <s v="TW10"/>
    <m/>
    <m/>
    <m/>
    <m/>
    <m/>
    <m/>
    <m/>
    <m/>
    <n v="0"/>
    <s v="Y"/>
    <n v="3"/>
    <n v="1"/>
    <m/>
    <m/>
    <m/>
    <m/>
    <m/>
    <n v="4"/>
    <n v="4"/>
    <n v="3"/>
    <n v="1"/>
    <n v="0"/>
    <n v="0"/>
    <n v="0"/>
    <n v="0"/>
    <n v="0"/>
    <n v="0"/>
    <n v="4"/>
    <m/>
    <n v="0"/>
    <n v="0"/>
    <n v="0"/>
    <n v="0"/>
    <n v="0"/>
    <n v="0"/>
    <m/>
    <m/>
    <m/>
    <m/>
    <m/>
    <n v="0"/>
    <n v="517438"/>
    <n v="171815"/>
    <s v="Ham, Petersham and Richmond Riverside"/>
    <x v="0"/>
    <m/>
    <x v="0"/>
    <x v="0"/>
    <m/>
    <m/>
    <m/>
    <m/>
    <m/>
  </r>
  <r>
    <s v="17/0460/FUL"/>
    <s v="CON"/>
    <m/>
    <d v="2017-07-14T00:00:00"/>
    <d v="2020-07-14T00:00:00"/>
    <m/>
    <d v="2020-03-31T00:00:00"/>
    <x v="0"/>
    <s v="Open Market"/>
    <m/>
    <s v="Reversion of 4no. flats to a single family dwellinghouse."/>
    <s v="45 Castelnau_x000d_Barnes_x000d_London_x000d_SW13 9RT"/>
    <s v="SW13 9RT"/>
    <n v="3"/>
    <m/>
    <m/>
    <m/>
    <n v="1"/>
    <m/>
    <m/>
    <m/>
    <n v="4"/>
    <m/>
    <m/>
    <m/>
    <m/>
    <m/>
    <m/>
    <m/>
    <n v="1"/>
    <m/>
    <n v="1"/>
    <n v="-3"/>
    <n v="0"/>
    <n v="0"/>
    <n v="0"/>
    <n v="-1"/>
    <n v="0"/>
    <n v="1"/>
    <n v="0"/>
    <n v="-3"/>
    <m/>
    <n v="-3"/>
    <n v="0"/>
    <n v="0"/>
    <n v="0"/>
    <n v="0"/>
    <n v="0"/>
    <m/>
    <m/>
    <m/>
    <m/>
    <m/>
    <n v="0"/>
    <n v="522418"/>
    <n v="176934"/>
    <s v="Barnes"/>
    <x v="0"/>
    <m/>
    <x v="0"/>
    <x v="0"/>
    <m/>
    <m/>
    <m/>
    <s v="Conservation Area"/>
    <s v="CA25 Castelnau"/>
  </r>
  <r>
    <s v="17/0733/FUL"/>
    <s v="CON"/>
    <m/>
    <d v="2017-09-13T00:00:00"/>
    <d v="2020-09-13T00:00:00"/>
    <d v="2019-10-31T00:00:00"/>
    <d v="2020-03-18T00:00:00"/>
    <x v="0"/>
    <s v="Open Market"/>
    <m/>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m/>
    <n v="1"/>
    <n v="0"/>
    <n v="0"/>
    <n v="0"/>
    <n v="0"/>
    <n v="0"/>
    <m/>
    <m/>
    <m/>
    <m/>
    <m/>
    <n v="0"/>
    <n v="520325"/>
    <n v="175316"/>
    <s v="East Sheen"/>
    <x v="0"/>
    <s v="East Sheen"/>
    <x v="0"/>
    <x v="0"/>
    <m/>
    <m/>
    <m/>
    <m/>
    <m/>
  </r>
  <r>
    <s v="17/0956/FUL"/>
    <s v="NEW"/>
    <m/>
    <d v="2017-09-14T00:00:00"/>
    <d v="2020-09-14T00:00:00"/>
    <d v="2019-01-14T00:00:00"/>
    <d v="2020-02-20T00:00:00"/>
    <x v="0"/>
    <s v="Open Market"/>
    <m/>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m/>
    <n v="6"/>
    <n v="0"/>
    <n v="0"/>
    <n v="0"/>
    <n v="0"/>
    <n v="0"/>
    <m/>
    <m/>
    <m/>
    <m/>
    <m/>
    <n v="0"/>
    <n v="522302"/>
    <n v="176537"/>
    <s v="Barnes"/>
    <x v="0"/>
    <m/>
    <x v="0"/>
    <x v="1"/>
    <s v="Church Road/Castelnau"/>
    <m/>
    <m/>
    <m/>
    <m/>
  </r>
  <r>
    <s v="17/1207/FUL"/>
    <s v="NEW"/>
    <m/>
    <d v="2017-10-24T00:00:00"/>
    <d v="2020-10-24T00:00:00"/>
    <d v="2018-10-01T00:00:00"/>
    <d v="2019-11-18T00:00:00"/>
    <x v="0"/>
    <s v="Open Market"/>
    <m/>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m/>
    <n v="2"/>
    <n v="0"/>
    <n v="0"/>
    <n v="0"/>
    <n v="0"/>
    <n v="0"/>
    <m/>
    <m/>
    <m/>
    <m/>
    <m/>
    <n v="0"/>
    <n v="518953"/>
    <n v="176997"/>
    <s v="Kew"/>
    <x v="0"/>
    <m/>
    <x v="0"/>
    <x v="0"/>
    <m/>
    <m/>
    <m/>
    <s v="Conservation Area"/>
    <s v="CA15 Kew Gardens Kew"/>
  </r>
  <r>
    <s v="17/1286/VRC"/>
    <s v="NEW"/>
    <m/>
    <d v="2017-10-05T00:00:00"/>
    <d v="2017-12-09T00:00:00"/>
    <d v="2017-10-05T00:00:00"/>
    <d v="2019-08-19T00:00:00"/>
    <x v="0"/>
    <s v="Affordable Rent"/>
    <m/>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s v="Y"/>
    <n v="15"/>
    <n v="0"/>
    <n v="0"/>
    <n v="0"/>
    <n v="0"/>
    <n v="0"/>
    <m/>
    <m/>
    <m/>
    <m/>
    <m/>
    <n v="0"/>
    <n v="516802"/>
    <n v="171333"/>
    <s v="Teddington"/>
    <x v="0"/>
    <m/>
    <x v="1"/>
    <x v="0"/>
    <m/>
    <m/>
    <m/>
    <m/>
    <m/>
  </r>
  <r>
    <s v="17/1286/VRC"/>
    <s v="NEW"/>
    <m/>
    <d v="2017-10-05T00:00:00"/>
    <d v="2017-12-09T00:00:00"/>
    <d v="2017-10-05T00:00:00"/>
    <d v="2019-12-06T00:00:00"/>
    <x v="0"/>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s v="Y"/>
    <n v="93"/>
    <n v="0"/>
    <n v="0"/>
    <n v="0"/>
    <n v="0"/>
    <n v="0"/>
    <m/>
    <m/>
    <m/>
    <m/>
    <m/>
    <n v="0"/>
    <n v="516802"/>
    <n v="171333"/>
    <s v="Teddington"/>
    <x v="0"/>
    <m/>
    <x v="1"/>
    <x v="0"/>
    <m/>
    <m/>
    <m/>
    <m/>
    <m/>
  </r>
  <r>
    <s v="17/1286/VRC"/>
    <s v="NEW"/>
    <m/>
    <d v="2017-10-05T00:00:00"/>
    <d v="2017-12-09T00:00:00"/>
    <d v="2017-10-05T00:00:00"/>
    <d v="2019-04-26T00:00:00"/>
    <x v="0"/>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s v="Y"/>
    <n v="47"/>
    <n v="0"/>
    <n v="0"/>
    <n v="0"/>
    <n v="0"/>
    <n v="0"/>
    <m/>
    <m/>
    <m/>
    <m/>
    <m/>
    <n v="0"/>
    <n v="516802"/>
    <n v="171333"/>
    <s v="Teddington"/>
    <x v="0"/>
    <m/>
    <x v="1"/>
    <x v="0"/>
    <m/>
    <m/>
    <m/>
    <m/>
    <m/>
  </r>
  <r>
    <s v="17/1621/FUL"/>
    <s v="CHU"/>
    <m/>
    <d v="2017-10-09T00:00:00"/>
    <d v="2021-04-03T00:00:00"/>
    <d v="2019-09-05T00:00:00"/>
    <d v="2019-10-29T00:00:00"/>
    <x v="0"/>
    <s v="Open Market"/>
    <m/>
    <s v="Conversion of First Floor Offices (B1) to Residential (C3) and Remodelling of Second Floor Flat."/>
    <s v="3 Union Court_x000d_Sheen Road_x000d_Richmond_x000d__x000d_"/>
    <s v="TW9"/>
    <m/>
    <m/>
    <m/>
    <m/>
    <m/>
    <m/>
    <m/>
    <m/>
    <n v="0"/>
    <m/>
    <n v="1"/>
    <m/>
    <m/>
    <m/>
    <m/>
    <m/>
    <m/>
    <m/>
    <n v="1"/>
    <n v="1"/>
    <n v="0"/>
    <n v="0"/>
    <n v="0"/>
    <n v="0"/>
    <n v="0"/>
    <n v="0"/>
    <n v="0"/>
    <n v="1"/>
    <m/>
    <n v="1"/>
    <n v="0"/>
    <n v="0"/>
    <n v="0"/>
    <n v="0"/>
    <n v="0"/>
    <m/>
    <m/>
    <m/>
    <m/>
    <m/>
    <n v="0"/>
    <n v="518053"/>
    <n v="174903"/>
    <s v="South Richmond"/>
    <x v="0"/>
    <s v="Richmond"/>
    <x v="0"/>
    <x v="0"/>
    <m/>
    <m/>
    <m/>
    <s v="Conservation Area"/>
    <s v="CA17 Central Richmond"/>
  </r>
  <r>
    <s v="17/2534/FUL"/>
    <s v="CON"/>
    <m/>
    <d v="2018-02-22T00:00:00"/>
    <d v="2021-02-22T00:00:00"/>
    <d v="2019-03-01T00:00:00"/>
    <d v="2020-03-25T00:00:00"/>
    <x v="0"/>
    <s v="Open Market"/>
    <m/>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m/>
    <n v="-2"/>
    <n v="0"/>
    <n v="0"/>
    <n v="0"/>
    <n v="0"/>
    <n v="0"/>
    <m/>
    <m/>
    <m/>
    <m/>
    <m/>
    <n v="0"/>
    <n v="518396"/>
    <n v="174632"/>
    <s v="South Richmond"/>
    <x v="0"/>
    <m/>
    <x v="0"/>
    <x v="0"/>
    <m/>
    <m/>
    <m/>
    <s v="Conservation Area"/>
    <s v="CA30 St Matthias Richmond"/>
  </r>
  <r>
    <s v="17/2779/NMA"/>
    <s v="NEW"/>
    <m/>
    <d v="2018-03-09T00:00:00"/>
    <d v="2021-03-09T00:00:00"/>
    <d v="2016-05-02T00:00:00"/>
    <d v="2020-03-31T00:00:00"/>
    <x v="0"/>
    <s v="Open Market"/>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s v="Y"/>
    <n v="10"/>
    <n v="0"/>
    <n v="0"/>
    <n v="0"/>
    <n v="0"/>
    <n v="0"/>
    <m/>
    <m/>
    <m/>
    <m/>
    <m/>
    <n v="0"/>
    <n v="518534"/>
    <n v="171320"/>
    <s v="Ham, Petersham and Richmond Riverside"/>
    <x v="0"/>
    <m/>
    <x v="0"/>
    <x v="0"/>
    <m/>
    <m/>
    <m/>
    <m/>
    <m/>
  </r>
  <r>
    <s v="17/2779/NMA"/>
    <s v="NEW"/>
    <m/>
    <d v="2018-03-09T00:00:00"/>
    <d v="2021-03-09T00:00:00"/>
    <d v="2016-05-02T00:00:00"/>
    <d v="2020-03-31T00:00:00"/>
    <x v="0"/>
    <s v="Open Market"/>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s v="Y"/>
    <n v="7"/>
    <n v="0"/>
    <n v="0"/>
    <n v="0"/>
    <n v="0"/>
    <n v="0"/>
    <m/>
    <m/>
    <m/>
    <m/>
    <m/>
    <n v="0"/>
    <n v="518534"/>
    <n v="171320"/>
    <s v="Ham, Petersham and Richmond Riverside"/>
    <x v="0"/>
    <m/>
    <x v="0"/>
    <x v="0"/>
    <m/>
    <m/>
    <m/>
    <m/>
    <m/>
  </r>
  <r>
    <s v="17/2995/FUL"/>
    <s v="CHU"/>
    <m/>
    <d v="2018-04-24T00:00:00"/>
    <d v="2021-04-24T00:00:00"/>
    <d v="2019-01-31T00:00:00"/>
    <d v="2019-04-10T00:00:00"/>
    <x v="0"/>
    <s v="Open Market"/>
    <m/>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0"/>
    <m/>
    <m/>
    <m/>
    <n v="1"/>
    <m/>
    <n v="1"/>
    <n v="2"/>
    <m/>
    <m/>
    <m/>
    <m/>
    <m/>
    <m/>
    <n v="3"/>
    <n v="0"/>
    <n v="2"/>
    <n v="0"/>
    <n v="0"/>
    <n v="0"/>
    <n v="0"/>
    <n v="0"/>
    <n v="0"/>
    <n v="2"/>
    <m/>
    <n v="2"/>
    <n v="0"/>
    <n v="0"/>
    <n v="0"/>
    <n v="0"/>
    <n v="0"/>
    <m/>
    <m/>
    <m/>
    <m/>
    <m/>
    <n v="0"/>
    <n v="518267"/>
    <n v="175282"/>
    <s v="North Richmond"/>
    <x v="0"/>
    <m/>
    <x v="0"/>
    <x v="0"/>
    <m/>
    <m/>
    <m/>
    <s v="Conservation Area"/>
    <s v="CA17 Central Richmond"/>
  </r>
  <r>
    <s v="17/3132/FUL"/>
    <s v="NEW"/>
    <m/>
    <d v="2018-10-16T00:00:00"/>
    <d v="2021-10-16T00:00:00"/>
    <d v="2019-02-05T00:00:00"/>
    <d v="2020-03-31T00:00:00"/>
    <x v="0"/>
    <s v="Open Market"/>
    <m/>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m/>
    <n v="1"/>
    <n v="0"/>
    <n v="0"/>
    <n v="0"/>
    <n v="0"/>
    <n v="0"/>
    <m/>
    <m/>
    <m/>
    <m/>
    <m/>
    <n v="0"/>
    <n v="517531"/>
    <n v="174067"/>
    <s v="Twickenham Riverside"/>
    <x v="1"/>
    <m/>
    <x v="0"/>
    <x v="0"/>
    <m/>
    <m/>
    <m/>
    <m/>
    <m/>
  </r>
  <r>
    <s v="17/3347/FUL"/>
    <s v="NEW"/>
    <m/>
    <d v="2018-07-25T00:00:00"/>
    <d v="2021-07-25T00:00:00"/>
    <d v="2018-11-01T00:00:00"/>
    <d v="2019-12-02T00:00:00"/>
    <x v="0"/>
    <s v="Open Market"/>
    <m/>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m/>
    <n v="2"/>
    <n v="0"/>
    <n v="0"/>
    <n v="0"/>
    <n v="0"/>
    <n v="0"/>
    <m/>
    <m/>
    <m/>
    <m/>
    <m/>
    <n v="0"/>
    <n v="521397"/>
    <n v="175828"/>
    <s v="Mortlake and Barnes Common"/>
    <x v="0"/>
    <m/>
    <x v="0"/>
    <x v="0"/>
    <m/>
    <m/>
    <m/>
    <m/>
    <m/>
  </r>
  <r>
    <s v="17/3591/FUL"/>
    <s v="CON"/>
    <m/>
    <d v="2018-10-12T00:00:00"/>
    <d v="2021-10-12T00:00:00"/>
    <m/>
    <d v="2020-03-31T00:00:00"/>
    <x v="0"/>
    <s v="Open Market"/>
    <m/>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m/>
    <n v="1"/>
    <n v="0"/>
    <n v="0"/>
    <n v="0"/>
    <n v="0"/>
    <n v="0"/>
    <m/>
    <m/>
    <m/>
    <m/>
    <m/>
    <n v="0"/>
    <n v="514174"/>
    <n v="173697"/>
    <s v="Whitton"/>
    <x v="0"/>
    <s v="Whitton"/>
    <x v="0"/>
    <x v="0"/>
    <m/>
    <m/>
    <m/>
    <m/>
    <m/>
  </r>
  <r>
    <s v="17/4238/FUL"/>
    <s v="NEW"/>
    <m/>
    <d v="2018-02-23T00:00:00"/>
    <d v="2021-02-26T00:00:00"/>
    <d v="2019-02-13T00:00:00"/>
    <d v="2019-10-30T00:00:00"/>
    <x v="0"/>
    <s v="Open Market"/>
    <m/>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0"/>
    <m/>
    <m/>
    <n v="0"/>
    <n v="0"/>
    <n v="0"/>
    <n v="-1"/>
    <n v="0"/>
    <n v="0"/>
    <n v="0"/>
    <n v="0"/>
    <n v="0"/>
    <n v="-1"/>
    <m/>
    <n v="-1"/>
    <n v="0"/>
    <n v="0"/>
    <n v="0"/>
    <n v="0"/>
    <n v="0"/>
    <m/>
    <m/>
    <m/>
    <m/>
    <m/>
    <n v="0"/>
    <n v="515649"/>
    <n v="170638"/>
    <s v="Teddington"/>
    <x v="0"/>
    <m/>
    <x v="0"/>
    <x v="0"/>
    <m/>
    <m/>
    <m/>
    <m/>
    <m/>
  </r>
  <r>
    <s v="17/4606/FUL"/>
    <s v="NEW"/>
    <m/>
    <d v="2018-05-04T00:00:00"/>
    <d v="2021-05-04T00:00:00"/>
    <d v="2018-06-01T00:00:00"/>
    <d v="2019-05-31T00:00:00"/>
    <x v="0"/>
    <s v="Open Market"/>
    <m/>
    <s v="Construction of 2No. 3 bed dwellinghouses (including basement accommodation) with rear plot boundary alteration."/>
    <s v="1 Upper Ham Road_x000d_Ham_x000d_TW10 5LD_x000d__x000d_"/>
    <s v="TW10 5LD"/>
    <m/>
    <m/>
    <n v="1"/>
    <m/>
    <m/>
    <m/>
    <m/>
    <m/>
    <n v="1"/>
    <m/>
    <m/>
    <m/>
    <n v="2"/>
    <m/>
    <m/>
    <m/>
    <m/>
    <m/>
    <n v="2"/>
    <n v="0"/>
    <n v="0"/>
    <n v="1"/>
    <n v="0"/>
    <n v="0"/>
    <n v="0"/>
    <n v="0"/>
    <n v="0"/>
    <n v="1"/>
    <m/>
    <n v="1"/>
    <n v="0"/>
    <n v="0"/>
    <n v="0"/>
    <n v="0"/>
    <n v="0"/>
    <m/>
    <m/>
    <m/>
    <m/>
    <m/>
    <n v="0"/>
    <n v="517784"/>
    <n v="171703"/>
    <s v="Ham, Petersham and Richmond Riverside"/>
    <x v="0"/>
    <m/>
    <x v="0"/>
    <x v="0"/>
    <m/>
    <m/>
    <m/>
    <s v="Conservation Area"/>
    <s v="CA7 Ham Common"/>
  </r>
  <r>
    <s v="18/0318/FUL"/>
    <s v="CON"/>
    <m/>
    <d v="2018-10-09T00:00:00"/>
    <d v="2021-10-09T00:00:00"/>
    <d v="2018-11-01T00:00:00"/>
    <d v="2020-03-18T00:00:00"/>
    <x v="0"/>
    <s v="Open Market"/>
    <m/>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m/>
    <n v="-1"/>
    <n v="0"/>
    <n v="0"/>
    <n v="0"/>
    <n v="0"/>
    <n v="0"/>
    <m/>
    <m/>
    <m/>
    <m/>
    <m/>
    <n v="0"/>
    <n v="514998"/>
    <n v="172958"/>
    <s v="West Twickenham"/>
    <x v="0"/>
    <m/>
    <x v="0"/>
    <x v="0"/>
    <m/>
    <m/>
    <m/>
    <m/>
    <m/>
  </r>
  <r>
    <s v="18/0433/FUL"/>
    <s v="CHU"/>
    <m/>
    <d v="2018-07-24T00:00:00"/>
    <d v="2021-07-24T00:00:00"/>
    <d v="2019-05-01T00:00:00"/>
    <d v="2019-09-14T00:00:00"/>
    <x v="0"/>
    <s v="Open Market"/>
    <m/>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m/>
    <n v="4"/>
    <n v="0"/>
    <n v="0"/>
    <n v="0"/>
    <n v="0"/>
    <n v="0"/>
    <m/>
    <m/>
    <m/>
    <m/>
    <m/>
    <n v="0"/>
    <n v="515424"/>
    <n v="173951"/>
    <s v="St. Margarets and North Twickenham"/>
    <x v="0"/>
    <m/>
    <x v="0"/>
    <x v="0"/>
    <m/>
    <m/>
    <m/>
    <m/>
    <m/>
  </r>
  <r>
    <s v="18/0665/FUL"/>
    <s v="NEW"/>
    <m/>
    <d v="2018-09-20T00:00:00"/>
    <d v="2021-09-20T00:00:00"/>
    <d v="2018-04-09T00:00:00"/>
    <d v="2019-08-01T00:00:00"/>
    <x v="0"/>
    <s v="Open Market"/>
    <m/>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m/>
    <n v="1"/>
    <n v="0"/>
    <n v="0"/>
    <n v="0"/>
    <n v="0"/>
    <n v="0"/>
    <m/>
    <m/>
    <m/>
    <m/>
    <m/>
    <n v="0"/>
    <n v="514859"/>
    <n v="172254"/>
    <s v="South Twickenham"/>
    <x v="0"/>
    <m/>
    <x v="0"/>
    <x v="0"/>
    <m/>
    <m/>
    <m/>
    <m/>
    <m/>
  </r>
  <r>
    <s v="18/0737/FUL"/>
    <s v="CHU"/>
    <m/>
    <d v="2018-12-12T00:00:00"/>
    <d v="2021-12-13T00:00:00"/>
    <d v="2019-01-08T00:00:00"/>
    <d v="2020-02-07T00:00:00"/>
    <x v="0"/>
    <s v="Open Market"/>
    <m/>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m/>
    <n v="1"/>
    <n v="0"/>
    <n v="0"/>
    <n v="0"/>
    <n v="0"/>
    <n v="0"/>
    <m/>
    <m/>
    <m/>
    <m/>
    <m/>
    <n v="0"/>
    <n v="521322"/>
    <n v="175815"/>
    <s v="Mortlake and Barnes Common"/>
    <x v="0"/>
    <m/>
    <x v="0"/>
    <x v="1"/>
    <s v="White Hart lane"/>
    <m/>
    <m/>
    <m/>
    <m/>
  </r>
  <r>
    <s v="18/0743/FUL"/>
    <s v="NEW"/>
    <m/>
    <d v="2018-08-23T00:00:00"/>
    <d v="2021-08-23T00:00:00"/>
    <m/>
    <d v="2019-05-28T00:00:00"/>
    <x v="0"/>
    <s v="Open Market"/>
    <m/>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m/>
    <n v="1"/>
    <n v="0"/>
    <n v="0"/>
    <n v="0"/>
    <n v="0"/>
    <n v="0"/>
    <m/>
    <m/>
    <m/>
    <m/>
    <m/>
    <n v="0"/>
    <n v="514675"/>
    <n v="172117"/>
    <s v="West Twickenham"/>
    <x v="1"/>
    <m/>
    <x v="0"/>
    <x v="0"/>
    <m/>
    <m/>
    <m/>
    <m/>
    <m/>
  </r>
  <r>
    <s v="18/0745/FUL"/>
    <s v="CON"/>
    <m/>
    <d v="2018-07-06T00:00:00"/>
    <d v="2021-07-06T00:00:00"/>
    <d v="2018-10-01T00:00:00"/>
    <d v="2019-10-15T00:00:00"/>
    <x v="0"/>
    <s v="Open Market"/>
    <m/>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m/>
    <n v="1"/>
    <n v="0"/>
    <n v="0"/>
    <n v="0"/>
    <n v="0"/>
    <n v="0"/>
    <m/>
    <m/>
    <m/>
    <m/>
    <m/>
    <n v="0"/>
    <n v="516418"/>
    <n v="171190"/>
    <s v="Teddington"/>
    <x v="0"/>
    <m/>
    <x v="0"/>
    <x v="0"/>
    <m/>
    <m/>
    <m/>
    <s v="Conservation Area"/>
    <s v="CA27 Teddington Lock"/>
  </r>
  <r>
    <s v="18/0860/GPD15"/>
    <s v="CHU"/>
    <s v="PA"/>
    <d v="2018-05-08T00:00:00"/>
    <d v="2021-05-08T00:00:00"/>
    <m/>
    <d v="2019-06-14T00:00:00"/>
    <x v="0"/>
    <s v="Open Market"/>
    <m/>
    <s v="Change of use from B1(c) to C3 to provide seven new self-contained studio residential dwellings."/>
    <s v="2 Elmfield Avenue_x000d_Teddington_x000d_TW11 8BS_x000d_"/>
    <s v="TW11 8BS"/>
    <m/>
    <m/>
    <m/>
    <m/>
    <m/>
    <m/>
    <m/>
    <m/>
    <n v="0"/>
    <m/>
    <n v="7"/>
    <m/>
    <m/>
    <m/>
    <m/>
    <m/>
    <m/>
    <m/>
    <n v="7"/>
    <n v="7"/>
    <n v="0"/>
    <n v="0"/>
    <n v="0"/>
    <n v="0"/>
    <n v="0"/>
    <n v="0"/>
    <n v="0"/>
    <n v="7"/>
    <m/>
    <n v="7"/>
    <n v="0"/>
    <n v="0"/>
    <n v="0"/>
    <n v="0"/>
    <n v="0"/>
    <m/>
    <m/>
    <m/>
    <m/>
    <m/>
    <n v="0"/>
    <n v="516011"/>
    <n v="171165"/>
    <s v="Teddington"/>
    <x v="0"/>
    <s v="Teddington"/>
    <x v="0"/>
    <x v="0"/>
    <m/>
    <m/>
    <m/>
    <m/>
    <m/>
  </r>
  <r>
    <s v="18/1175/FUL"/>
    <s v="EXT"/>
    <m/>
    <d v="2018-10-05T00:00:00"/>
    <d v="2021-10-05T00:00:00"/>
    <d v="2019-05-17T00:00:00"/>
    <d v="2019-09-10T00:00:00"/>
    <x v="0"/>
    <s v="Open Market"/>
    <m/>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m/>
    <n v="1"/>
    <n v="0"/>
    <n v="0"/>
    <n v="0"/>
    <n v="0"/>
    <n v="0"/>
    <m/>
    <m/>
    <m/>
    <m/>
    <m/>
    <n v="0"/>
    <n v="518588"/>
    <n v="175372"/>
    <s v="North Richmond"/>
    <x v="0"/>
    <m/>
    <x v="0"/>
    <x v="0"/>
    <m/>
    <m/>
    <m/>
    <m/>
    <m/>
  </r>
  <r>
    <s v="18/1360/GPD15"/>
    <s v="CHU"/>
    <s v="PA"/>
    <d v="2018-06-15T00:00:00"/>
    <d v="2021-06-15T00:00:00"/>
    <d v="2019-05-03T00:00:00"/>
    <d v="2019-09-12T00:00:00"/>
    <x v="0"/>
    <s v="Open Market"/>
    <m/>
    <s v="Change of use of ground floor from B1 (office) to C3 (dwellinghouse) to provide a 1 bedroom unit."/>
    <s v="1 Coval Passage_x000d_East Sheen_x000d_London_x000d_SW14 7RE_x000d_"/>
    <s v="SW14 7RE"/>
    <m/>
    <m/>
    <m/>
    <m/>
    <m/>
    <m/>
    <m/>
    <m/>
    <n v="0"/>
    <m/>
    <n v="1"/>
    <m/>
    <m/>
    <m/>
    <m/>
    <m/>
    <m/>
    <m/>
    <n v="1"/>
    <n v="1"/>
    <n v="0"/>
    <n v="0"/>
    <n v="0"/>
    <n v="0"/>
    <n v="0"/>
    <n v="0"/>
    <n v="0"/>
    <n v="1"/>
    <m/>
    <n v="1"/>
    <n v="0"/>
    <n v="0"/>
    <n v="0"/>
    <n v="0"/>
    <n v="0"/>
    <m/>
    <m/>
    <m/>
    <m/>
    <m/>
    <n v="0"/>
    <n v="520124"/>
    <n v="175293"/>
    <s v="East Sheen"/>
    <x v="0"/>
    <s v="East Sheen"/>
    <x v="0"/>
    <x v="0"/>
    <m/>
    <m/>
    <m/>
    <m/>
    <m/>
  </r>
  <r>
    <s v="18/1566/FUL"/>
    <s v="CON"/>
    <m/>
    <d v="2018-09-25T00:00:00"/>
    <d v="2021-09-25T00:00:00"/>
    <d v="2019-01-31T00:00:00"/>
    <d v="2019-10-10T00:00:00"/>
    <x v="0"/>
    <s v="Open Market"/>
    <m/>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m/>
    <n v="2"/>
    <n v="0"/>
    <n v="0"/>
    <n v="0"/>
    <n v="0"/>
    <n v="0"/>
    <m/>
    <m/>
    <m/>
    <m/>
    <m/>
    <n v="0"/>
    <n v="515965"/>
    <n v="173782"/>
    <s v="St. Margarets and North Twickenham"/>
    <x v="0"/>
    <m/>
    <x v="0"/>
    <x v="0"/>
    <m/>
    <m/>
    <m/>
    <m/>
    <m/>
  </r>
  <r>
    <s v="18/1569/FUL"/>
    <s v="CON"/>
    <m/>
    <d v="2018-08-17T00:00:00"/>
    <d v="2022-03-11T00:00:00"/>
    <d v="2019-03-31T00:00:00"/>
    <d v="2019-05-31T00:00:00"/>
    <x v="0"/>
    <s v="Open Market"/>
    <m/>
    <s v="Reversion of to two self-contained flats into single family dwelling house."/>
    <s v="14 Norman Avenue_x000d_Twickenham_x000d_TW1 2LY"/>
    <s v="TW1 2LY"/>
    <m/>
    <n v="2"/>
    <m/>
    <m/>
    <m/>
    <m/>
    <m/>
    <m/>
    <n v="2"/>
    <m/>
    <m/>
    <m/>
    <m/>
    <n v="1"/>
    <m/>
    <m/>
    <m/>
    <m/>
    <n v="1"/>
    <n v="0"/>
    <n v="-2"/>
    <n v="0"/>
    <n v="1"/>
    <n v="0"/>
    <n v="0"/>
    <n v="0"/>
    <n v="0"/>
    <n v="-1"/>
    <m/>
    <n v="-1"/>
    <n v="0"/>
    <n v="0"/>
    <n v="0"/>
    <n v="0"/>
    <n v="0"/>
    <m/>
    <m/>
    <m/>
    <m/>
    <m/>
    <n v="0"/>
    <n v="516997"/>
    <n v="173966"/>
    <s v="Twickenham Riverside"/>
    <x v="0"/>
    <m/>
    <x v="0"/>
    <x v="0"/>
    <m/>
    <m/>
    <m/>
    <s v="Conservation Area"/>
    <s v="CA21 Cambridge Park East Twickenham"/>
  </r>
  <r>
    <s v="18/1722/GPD13"/>
    <s v="CHU"/>
    <s v="PA"/>
    <d v="2018-07-12T00:00:00"/>
    <d v="2021-07-12T00:00:00"/>
    <d v="2018-04-02T00:00:00"/>
    <d v="2019-10-14T00:00:00"/>
    <x v="0"/>
    <s v="Open Market"/>
    <m/>
    <s v="Change of use from A1(Retail) to C3 (Residential) to create a two bedroom flat."/>
    <s v="Ground Floor_x000d_204 Stanley Road_x000d_Teddington_x000d_TW11 8UE_x000d_"/>
    <s v="TW11 8UE"/>
    <m/>
    <m/>
    <m/>
    <m/>
    <m/>
    <m/>
    <m/>
    <m/>
    <n v="0"/>
    <m/>
    <m/>
    <n v="1"/>
    <m/>
    <m/>
    <m/>
    <m/>
    <m/>
    <m/>
    <n v="1"/>
    <n v="0"/>
    <n v="1"/>
    <n v="0"/>
    <n v="0"/>
    <n v="0"/>
    <n v="0"/>
    <n v="0"/>
    <n v="0"/>
    <n v="1"/>
    <m/>
    <n v="1"/>
    <n v="0"/>
    <n v="0"/>
    <n v="0"/>
    <n v="0"/>
    <n v="0"/>
    <m/>
    <m/>
    <m/>
    <m/>
    <m/>
    <n v="0"/>
    <n v="515113"/>
    <n v="171634"/>
    <s v="Fulwell and Hampton Hill"/>
    <x v="0"/>
    <m/>
    <x v="0"/>
    <x v="1"/>
    <s v="Stanley Road"/>
    <m/>
    <m/>
    <m/>
    <m/>
  </r>
  <r>
    <s v="18/1817/GPD15"/>
    <s v="CHU"/>
    <s v="PA"/>
    <d v="2018-06-29T00:00:00"/>
    <d v="2021-06-29T00:00:00"/>
    <m/>
    <d v="2020-02-21T00:00:00"/>
    <x v="0"/>
    <s v="Open Market"/>
    <m/>
    <s v="Change of use from an office (Use Class B1(a)) to residential (Use Class C3) to provide 1 x 4 bed dwellinghouse."/>
    <s v="9 Elmtree Road_x000d_Teddington_x000d_TW11 8SJ_x000d_"/>
    <s v="TW11 8SJ"/>
    <m/>
    <m/>
    <m/>
    <m/>
    <m/>
    <m/>
    <m/>
    <m/>
    <n v="0"/>
    <m/>
    <m/>
    <m/>
    <m/>
    <n v="1"/>
    <m/>
    <m/>
    <m/>
    <m/>
    <n v="1"/>
    <n v="0"/>
    <n v="0"/>
    <n v="0"/>
    <n v="1"/>
    <n v="0"/>
    <n v="0"/>
    <n v="0"/>
    <n v="0"/>
    <n v="1"/>
    <m/>
    <n v="1"/>
    <n v="0"/>
    <n v="0"/>
    <n v="0"/>
    <n v="0"/>
    <n v="0"/>
    <m/>
    <m/>
    <m/>
    <m/>
    <m/>
    <n v="0"/>
    <n v="515379"/>
    <n v="171492"/>
    <s v="Fulwell and Hampton Hill"/>
    <x v="0"/>
    <m/>
    <x v="0"/>
    <x v="0"/>
    <m/>
    <m/>
    <m/>
    <m/>
    <m/>
  </r>
  <r>
    <s v="18/2296/ES191"/>
    <s v="CON"/>
    <m/>
    <d v="2018-08-20T00:00:00"/>
    <d v="2019-11-29T00:00:00"/>
    <m/>
    <d v="2019-11-29T00:00:00"/>
    <x v="0"/>
    <s v="Open Market"/>
    <m/>
    <s v="Use of the ground floor (left annex) as a self-contained dwelling (C3)."/>
    <s v="706A Hanworth Road_x000d_Whitton_x000d_Hounslow_x000d_TW4 5NT_x000d_"/>
    <s v="TW4 5NT"/>
    <m/>
    <m/>
    <m/>
    <m/>
    <n v="1"/>
    <m/>
    <m/>
    <m/>
    <n v="1"/>
    <m/>
    <m/>
    <n v="1"/>
    <n v="1"/>
    <m/>
    <m/>
    <m/>
    <m/>
    <m/>
    <n v="2"/>
    <n v="0"/>
    <n v="1"/>
    <n v="1"/>
    <n v="0"/>
    <n v="-1"/>
    <n v="0"/>
    <n v="0"/>
    <n v="0"/>
    <n v="1"/>
    <m/>
    <n v="1"/>
    <n v="0"/>
    <n v="0"/>
    <n v="0"/>
    <n v="0"/>
    <n v="0"/>
    <m/>
    <m/>
    <m/>
    <m/>
    <m/>
    <n v="0"/>
    <n v="512613"/>
    <n v="173404"/>
    <s v="Heathfield"/>
    <x v="0"/>
    <m/>
    <x v="0"/>
    <x v="0"/>
    <m/>
    <m/>
    <m/>
    <m/>
    <m/>
  </r>
  <r>
    <s v="18/2620/FUL"/>
    <s v="EXT"/>
    <m/>
    <d v="2019-01-04T00:00:00"/>
    <d v="2022-01-04T00:00:00"/>
    <d v="2018-04-02T00:00:00"/>
    <d v="2019-12-02T00:00:00"/>
    <x v="0"/>
    <s v="Open Market"/>
    <m/>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m/>
    <n v="1"/>
    <n v="0"/>
    <n v="0"/>
    <n v="0"/>
    <n v="0"/>
    <n v="0"/>
    <m/>
    <m/>
    <m/>
    <m/>
    <m/>
    <n v="0"/>
    <n v="515112"/>
    <n v="171634"/>
    <s v="Fulwell and Hampton Hill"/>
    <x v="0"/>
    <m/>
    <x v="0"/>
    <x v="1"/>
    <s v="Stanley Road"/>
    <m/>
    <m/>
    <m/>
    <m/>
  </r>
  <r>
    <s v="19/0141/ES191"/>
    <s v="CHU"/>
    <m/>
    <d v="2019-06-21T00:00:00"/>
    <d v="2019-06-21T00:00:00"/>
    <d v="2019-06-21T00:00:00"/>
    <d v="2019-06-21T00:00:00"/>
    <x v="0"/>
    <s v="Open Market"/>
    <m/>
    <s v="Continued use of part of the property (excluding Unit 1) as 2No. flats in multiple occupation for upto 6 people."/>
    <s v="The Boathouse Ranelagh Drive Twickenham TW1 1QZ"/>
    <s v="TW1 1QZ"/>
    <m/>
    <m/>
    <m/>
    <m/>
    <m/>
    <m/>
    <m/>
    <m/>
    <n v="0"/>
    <m/>
    <m/>
    <m/>
    <m/>
    <n v="0"/>
    <n v="0"/>
    <m/>
    <m/>
    <m/>
    <n v="0"/>
    <n v="0"/>
    <n v="0"/>
    <n v="0"/>
    <n v="0"/>
    <n v="0"/>
    <n v="0"/>
    <n v="0"/>
    <n v="0"/>
    <n v="0"/>
    <m/>
    <n v="0"/>
    <n v="0"/>
    <n v="0"/>
    <n v="0"/>
    <n v="0"/>
    <n v="0"/>
    <m/>
    <m/>
    <m/>
    <m/>
    <m/>
    <n v="0"/>
    <n v="516877"/>
    <n v="175059"/>
    <s v="St. Margarets and North Twickenham"/>
    <x v="0"/>
    <m/>
    <x v="1"/>
    <x v="0"/>
    <m/>
    <m/>
    <s v="Thames Old Deer Park"/>
    <s v="Conservation Area"/>
    <s v="CA19 St Margarets"/>
  </r>
  <r>
    <s v="19/0475/FUL"/>
    <s v="MIX"/>
    <m/>
    <d v="2019-07-31T00:00:00"/>
    <d v="2022-07-31T00:00:00"/>
    <m/>
    <d v="2020-02-26T00:00:00"/>
    <x v="0"/>
    <s v="Open Market"/>
    <m/>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m/>
    <n v="7"/>
    <n v="0"/>
    <n v="0"/>
    <n v="0"/>
    <n v="0"/>
    <n v="0"/>
    <m/>
    <m/>
    <m/>
    <m/>
    <m/>
    <n v="0"/>
    <n v="514280"/>
    <n v="170996"/>
    <s v="Fulwell and Hampton Hill"/>
    <x v="0"/>
    <m/>
    <x v="0"/>
    <x v="1"/>
    <s v="High Street"/>
    <m/>
    <m/>
    <m/>
    <m/>
  </r>
  <r>
    <s v="19/0739/FUL"/>
    <s v="CON"/>
    <m/>
    <d v="2019-10-23T00:00:00"/>
    <d v="2022-10-23T00:00:00"/>
    <m/>
    <d v="2019-10-23T00:00:00"/>
    <x v="0"/>
    <s v="Open Market"/>
    <m/>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m/>
    <n v="1"/>
    <n v="0"/>
    <n v="0"/>
    <n v="0"/>
    <n v="0"/>
    <n v="0"/>
    <m/>
    <m/>
    <m/>
    <m/>
    <m/>
    <n v="0"/>
    <n v="519011"/>
    <n v="176963"/>
    <s v="Kew"/>
    <x v="0"/>
    <m/>
    <x v="0"/>
    <x v="0"/>
    <m/>
    <m/>
    <m/>
    <s v="Conservation Area"/>
    <s v="CA15 Kew Gardens Kew"/>
  </r>
  <r>
    <s v="19/1100/FUL"/>
    <s v="CHU"/>
    <m/>
    <d v="2019-10-10T00:00:00"/>
    <d v="2022-10-10T00:00:00"/>
    <d v="2019-10-01T00:00:00"/>
    <d v="2020-01-31T00:00:00"/>
    <x v="0"/>
    <s v="Open Market"/>
    <m/>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m/>
    <n v="1"/>
    <n v="0"/>
    <n v="0"/>
    <n v="0"/>
    <n v="0"/>
    <n v="0"/>
    <m/>
    <m/>
    <m/>
    <m/>
    <m/>
    <n v="0"/>
    <n v="516817"/>
    <n v="174222"/>
    <s v="St. Margarets and North Twickenham"/>
    <x v="0"/>
    <m/>
    <x v="0"/>
    <x v="1"/>
    <s v="St Margarets"/>
    <m/>
    <m/>
    <s v="Conservation Area"/>
    <s v="CA49 Crown Road St Margarets"/>
  </r>
  <r>
    <s v="19/1217/ES191"/>
    <s v="CON"/>
    <m/>
    <d v="2019-06-11T00:00:00"/>
    <d v="2019-06-11T00:00:00"/>
    <d v="2019-06-11T00:00:00"/>
    <d v="2019-06-11T00:00:00"/>
    <x v="0"/>
    <s v="Open Market"/>
    <m/>
    <s v="Establish use of property as a separate self-contained dwellinghouse"/>
    <s v="1A Riverside House_x000d_Riverside_x000d_Twickenham_x000d_TW1 3DJ_x000d_"/>
    <s v="TW1 3DJ"/>
    <m/>
    <m/>
    <m/>
    <m/>
    <m/>
    <m/>
    <n v="1"/>
    <m/>
    <n v="1"/>
    <m/>
    <m/>
    <m/>
    <n v="1"/>
    <n v="1"/>
    <m/>
    <m/>
    <m/>
    <m/>
    <n v="2"/>
    <n v="0"/>
    <n v="0"/>
    <n v="1"/>
    <n v="1"/>
    <n v="0"/>
    <n v="0"/>
    <n v="-1"/>
    <n v="0"/>
    <n v="1"/>
    <m/>
    <n v="1"/>
    <n v="0"/>
    <n v="0"/>
    <n v="0"/>
    <n v="0"/>
    <n v="0"/>
    <m/>
    <m/>
    <m/>
    <m/>
    <m/>
    <n v="0"/>
    <n v="516873"/>
    <n v="173350"/>
    <s v="Twickenham Riverside"/>
    <x v="0"/>
    <m/>
    <x v="1"/>
    <x v="0"/>
    <m/>
    <m/>
    <m/>
    <s v="Conservation Area"/>
    <s v="CA8 Twickenham Riverside"/>
  </r>
  <r>
    <s v="19/2022/ES191"/>
    <s v="CON"/>
    <m/>
    <d v="2019-09-16T00:00:00"/>
    <d v="2022-09-17T00:00:00"/>
    <m/>
    <d v="2019-09-17T00:00:00"/>
    <x v="0"/>
    <s v="Open Market"/>
    <m/>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m/>
    <n v="-1"/>
    <n v="0"/>
    <n v="0"/>
    <n v="0"/>
    <n v="0"/>
    <n v="0"/>
    <m/>
    <m/>
    <m/>
    <m/>
    <m/>
    <n v="0"/>
    <n v="516420"/>
    <n v="171274"/>
    <s v="Teddington"/>
    <x v="0"/>
    <m/>
    <x v="0"/>
    <x v="0"/>
    <m/>
    <m/>
    <m/>
    <m/>
    <m/>
  </r>
  <r>
    <s v="19/2544/FUL"/>
    <s v="CHU"/>
    <m/>
    <d v="2019-12-10T00:00:00"/>
    <d v="2022-12-10T00:00:00"/>
    <m/>
    <d v="2019-12-14T00:00:00"/>
    <x v="0"/>
    <s v="Open Market"/>
    <m/>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m/>
    <n v="-1"/>
    <n v="0"/>
    <n v="0"/>
    <n v="0"/>
    <n v="0"/>
    <n v="0"/>
    <m/>
    <m/>
    <m/>
    <m/>
    <m/>
    <n v="0"/>
    <n v="513192"/>
    <n v="171188"/>
    <s v="Hampton North"/>
    <x v="0"/>
    <m/>
    <x v="0"/>
    <x v="0"/>
    <m/>
    <m/>
    <m/>
    <m/>
    <m/>
  </r>
  <r>
    <s v="19/3241/FUL"/>
    <s v="EXT"/>
    <m/>
    <d v="2020-03-13T00:00:00"/>
    <d v="2023-03-16T00:00:00"/>
    <d v="2020-03-16T00:00:00"/>
    <d v="2020-03-16T00:00:00"/>
    <x v="0"/>
    <s v="Open Market"/>
    <m/>
    <s v="Extension of the garage to facilitate the creation of 1 x 1 bed dwelling."/>
    <s v="Land Adjacent To_x000d_29 Rivermeads Avenue_x000d_Twickenham_x000d__x000d_"/>
    <s v="TW2 5JL"/>
    <m/>
    <m/>
    <m/>
    <m/>
    <m/>
    <m/>
    <m/>
    <m/>
    <n v="0"/>
    <m/>
    <n v="1"/>
    <m/>
    <m/>
    <m/>
    <m/>
    <m/>
    <m/>
    <m/>
    <n v="1"/>
    <n v="1"/>
    <n v="0"/>
    <n v="0"/>
    <n v="0"/>
    <n v="0"/>
    <n v="0"/>
    <n v="0"/>
    <n v="0"/>
    <n v="1"/>
    <m/>
    <n v="1"/>
    <n v="0"/>
    <n v="0"/>
    <n v="0"/>
    <n v="0"/>
    <n v="0"/>
    <m/>
    <m/>
    <m/>
    <m/>
    <m/>
    <n v="0"/>
    <n v="513712"/>
    <n v="172398"/>
    <s v="West Twickenham"/>
    <x v="0"/>
    <m/>
    <x v="0"/>
    <x v="0"/>
    <m/>
    <m/>
    <m/>
    <m/>
    <m/>
  </r>
  <r>
    <s v="19/3586/ES191"/>
    <s v="CHU"/>
    <m/>
    <d v="2020-01-20T00:00:00"/>
    <d v="2020-01-20T00:00:00"/>
    <m/>
    <d v="2020-01-20T00:00:00"/>
    <x v="0"/>
    <s v="Open Market"/>
    <m/>
    <s v="Lawful development certificate for the existing use of the dwelling as a 6no. bedroom house in multiple occupation"/>
    <s v="29 Heathside_x000d_Whitton_x000d_Hounslow_x000d_TW4 5NJ_x000d_"/>
    <s v="TW4 5NJ"/>
    <m/>
    <m/>
    <n v="1"/>
    <m/>
    <m/>
    <m/>
    <m/>
    <m/>
    <n v="1"/>
    <m/>
    <m/>
    <m/>
    <m/>
    <m/>
    <m/>
    <m/>
    <m/>
    <m/>
    <n v="0"/>
    <n v="0"/>
    <n v="0"/>
    <n v="-1"/>
    <n v="0"/>
    <n v="0"/>
    <n v="0"/>
    <n v="0"/>
    <n v="0"/>
    <n v="-1"/>
    <m/>
    <n v="-1"/>
    <n v="0"/>
    <n v="0"/>
    <n v="0"/>
    <n v="0"/>
    <n v="0"/>
    <m/>
    <m/>
    <m/>
    <m/>
    <m/>
    <n v="0"/>
    <n v="512883"/>
    <n v="173656"/>
    <s v="Heathfield"/>
    <x v="0"/>
    <m/>
    <x v="0"/>
    <x v="0"/>
    <m/>
    <m/>
    <m/>
    <m/>
    <m/>
  </r>
  <r>
    <s v="19/3757/ES191"/>
    <s v="CON"/>
    <m/>
    <d v="2020-01-31T00:00:00"/>
    <d v="2020-01-31T00:00:00"/>
    <m/>
    <d v="2020-01-31T00:00:00"/>
    <x v="0"/>
    <s v="Open Market"/>
    <m/>
    <s v="Use of 2B Orleans Road as a separate and self-contained C3 dwellinghouse."/>
    <s v="2B Orleans Road_x000d_Twickenham_x000d_TW1 3BL"/>
    <s v="TW1 3BL"/>
    <m/>
    <m/>
    <m/>
    <m/>
    <m/>
    <m/>
    <m/>
    <m/>
    <n v="0"/>
    <m/>
    <n v="1"/>
    <m/>
    <m/>
    <m/>
    <m/>
    <m/>
    <m/>
    <m/>
    <n v="1"/>
    <n v="1"/>
    <n v="0"/>
    <n v="0"/>
    <n v="0"/>
    <n v="0"/>
    <n v="0"/>
    <n v="0"/>
    <n v="0"/>
    <n v="1"/>
    <m/>
    <n v="1"/>
    <n v="0"/>
    <n v="0"/>
    <n v="0"/>
    <n v="0"/>
    <n v="0"/>
    <m/>
    <m/>
    <m/>
    <m/>
    <m/>
    <n v="0"/>
    <n v="516930"/>
    <n v="173775"/>
    <s v="Twickenham Riverside"/>
    <x v="0"/>
    <m/>
    <x v="0"/>
    <x v="0"/>
    <m/>
    <m/>
    <m/>
    <s v="Conservation Area"/>
    <s v="CA8 Twickenham Riverside"/>
  </r>
  <r>
    <s v="19/3854/ES191"/>
    <s v="CHU"/>
    <m/>
    <d v="2020-02-25T00:00:00"/>
    <d v="2020-02-25T00:00:00"/>
    <m/>
    <d v="2020-02-25T00:00:00"/>
    <x v="0"/>
    <s v="Open Market"/>
    <m/>
    <s v="Use of Flat 1 (basement) as  C3 residential."/>
    <s v="Flat 1_x000d_Heron Court_x000d_3 - 5 High Street_x000d_Hampton_x000d_TW12 2SQ_x000d_"/>
    <s v="TW12 2SQ"/>
    <m/>
    <m/>
    <m/>
    <m/>
    <m/>
    <m/>
    <m/>
    <m/>
    <n v="0"/>
    <m/>
    <m/>
    <n v="1"/>
    <m/>
    <m/>
    <m/>
    <m/>
    <m/>
    <m/>
    <n v="1"/>
    <n v="0"/>
    <n v="1"/>
    <n v="0"/>
    <n v="0"/>
    <n v="0"/>
    <n v="0"/>
    <n v="0"/>
    <n v="0"/>
    <n v="1"/>
    <m/>
    <n v="1"/>
    <n v="0"/>
    <n v="0"/>
    <n v="0"/>
    <n v="0"/>
    <n v="0"/>
    <m/>
    <m/>
    <m/>
    <m/>
    <m/>
    <n v="0"/>
    <n v="513949"/>
    <n v="169534"/>
    <s v="Hampton"/>
    <x v="0"/>
    <m/>
    <x v="0"/>
    <x v="1"/>
    <s v="Thames Street"/>
    <m/>
    <m/>
    <s v="Conservation Area"/>
    <s v="CA12 Hampton Village"/>
  </r>
  <r>
    <s v="99/2063"/>
    <s v="NEW"/>
    <m/>
    <d v="2000-02-03T00:00:00"/>
    <d v="2005-02-03T00:00:00"/>
    <d v="2005-01-14T00:00:00"/>
    <d v="2019-07-18T00:00:00"/>
    <x v="0"/>
    <s v="Open Market"/>
    <m/>
    <s v="Proposed Dwelling House"/>
    <s v="6 Boileau Road Barnes"/>
    <m/>
    <m/>
    <m/>
    <m/>
    <m/>
    <m/>
    <m/>
    <m/>
    <m/>
    <n v="0"/>
    <m/>
    <n v="1"/>
    <m/>
    <m/>
    <m/>
    <m/>
    <m/>
    <m/>
    <n v="0"/>
    <n v="1"/>
    <n v="1"/>
    <n v="0"/>
    <n v="0"/>
    <n v="0"/>
    <n v="0"/>
    <n v="0"/>
    <n v="0"/>
    <n v="0"/>
    <n v="1"/>
    <m/>
    <n v="1"/>
    <n v="0"/>
    <n v="0"/>
    <n v="0"/>
    <n v="0"/>
    <n v="0"/>
    <m/>
    <m/>
    <m/>
    <m/>
    <m/>
    <n v="0"/>
    <n v="522457"/>
    <n v="177328"/>
    <s v="Barnes"/>
    <x v="0"/>
    <m/>
    <x v="0"/>
    <x v="0"/>
    <m/>
    <m/>
    <m/>
    <m/>
    <m/>
  </r>
  <r>
    <s v="13/0998/FUL"/>
    <s v="NEW"/>
    <m/>
    <d v="2013-11-05T00:00:00"/>
    <d v="2016-11-05T00:00:00"/>
    <d v="2016-08-14T00:00:00"/>
    <m/>
    <x v="1"/>
    <s v="Open Market"/>
    <m/>
    <s v="Redevelopment of land at the rear of 139-141 Stanley Road, Teddington to provide two semi-detached, three storey, three bedroom houses with parking spaces following demolition of existing warehouse."/>
    <s v="Land At 139 - 141 Stanley Road Teddington"/>
    <s v="TW11 8UF"/>
    <m/>
    <m/>
    <m/>
    <m/>
    <m/>
    <m/>
    <m/>
    <m/>
    <n v="0"/>
    <m/>
    <m/>
    <m/>
    <n v="2"/>
    <m/>
    <m/>
    <m/>
    <m/>
    <m/>
    <n v="2"/>
    <n v="0"/>
    <n v="0"/>
    <n v="2"/>
    <n v="0"/>
    <n v="0"/>
    <n v="0"/>
    <n v="0"/>
    <n v="0"/>
    <n v="2"/>
    <m/>
    <n v="0"/>
    <n v="2"/>
    <n v="0"/>
    <n v="0"/>
    <n v="0"/>
    <n v="0"/>
    <m/>
    <m/>
    <m/>
    <m/>
    <m/>
    <n v="2"/>
    <n v="515074"/>
    <n v="171654"/>
    <s v="Fulwell and Hampton Hill"/>
    <x v="0"/>
    <m/>
    <x v="0"/>
    <x v="0"/>
    <m/>
    <m/>
    <m/>
    <m/>
    <m/>
  </r>
  <r>
    <s v="19/0637/FUL"/>
    <s v="NEW"/>
    <m/>
    <d v="2020-02-06T00:00:00"/>
    <d v="2023-02-06T00:00:00"/>
    <d v="2020-09-21T00:00:00"/>
    <m/>
    <x v="1"/>
    <s v="Open Market"/>
    <m/>
    <s v="Demolition of the existing buildings and the erection of a mixed use development comprising of two buildings (two and three storeys), occupied as 8 residential units and 248.6m of B1 office space."/>
    <s v="63 Sandycombe Road Richmond TW9 2EP"/>
    <s v="TW9 2EP"/>
    <m/>
    <m/>
    <m/>
    <m/>
    <m/>
    <m/>
    <m/>
    <m/>
    <n v="0"/>
    <m/>
    <n v="6"/>
    <n v="2"/>
    <m/>
    <m/>
    <m/>
    <m/>
    <m/>
    <m/>
    <n v="8"/>
    <n v="6"/>
    <n v="2"/>
    <n v="0"/>
    <n v="0"/>
    <n v="0"/>
    <n v="0"/>
    <n v="0"/>
    <n v="0"/>
    <n v="8"/>
    <m/>
    <n v="0"/>
    <n v="4"/>
    <n v="4"/>
    <n v="0"/>
    <n v="0"/>
    <n v="0"/>
    <m/>
    <m/>
    <m/>
    <m/>
    <m/>
    <n v="8"/>
    <n v="519026"/>
    <n v="175926"/>
    <s v="Kew"/>
    <x v="0"/>
    <m/>
    <x v="0"/>
    <x v="0"/>
    <m/>
    <m/>
    <m/>
    <m/>
    <m/>
  </r>
  <r>
    <s v="19/2246/FUL"/>
    <s v="CON"/>
    <m/>
    <d v="2019-10-22T00:00:00"/>
    <d v="2022-10-22T00:00:00"/>
    <m/>
    <d v="2020-06-15T00:00:00"/>
    <x v="1"/>
    <s v="Open Market"/>
    <m/>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m/>
    <n v="0"/>
    <n v="-1"/>
    <n v="0"/>
    <n v="0"/>
    <n v="0"/>
    <n v="0"/>
    <m/>
    <m/>
    <m/>
    <m/>
    <m/>
    <n v="-1"/>
    <n v="516802"/>
    <n v="171333"/>
    <s v="Teddington"/>
    <x v="0"/>
    <m/>
    <x v="1"/>
    <x v="0"/>
    <m/>
    <m/>
    <m/>
    <m/>
    <m/>
  </r>
  <r>
    <s v="07/3348/FUL"/>
    <s v="NEW"/>
    <m/>
    <d v="2008-04-01T00:00:00"/>
    <d v="2011-04-01T00:00:00"/>
    <d v="2012-08-17T00:00:00"/>
    <m/>
    <x v="1"/>
    <s v="Open Market"/>
    <m/>
    <s v="Demolition of existing house and outbuildings, construction of 3 houses."/>
    <s v="289 Petersham Road_x000d_Richmond_x000d_Surrey_x000d_TW10 7DA_x000d_"/>
    <m/>
    <m/>
    <m/>
    <m/>
    <n v="1"/>
    <m/>
    <m/>
    <m/>
    <m/>
    <n v="1"/>
    <m/>
    <n v="1"/>
    <m/>
    <m/>
    <n v="2"/>
    <m/>
    <m/>
    <m/>
    <m/>
    <n v="3"/>
    <n v="1"/>
    <n v="0"/>
    <n v="0"/>
    <n v="1"/>
    <n v="0"/>
    <n v="0"/>
    <n v="0"/>
    <n v="0"/>
    <n v="2"/>
    <m/>
    <n v="0"/>
    <n v="2"/>
    <n v="0"/>
    <n v="0"/>
    <n v="0"/>
    <n v="0"/>
    <m/>
    <m/>
    <m/>
    <m/>
    <m/>
    <n v="2"/>
    <n v="517856"/>
    <n v="172364"/>
    <s v="Ham, Petersham and Richmond Riverside"/>
    <x v="0"/>
    <m/>
    <x v="0"/>
    <x v="0"/>
    <m/>
    <m/>
    <m/>
    <m/>
    <m/>
  </r>
  <r>
    <s v="11/1443/FUL"/>
    <s v="NEW"/>
    <m/>
    <d v="2012-03-30T00:00:00"/>
    <d v="2015-03-30T00:00:00"/>
    <d v="2015-03-14T00:00:00"/>
    <m/>
    <x v="1"/>
    <s v="Open Market"/>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m/>
    <n v="0"/>
    <n v="35.666666666666664"/>
    <n v="35.666666666666664"/>
    <n v="35.666666666666664"/>
    <n v="0"/>
    <n v="0"/>
    <m/>
    <m/>
    <m/>
    <m/>
    <m/>
    <n v="107"/>
    <n v="516095"/>
    <n v="173690"/>
    <s v="St. Margarets and North Twickenham"/>
    <x v="0"/>
    <s v="Twickenham"/>
    <x v="0"/>
    <x v="0"/>
    <m/>
    <m/>
    <m/>
    <m/>
    <m/>
  </r>
  <r>
    <s v="13/1327/FUL"/>
    <s v="CHU"/>
    <m/>
    <d v="2013-09-03T00:00:00"/>
    <d v="2016-09-03T00:00:00"/>
    <d v="2016-08-19T00:00:00"/>
    <m/>
    <x v="1"/>
    <s v="Open Market"/>
    <m/>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m/>
    <n v="0"/>
    <n v="0"/>
    <n v="-1"/>
    <n v="0"/>
    <n v="0"/>
    <n v="0"/>
    <m/>
    <m/>
    <m/>
    <m/>
    <m/>
    <n v="-1"/>
    <n v="518397"/>
    <n v="173968"/>
    <s v="Ham, Petersham and Richmond Riverside"/>
    <x v="0"/>
    <m/>
    <x v="1"/>
    <x v="0"/>
    <m/>
    <m/>
    <m/>
    <s v="Conservation Area"/>
    <s v="CA5 Richmond Hill"/>
  </r>
  <r>
    <s v="14/2118/FUL"/>
    <s v="CON"/>
    <m/>
    <d v="2014-07-18T00:00:00"/>
    <d v="2018-01-19T00:00:00"/>
    <d v="2017-10-01T00:00:00"/>
    <m/>
    <x v="1"/>
    <s v="Open Market"/>
    <m/>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m/>
    <n v="0"/>
    <n v="-2"/>
    <n v="0"/>
    <n v="0"/>
    <n v="0"/>
    <n v="0"/>
    <m/>
    <m/>
    <m/>
    <m/>
    <m/>
    <n v="-2"/>
    <n v="520243"/>
    <n v="175216"/>
    <s v="East Sheen"/>
    <x v="0"/>
    <m/>
    <x v="0"/>
    <x v="0"/>
    <m/>
    <m/>
    <m/>
    <s v="Conservation Area"/>
    <s v="CA64 Sheen Lane East Sheen"/>
  </r>
  <r>
    <s v="14/2257/FUL"/>
    <s v="MIX"/>
    <m/>
    <d v="2015-03-26T00:00:00"/>
    <d v="2018-03-27T00:00:00"/>
    <d v="2016-06-01T00:00:00"/>
    <m/>
    <x v="1"/>
    <s v="Open Market"/>
    <m/>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m/>
    <n v="0"/>
    <n v="3"/>
    <n v="0"/>
    <n v="0"/>
    <n v="0"/>
    <n v="0"/>
    <m/>
    <m/>
    <m/>
    <m/>
    <m/>
    <n v="3"/>
    <n v="513482"/>
    <n v="173963"/>
    <s v="Heathfield"/>
    <x v="0"/>
    <m/>
    <x v="0"/>
    <x v="0"/>
    <m/>
    <m/>
    <m/>
    <m/>
    <m/>
  </r>
  <r>
    <s v="14/2797/P3JPA"/>
    <s v="CHU"/>
    <s v="PA"/>
    <d v="2015-08-20T00:00:00"/>
    <d v="2017-11-27T00:00:00"/>
    <d v="2017-06-30T00:00:00"/>
    <m/>
    <x v="1"/>
    <s v="Open Market"/>
    <m/>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m/>
    <n v="0"/>
    <n v="6"/>
    <n v="0"/>
    <n v="0"/>
    <n v="0"/>
    <n v="0"/>
    <m/>
    <m/>
    <m/>
    <m/>
    <m/>
    <n v="6"/>
    <n v="515206"/>
    <n v="173341"/>
    <s v="South Twickenham"/>
    <x v="0"/>
    <m/>
    <x v="0"/>
    <x v="0"/>
    <m/>
    <m/>
    <m/>
    <m/>
    <m/>
  </r>
  <r>
    <s v="14/3011/FUL"/>
    <s v="CHU"/>
    <m/>
    <d v="2015-04-17T00:00:00"/>
    <d v="2018-04-20T00:00:00"/>
    <d v="2018-04-04T00:00:00"/>
    <m/>
    <x v="1"/>
    <s v="Open Market"/>
    <m/>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m/>
    <n v="0"/>
    <n v="5"/>
    <n v="0"/>
    <n v="0"/>
    <n v="0"/>
    <n v="0"/>
    <m/>
    <m/>
    <m/>
    <m/>
    <m/>
    <n v="5"/>
    <n v="515537"/>
    <n v="170973"/>
    <s v="Teddington"/>
    <x v="0"/>
    <s v="Teddington"/>
    <x v="0"/>
    <x v="0"/>
    <m/>
    <m/>
    <m/>
    <m/>
    <m/>
  </r>
  <r>
    <s v="14/3780/FUL"/>
    <s v="MIX"/>
    <m/>
    <d v="2015-04-30T00:00:00"/>
    <d v="2018-04-30T00:00:00"/>
    <d v="2016-07-01T00:00:00"/>
    <m/>
    <x v="1"/>
    <s v="Open Market"/>
    <m/>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m/>
    <n v="8"/>
    <n v="8"/>
    <n v="0"/>
    <n v="0"/>
    <n v="0"/>
    <n v="0"/>
    <m/>
    <m/>
    <m/>
    <m/>
    <m/>
    <n v="8"/>
    <n v="517917"/>
    <n v="175196"/>
    <s v="South Richmond"/>
    <x v="0"/>
    <s v="Richmond"/>
    <x v="0"/>
    <x v="0"/>
    <m/>
    <m/>
    <m/>
    <s v="Conservation Area"/>
    <s v="CA17 Central Richmond"/>
  </r>
  <r>
    <s v="14/4839/FUL"/>
    <s v="NEW"/>
    <m/>
    <d v="2016-07-14T00:00:00"/>
    <d v="2019-07-14T00:00:00"/>
    <d v="2019-06-01T00:00:00"/>
    <m/>
    <x v="1"/>
    <s v="Open Market"/>
    <m/>
    <s v="Demolition of existing house and construction of a new 3 bedroom house."/>
    <s v="The Cottage_x000d_Eel Pie Island_x000d_Twickenham_x000d_TW1 3DY_x000d_"/>
    <m/>
    <m/>
    <n v="1"/>
    <m/>
    <m/>
    <m/>
    <m/>
    <m/>
    <m/>
    <n v="1"/>
    <m/>
    <m/>
    <m/>
    <n v="1"/>
    <m/>
    <m/>
    <m/>
    <m/>
    <m/>
    <n v="1"/>
    <n v="0"/>
    <n v="-1"/>
    <n v="1"/>
    <n v="0"/>
    <n v="0"/>
    <n v="0"/>
    <n v="0"/>
    <n v="0"/>
    <n v="0"/>
    <m/>
    <n v="0"/>
    <n v="0"/>
    <n v="0"/>
    <n v="0"/>
    <n v="0"/>
    <n v="0"/>
    <m/>
    <m/>
    <m/>
    <m/>
    <m/>
    <n v="0"/>
    <n v="516355"/>
    <n v="173076"/>
    <s v="Twickenham Riverside"/>
    <x v="0"/>
    <m/>
    <x v="1"/>
    <x v="0"/>
    <m/>
    <m/>
    <m/>
    <s v="Conservation Area"/>
    <s v="CA8 Twickenham Riverside"/>
  </r>
  <r>
    <s v="14/5284/FUL"/>
    <s v="CON"/>
    <m/>
    <d v="2015-02-16T00:00:00"/>
    <d v="2018-02-16T00:00:00"/>
    <d v="2018-03-23T00:00:00"/>
    <m/>
    <x v="1"/>
    <s v="Open Market"/>
    <m/>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m/>
    <n v="0"/>
    <n v="-1"/>
    <n v="0"/>
    <n v="0"/>
    <n v="0"/>
    <n v="0"/>
    <m/>
    <m/>
    <m/>
    <m/>
    <m/>
    <n v="-1"/>
    <n v="518090"/>
    <n v="174701"/>
    <s v="South Richmond"/>
    <x v="0"/>
    <m/>
    <x v="0"/>
    <x v="0"/>
    <m/>
    <m/>
    <m/>
    <s v="Conservation Area"/>
    <s v="CA5 Richmond Hill"/>
  </r>
  <r>
    <s v="14/5306/FUL"/>
    <s v="CHU"/>
    <m/>
    <d v="2015-06-22T00:00:00"/>
    <d v="2018-06-22T00:00:00"/>
    <d v="2017-05-01T00:00:00"/>
    <m/>
    <x v="1"/>
    <s v="Open Market"/>
    <m/>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m/>
    <n v="0"/>
    <n v="0"/>
    <n v="0"/>
    <n v="0"/>
    <n v="0"/>
    <n v="0"/>
    <m/>
    <m/>
    <m/>
    <m/>
    <m/>
    <n v="0"/>
    <n v="518248"/>
    <n v="175334"/>
    <s v="North Richmond"/>
    <x v="0"/>
    <s v="Richmond"/>
    <x v="0"/>
    <x v="0"/>
    <m/>
    <m/>
    <m/>
    <s v="Conservation Area"/>
    <s v="CA17 Central Richmond"/>
  </r>
  <r>
    <s v="15/1486/FUL"/>
    <s v="NEW"/>
    <m/>
    <d v="2015-07-16T00:00:00"/>
    <d v="2018-07-16T00:00:00"/>
    <d v="2018-06-04T00:00:00"/>
    <m/>
    <x v="1"/>
    <s v="Open Market"/>
    <m/>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m/>
    <n v="0"/>
    <n v="1"/>
    <n v="0"/>
    <n v="0"/>
    <n v="0"/>
    <n v="0"/>
    <m/>
    <m/>
    <m/>
    <m/>
    <m/>
    <n v="1"/>
    <n v="512819"/>
    <n v="173657"/>
    <s v="Heathfield"/>
    <x v="0"/>
    <m/>
    <x v="0"/>
    <x v="0"/>
    <m/>
    <m/>
    <m/>
    <m/>
    <m/>
  </r>
  <r>
    <s v="15/2854/FUL"/>
    <s v="NEW"/>
    <m/>
    <d v="2016-06-02T00:00:00"/>
    <d v="2019-06-02T00:00:00"/>
    <d v="2019-05-01T00:00:00"/>
    <m/>
    <x v="1"/>
    <s v="Affordable Rent"/>
    <m/>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m/>
    <n v="0"/>
    <n v="2"/>
    <n v="0"/>
    <n v="0"/>
    <n v="0"/>
    <n v="0"/>
    <m/>
    <m/>
    <m/>
    <m/>
    <m/>
    <n v="2"/>
    <n v="517050"/>
    <n v="172680"/>
    <s v="Ham, Petersham and Richmond Riverside"/>
    <x v="0"/>
    <m/>
    <x v="0"/>
    <x v="0"/>
    <m/>
    <m/>
    <m/>
    <m/>
    <m/>
  </r>
  <r>
    <s v="15/2855/FUL"/>
    <s v="NEW"/>
    <m/>
    <d v="2016-06-02T00:00:00"/>
    <d v="2019-06-02T00:00:00"/>
    <d v="2019-05-28T00:00:00"/>
    <m/>
    <x v="1"/>
    <s v="Affordable Rent"/>
    <m/>
    <s v="Demolition of 20 garages in two rows; Construction of two three-bedroom houses"/>
    <s v="Garages At_x000d_Maguire Drive_x000d_Ham_x000d__x000d_"/>
    <m/>
    <m/>
    <m/>
    <m/>
    <m/>
    <m/>
    <m/>
    <m/>
    <m/>
    <n v="0"/>
    <s v="Y"/>
    <m/>
    <m/>
    <n v="2"/>
    <m/>
    <m/>
    <m/>
    <m/>
    <n v="2"/>
    <n v="2"/>
    <n v="0"/>
    <n v="0"/>
    <n v="2"/>
    <n v="0"/>
    <n v="0"/>
    <n v="0"/>
    <n v="0"/>
    <n v="0"/>
    <n v="2"/>
    <m/>
    <n v="0"/>
    <n v="2"/>
    <n v="0"/>
    <n v="0"/>
    <n v="0"/>
    <n v="0"/>
    <m/>
    <m/>
    <m/>
    <m/>
    <m/>
    <n v="2"/>
    <n v="517476"/>
    <n v="171658"/>
    <s v="Ham, Petersham and Richmond Riverside"/>
    <x v="0"/>
    <m/>
    <x v="0"/>
    <x v="0"/>
    <m/>
    <m/>
    <m/>
    <m/>
    <m/>
  </r>
  <r>
    <s v="15/2857/FUL"/>
    <s v="NEW"/>
    <m/>
    <d v="2016-11-17T00:00:00"/>
    <d v="2019-11-17T00:00:00"/>
    <d v="2019-10-16T00:00:00"/>
    <m/>
    <x v="1"/>
    <s v="Affordable Rent"/>
    <m/>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m/>
    <n v="0"/>
    <n v="3"/>
    <n v="0"/>
    <n v="0"/>
    <n v="0"/>
    <n v="0"/>
    <m/>
    <m/>
    <m/>
    <m/>
    <m/>
    <n v="3"/>
    <n v="517848"/>
    <n v="172830"/>
    <s v="Ham, Petersham and Richmond Riverside"/>
    <x v="0"/>
    <m/>
    <x v="0"/>
    <x v="0"/>
    <m/>
    <m/>
    <m/>
    <m/>
    <m/>
  </r>
  <r>
    <s v="15/3072/FUL"/>
    <s v="CHU"/>
    <m/>
    <d v="2016-10-07T00:00:00"/>
    <d v="2019-10-07T00:00:00"/>
    <d v="2018-03-01T00:00:00"/>
    <m/>
    <x v="1"/>
    <s v="Open Market"/>
    <m/>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m/>
    <n v="0"/>
    <n v="6"/>
    <n v="0"/>
    <n v="0"/>
    <n v="0"/>
    <n v="0"/>
    <m/>
    <m/>
    <m/>
    <m/>
    <m/>
    <n v="6"/>
    <n v="516013"/>
    <n v="171023"/>
    <s v="Teddington"/>
    <x v="0"/>
    <m/>
    <x v="0"/>
    <x v="0"/>
    <m/>
    <m/>
    <m/>
    <s v="Conservation Area"/>
    <s v="CA37 High Street Teddington"/>
  </r>
  <r>
    <s v="15/3518/FUL"/>
    <s v="NEW"/>
    <m/>
    <d v="2019-03-08T00:00:00"/>
    <d v="2022-03-08T00:00:00"/>
    <d v="2019-10-01T00:00:00"/>
    <m/>
    <x v="1"/>
    <s v="Open Market"/>
    <m/>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m/>
    <n v="0"/>
    <n v="0"/>
    <n v="0"/>
    <n v="0"/>
    <n v="0"/>
    <n v="0"/>
    <m/>
    <m/>
    <m/>
    <m/>
    <m/>
    <n v="0"/>
    <n v="517831"/>
    <n v="174076"/>
    <s v="Twickenham Riverside"/>
    <x v="0"/>
    <m/>
    <x v="0"/>
    <x v="0"/>
    <m/>
    <m/>
    <m/>
    <m/>
    <m/>
  </r>
  <r>
    <s v="15/5217/NMA1"/>
    <s v="NEW"/>
    <m/>
    <d v="2019-10-11T00:00:00"/>
    <d v="2022-10-11T00:00:00"/>
    <d v="2019-10-16T00:00:00"/>
    <m/>
    <x v="1"/>
    <s v="Open Market"/>
    <m/>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m/>
    <n v="0"/>
    <n v="8"/>
    <n v="0"/>
    <n v="0"/>
    <n v="0"/>
    <n v="0"/>
    <m/>
    <m/>
    <m/>
    <m/>
    <m/>
    <n v="8"/>
    <n v="518559"/>
    <n v="174698"/>
    <s v="South Richmond"/>
    <x v="0"/>
    <m/>
    <x v="0"/>
    <x v="0"/>
    <m/>
    <m/>
    <m/>
    <s v="Conservation Area"/>
    <s v="CA30 St Matthias Richmond"/>
  </r>
  <r>
    <s v="15/5351/FUL"/>
    <s v="NEW"/>
    <m/>
    <d v="2017-04-06T00:00:00"/>
    <d v="2020-04-07T00:00:00"/>
    <d v="2020-02-23T00:00:00"/>
    <m/>
    <x v="1"/>
    <s v="Open Market"/>
    <m/>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m/>
    <n v="0"/>
    <n v="1"/>
    <n v="0"/>
    <n v="0"/>
    <n v="0"/>
    <n v="0"/>
    <m/>
    <m/>
    <m/>
    <m/>
    <m/>
    <n v="1"/>
    <n v="514775"/>
    <n v="172397"/>
    <s v="West Twickenham"/>
    <x v="0"/>
    <m/>
    <x v="0"/>
    <x v="0"/>
    <m/>
    <m/>
    <m/>
    <m/>
    <m/>
  </r>
  <r>
    <s v="16/0058/FUL"/>
    <s v="CHU"/>
    <m/>
    <d v="2016-07-14T00:00:00"/>
    <d v="2019-07-14T00:00:00"/>
    <d v="2019-07-10T00:00:00"/>
    <m/>
    <x v="1"/>
    <s v="Open Market"/>
    <m/>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m/>
    <n v="0"/>
    <n v="9"/>
    <n v="0"/>
    <n v="0"/>
    <n v="0"/>
    <n v="0"/>
    <m/>
    <m/>
    <m/>
    <m/>
    <m/>
    <n v="9"/>
    <n v="517924"/>
    <n v="174891"/>
    <s v="South Richmond"/>
    <x v="0"/>
    <s v="Richmond"/>
    <x v="0"/>
    <x v="0"/>
    <m/>
    <m/>
    <m/>
    <s v="Conservation Area"/>
    <s v="CA17 Central Richmond"/>
  </r>
  <r>
    <s v="16/0432/FUL"/>
    <s v="NEW"/>
    <m/>
    <d v="2016-08-31T00:00:00"/>
    <d v="2019-08-31T00:00:00"/>
    <d v="2017-05-09T00:00:00"/>
    <m/>
    <x v="1"/>
    <s v="Open Market"/>
    <m/>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m/>
    <n v="0"/>
    <n v="1"/>
    <n v="0"/>
    <n v="0"/>
    <n v="0"/>
    <n v="0"/>
    <m/>
    <m/>
    <m/>
    <m/>
    <m/>
    <n v="1"/>
    <n v="522622"/>
    <n v="177876"/>
    <s v="Barnes"/>
    <x v="0"/>
    <m/>
    <x v="0"/>
    <x v="0"/>
    <m/>
    <m/>
    <m/>
    <s v="Conservation Area"/>
    <s v="CA25 Castelnau"/>
  </r>
  <r>
    <s v="16/0680/FUL"/>
    <s v="EXT"/>
    <m/>
    <d v="2016-04-19T00:00:00"/>
    <d v="2019-04-19T00:00:00"/>
    <d v="2016-07-01T00:00:00"/>
    <m/>
    <x v="1"/>
    <s v="Open Market"/>
    <m/>
    <s v="Part demolition of single dwelling house and formation of two semi-detached houses."/>
    <s v="2 Firs Avenue_x000d_East Sheen_x000d_London_x000d_SW14 7NZ_x000d_"/>
    <m/>
    <m/>
    <m/>
    <m/>
    <n v="1"/>
    <m/>
    <m/>
    <m/>
    <m/>
    <n v="1"/>
    <m/>
    <m/>
    <m/>
    <m/>
    <n v="2"/>
    <m/>
    <m/>
    <m/>
    <m/>
    <n v="2"/>
    <n v="0"/>
    <n v="0"/>
    <n v="0"/>
    <n v="1"/>
    <n v="0"/>
    <n v="0"/>
    <n v="0"/>
    <n v="0"/>
    <n v="1"/>
    <m/>
    <n v="0"/>
    <n v="1"/>
    <n v="0"/>
    <n v="0"/>
    <n v="0"/>
    <n v="0"/>
    <m/>
    <m/>
    <m/>
    <m/>
    <m/>
    <n v="1"/>
    <n v="520343"/>
    <n v="175141"/>
    <s v="East Sheen"/>
    <x v="0"/>
    <m/>
    <x v="0"/>
    <x v="0"/>
    <m/>
    <m/>
    <m/>
    <m/>
    <m/>
  </r>
  <r>
    <s v="16/0905/FUL"/>
    <s v="NEW"/>
    <m/>
    <d v="2017-02-23T00:00:00"/>
    <d v="2020-02-23T00:00:00"/>
    <d v="2020-02-19T00:00:00"/>
    <m/>
    <x v="1"/>
    <s v="Open Market"/>
    <m/>
    <s v="Demolition of the existing hall and the erection of a new community facility building and 6 flats"/>
    <s v="275 Sandycombe Road_x000d_Richmond_x000d_TW9 3LU_x000d_"/>
    <m/>
    <m/>
    <m/>
    <m/>
    <m/>
    <m/>
    <m/>
    <m/>
    <m/>
    <n v="0"/>
    <m/>
    <n v="4"/>
    <n v="2"/>
    <m/>
    <m/>
    <m/>
    <m/>
    <m/>
    <m/>
    <n v="6"/>
    <n v="4"/>
    <n v="2"/>
    <n v="0"/>
    <n v="0"/>
    <n v="0"/>
    <n v="0"/>
    <n v="0"/>
    <n v="0"/>
    <n v="6"/>
    <m/>
    <n v="0"/>
    <n v="0"/>
    <n v="3"/>
    <n v="3"/>
    <n v="0"/>
    <n v="0"/>
    <m/>
    <m/>
    <m/>
    <m/>
    <m/>
    <n v="6"/>
    <n v="519126"/>
    <n v="176420"/>
    <s v="Kew"/>
    <x v="0"/>
    <m/>
    <x v="0"/>
    <x v="1"/>
    <s v="Sandycombe Road North"/>
    <m/>
    <m/>
    <s v="Conservation Area"/>
    <s v="CA15 Kew Gardens Kew"/>
  </r>
  <r>
    <s v="16/1145/FUL"/>
    <s v="CON"/>
    <m/>
    <d v="2016-12-15T00:00:00"/>
    <d v="2019-12-15T00:00:00"/>
    <d v="2019-02-01T00:00:00"/>
    <m/>
    <x v="1"/>
    <s v="Open Market"/>
    <m/>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m/>
    <n v="0"/>
    <n v="1"/>
    <n v="0"/>
    <n v="0"/>
    <n v="0"/>
    <n v="0"/>
    <m/>
    <m/>
    <m/>
    <m/>
    <m/>
    <n v="1"/>
    <n v="517615"/>
    <n v="169709"/>
    <s v="Hampton Wick"/>
    <x v="0"/>
    <m/>
    <x v="0"/>
    <x v="0"/>
    <m/>
    <m/>
    <m/>
    <s v="Conservation Area"/>
    <s v="CA18 Hampton Wick"/>
  </r>
  <r>
    <s v="16/1373/FUL"/>
    <s v="CHU"/>
    <m/>
    <d v="2016-09-19T00:00:00"/>
    <d v="2019-09-19T00:00:00"/>
    <d v="2017-11-24T00:00:00"/>
    <m/>
    <x v="1"/>
    <s v="Open Market"/>
    <m/>
    <s v="Alterations and refurbishment to provide a single family dwelling house."/>
    <s v="17 The Green, Richmond, TW9 1PX_x000a_"/>
    <s v="TW9 1PX"/>
    <m/>
    <m/>
    <m/>
    <m/>
    <m/>
    <m/>
    <m/>
    <m/>
    <n v="0"/>
    <m/>
    <m/>
    <m/>
    <m/>
    <m/>
    <n v="1"/>
    <m/>
    <m/>
    <m/>
    <n v="1"/>
    <n v="0"/>
    <n v="0"/>
    <n v="0"/>
    <n v="0"/>
    <n v="1"/>
    <n v="0"/>
    <n v="0"/>
    <n v="0"/>
    <n v="1"/>
    <m/>
    <n v="0"/>
    <n v="1"/>
    <n v="0"/>
    <n v="0"/>
    <n v="0"/>
    <n v="0"/>
    <m/>
    <m/>
    <m/>
    <m/>
    <m/>
    <n v="1"/>
    <n v="517807"/>
    <n v="174892"/>
    <s v="South Richmond"/>
    <x v="0"/>
    <s v="Richmond"/>
    <x v="0"/>
    <x v="0"/>
    <m/>
    <m/>
    <m/>
    <s v="Conservation Area"/>
    <s v="CA3 Richmond Green"/>
  </r>
  <r>
    <s v="16/1882/FUL"/>
    <s v="NEW"/>
    <m/>
    <d v="2017-05-30T00:00:00"/>
    <d v="2020-05-30T00:00:00"/>
    <d v="2019-04-01T00:00:00"/>
    <m/>
    <x v="1"/>
    <s v="Open Market"/>
    <m/>
    <s v="Demolition of existing single dwelling and erection of a new single dwelling."/>
    <s v="9 Charlotte Road_x000d_Barnes_x000d_London_x000d_SW13 9QJ_x000d_"/>
    <s v="SW13 9QJ"/>
    <n v="1"/>
    <m/>
    <m/>
    <m/>
    <m/>
    <m/>
    <m/>
    <m/>
    <n v="1"/>
    <m/>
    <m/>
    <m/>
    <n v="1"/>
    <m/>
    <m/>
    <m/>
    <m/>
    <m/>
    <n v="1"/>
    <n v="-1"/>
    <n v="0"/>
    <n v="1"/>
    <n v="0"/>
    <n v="0"/>
    <n v="0"/>
    <n v="0"/>
    <n v="0"/>
    <n v="0"/>
    <m/>
    <n v="0"/>
    <n v="0"/>
    <n v="0"/>
    <n v="0"/>
    <n v="0"/>
    <n v="0"/>
    <m/>
    <m/>
    <m/>
    <m/>
    <m/>
    <n v="0"/>
    <n v="521779"/>
    <n v="176827"/>
    <s v="Barnes"/>
    <x v="0"/>
    <m/>
    <x v="0"/>
    <x v="0"/>
    <m/>
    <m/>
    <m/>
    <m/>
    <m/>
  </r>
  <r>
    <s v="16/1903/FUL"/>
    <s v="CHU"/>
    <m/>
    <d v="2016-11-15T00:00:00"/>
    <d v="2020-11-01T00:00:00"/>
    <d v="2019-01-14T00:00:00"/>
    <d v="2020-05-18T00:00:00"/>
    <x v="1"/>
    <s v="Open Market"/>
    <m/>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m/>
    <n v="0"/>
    <n v="1"/>
    <n v="0"/>
    <n v="0"/>
    <n v="0"/>
    <n v="0"/>
    <m/>
    <m/>
    <m/>
    <m/>
    <m/>
    <n v="1"/>
    <n v="518846"/>
    <n v="177650"/>
    <s v="Kew"/>
    <x v="0"/>
    <m/>
    <x v="1"/>
    <x v="0"/>
    <m/>
    <m/>
    <m/>
    <s v="Conservation Area"/>
    <s v="CA2 Kew Green"/>
  </r>
  <r>
    <s v="16/2306/FUL"/>
    <s v="CON"/>
    <m/>
    <d v="2016-08-17T00:00:00"/>
    <d v="2019-08-17T00:00:00"/>
    <d v="2019-01-14T00:00:00"/>
    <m/>
    <x v="1"/>
    <s v="Open Market"/>
    <m/>
    <s v="Conversion of the building into one family house, plus an additional apartment at basement level to the front."/>
    <s v="112 Richmond Hill_x000d_Richmond_x000d__x000d_"/>
    <m/>
    <n v="2"/>
    <n v="2"/>
    <n v="1"/>
    <m/>
    <m/>
    <m/>
    <m/>
    <m/>
    <n v="5"/>
    <m/>
    <n v="1"/>
    <m/>
    <m/>
    <n v="1"/>
    <m/>
    <m/>
    <m/>
    <m/>
    <n v="2"/>
    <n v="-1"/>
    <n v="-2"/>
    <n v="-1"/>
    <n v="1"/>
    <n v="0"/>
    <n v="0"/>
    <n v="0"/>
    <n v="0"/>
    <n v="-3"/>
    <m/>
    <n v="0"/>
    <n v="-3"/>
    <n v="0"/>
    <n v="0"/>
    <n v="0"/>
    <n v="0"/>
    <m/>
    <m/>
    <m/>
    <m/>
    <m/>
    <n v="-3"/>
    <n v="518294"/>
    <n v="174078"/>
    <s v="Ham, Petersham and Richmond Riverside"/>
    <x v="0"/>
    <m/>
    <x v="1"/>
    <x v="0"/>
    <m/>
    <m/>
    <m/>
    <s v="Conservation Area"/>
    <s v="CA5 Richmond Hill"/>
  </r>
  <r>
    <s v="16/2637/FUL"/>
    <s v="NEW"/>
    <m/>
    <d v="2017-03-07T00:00:00"/>
    <d v="2020-03-07T00:00:00"/>
    <d v="2017-05-10T00:00:00"/>
    <m/>
    <x v="1"/>
    <s v="Open Market"/>
    <m/>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m/>
    <n v="0"/>
    <n v="0"/>
    <n v="0"/>
    <n v="0"/>
    <n v="0"/>
    <n v="0"/>
    <m/>
    <m/>
    <m/>
    <m/>
    <m/>
    <n v="0"/>
    <n v="521872"/>
    <n v="177181"/>
    <s v="Barnes"/>
    <x v="0"/>
    <m/>
    <x v="0"/>
    <x v="0"/>
    <m/>
    <m/>
    <m/>
    <m/>
    <m/>
  </r>
  <r>
    <s v="16/2647/FUL"/>
    <s v="NEW"/>
    <m/>
    <d v="2017-10-10T00:00:00"/>
    <d v="2020-10-10T00:00:00"/>
    <d v="2019-12-02T00:00:00"/>
    <m/>
    <x v="1"/>
    <s v="Intermediate"/>
    <m/>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m/>
    <n v="0"/>
    <n v="11"/>
    <n v="11"/>
    <n v="0"/>
    <n v="0"/>
    <n v="0"/>
    <m/>
    <m/>
    <m/>
    <m/>
    <m/>
    <n v="22"/>
    <n v="515918"/>
    <n v="171031"/>
    <s v="Teddington"/>
    <x v="0"/>
    <s v="Teddington"/>
    <x v="0"/>
    <x v="0"/>
    <m/>
    <m/>
    <m/>
    <m/>
    <m/>
  </r>
  <r>
    <s v="16/2709/FUL"/>
    <s v="NEW"/>
    <m/>
    <d v="2017-04-10T00:00:00"/>
    <d v="2020-04-10T00:00:00"/>
    <d v="2020-03-22T00:00:00"/>
    <m/>
    <x v="1"/>
    <s v="Open Market"/>
    <m/>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m/>
    <n v="0"/>
    <n v="0"/>
    <n v="0"/>
    <n v="0"/>
    <n v="0"/>
    <n v="0"/>
    <m/>
    <m/>
    <m/>
    <m/>
    <m/>
    <n v="0"/>
    <n v="522192"/>
    <n v="177628"/>
    <s v="Barnes"/>
    <x v="1"/>
    <m/>
    <x v="0"/>
    <x v="0"/>
    <m/>
    <m/>
    <m/>
    <m/>
    <m/>
  </r>
  <r>
    <s v="16/3293/RES"/>
    <s v="NEW"/>
    <m/>
    <d v="2016-11-03T00:00:00"/>
    <d v="2019-11-03T00:00:00"/>
    <d v="2017-03-13T00:00:00"/>
    <m/>
    <x v="1"/>
    <s v="Affordable Rent"/>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2"/>
    <n v="22"/>
    <n v="3"/>
    <n v="11"/>
    <n v="5"/>
    <n v="3"/>
    <n v="0"/>
    <n v="0"/>
    <n v="0"/>
    <n v="0"/>
    <n v="22"/>
    <m/>
    <n v="0"/>
    <n v="0"/>
    <n v="0"/>
    <n v="11"/>
    <n v="11"/>
    <n v="0"/>
    <m/>
    <m/>
    <m/>
    <m/>
    <m/>
    <n v="22"/>
    <n v="515304"/>
    <n v="173889"/>
    <s v="St. Margarets and North Twickenham"/>
    <x v="0"/>
    <m/>
    <x v="0"/>
    <x v="0"/>
    <m/>
    <m/>
    <m/>
    <m/>
    <m/>
  </r>
  <r>
    <s v="16/3293/RES"/>
    <s v="NEW"/>
    <m/>
    <d v="2016-11-03T00:00:00"/>
    <d v="2019-11-03T00:00:00"/>
    <d v="2017-03-13T00:00:00"/>
    <m/>
    <x v="1"/>
    <s v="Open Market"/>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m/>
    <n v="146"/>
    <n v="38"/>
    <n v="59"/>
    <n v="31"/>
    <n v="18"/>
    <n v="0"/>
    <n v="0"/>
    <n v="0"/>
    <n v="0"/>
    <n v="146"/>
    <m/>
    <n v="0"/>
    <n v="0"/>
    <n v="0"/>
    <n v="48.666666666666664"/>
    <n v="48.666666666666664"/>
    <n v="48.666666666666664"/>
    <m/>
    <m/>
    <m/>
    <m/>
    <m/>
    <n v="146"/>
    <n v="515304"/>
    <n v="173889"/>
    <s v="St. Margarets and North Twickenham"/>
    <x v="0"/>
    <m/>
    <x v="0"/>
    <x v="0"/>
    <m/>
    <m/>
    <m/>
    <m/>
    <m/>
  </r>
  <r>
    <s v="16/3293/RES"/>
    <s v="NEW"/>
    <m/>
    <d v="2016-11-03T00:00:00"/>
    <d v="2019-11-03T00:00:00"/>
    <d v="2017-03-13T00:00:00"/>
    <m/>
    <x v="1"/>
    <s v="Intermediate"/>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5"/>
    <n v="5"/>
    <n v="4"/>
    <n v="1"/>
    <n v="0"/>
    <n v="0"/>
    <n v="0"/>
    <n v="0"/>
    <n v="0"/>
    <n v="0"/>
    <n v="5"/>
    <m/>
    <n v="0"/>
    <n v="0"/>
    <n v="0"/>
    <n v="2.5"/>
    <n v="2.5"/>
    <n v="0"/>
    <m/>
    <m/>
    <m/>
    <m/>
    <m/>
    <n v="5"/>
    <n v="515304"/>
    <n v="173889"/>
    <s v="St. Margarets and North Twickenham"/>
    <x v="0"/>
    <m/>
    <x v="0"/>
    <x v="0"/>
    <m/>
    <m/>
    <m/>
    <m/>
    <m/>
  </r>
  <r>
    <s v="16/3450/FUL"/>
    <s v="NEW"/>
    <m/>
    <d v="2017-10-16T00:00:00"/>
    <d v="2020-10-16T00:00:00"/>
    <d v="2018-09-03T00:00:00"/>
    <d v="2020-09-09T00:00:00"/>
    <x v="1"/>
    <s v="Open Market"/>
    <m/>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m/>
    <n v="0"/>
    <n v="9"/>
    <n v="0"/>
    <n v="0"/>
    <n v="0"/>
    <n v="0"/>
    <m/>
    <m/>
    <m/>
    <m/>
    <m/>
    <n v="9"/>
    <n v="515669"/>
    <n v="173102"/>
    <s v="South Twickenham"/>
    <x v="0"/>
    <s v="Twickenham"/>
    <x v="0"/>
    <x v="0"/>
    <m/>
    <m/>
    <m/>
    <m/>
    <m/>
  </r>
  <r>
    <s v="16/3506/FUL"/>
    <s v="NEW"/>
    <m/>
    <d v="2018-10-11T00:00:00"/>
    <d v="2021-10-11T00:00:00"/>
    <d v="2019-10-14T00:00:00"/>
    <m/>
    <x v="1"/>
    <s v="Affordable Rent"/>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m/>
    <n v="0"/>
    <n v="19"/>
    <n v="0"/>
    <n v="0"/>
    <n v="0"/>
    <n v="0"/>
    <m/>
    <m/>
    <m/>
    <m/>
    <m/>
    <n v="19"/>
    <n v="513257"/>
    <n v="174057"/>
    <s v="Whitton"/>
    <x v="0"/>
    <m/>
    <x v="0"/>
    <x v="0"/>
    <m/>
    <m/>
    <m/>
    <m/>
    <m/>
  </r>
  <r>
    <s v="16/3506/FUL"/>
    <s v="NEW"/>
    <m/>
    <d v="2018-10-11T00:00:00"/>
    <d v="2021-10-11T00:00:00"/>
    <d v="2019-10-14T00:00:00"/>
    <m/>
    <x v="1"/>
    <s v="Intermediate"/>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m/>
    <n v="0"/>
    <n v="5"/>
    <n v="0"/>
    <n v="0"/>
    <n v="0"/>
    <n v="0"/>
    <m/>
    <m/>
    <m/>
    <m/>
    <m/>
    <n v="5"/>
    <n v="513257"/>
    <n v="174057"/>
    <s v="Whitton"/>
    <x v="0"/>
    <m/>
    <x v="0"/>
    <x v="0"/>
    <m/>
    <m/>
    <m/>
    <m/>
    <m/>
  </r>
  <r>
    <s v="16/3506/FUL"/>
    <s v="NEW"/>
    <m/>
    <d v="2018-10-11T00:00:00"/>
    <d v="2021-10-11T00:00:00"/>
    <d v="2019-10-14T00:00:00"/>
    <m/>
    <x v="1"/>
    <s v="Social Rent"/>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m/>
    <n v="0"/>
    <n v="-30"/>
    <n v="0"/>
    <n v="0"/>
    <n v="0"/>
    <n v="0"/>
    <m/>
    <m/>
    <m/>
    <m/>
    <m/>
    <n v="-30"/>
    <n v="513257"/>
    <n v="174057"/>
    <s v="Whitton"/>
    <x v="0"/>
    <m/>
    <x v="0"/>
    <x v="0"/>
    <m/>
    <m/>
    <m/>
    <m/>
    <m/>
  </r>
  <r>
    <s v="16/3552/FUL"/>
    <s v="MIX"/>
    <m/>
    <d v="2018-04-24T00:00:00"/>
    <d v="2021-04-24T00:00:00"/>
    <d v="2018-04-25T00:00:00"/>
    <m/>
    <x v="1"/>
    <s v="Open Market"/>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m/>
    <n v="0"/>
    <n v="12"/>
    <n v="0"/>
    <n v="0"/>
    <n v="0"/>
    <n v="0"/>
    <m/>
    <m/>
    <m/>
    <m/>
    <m/>
    <n v="12"/>
    <n v="517752"/>
    <n v="172177"/>
    <s v="Ham, Petersham and Richmond Riverside"/>
    <x v="0"/>
    <m/>
    <x v="0"/>
    <x v="0"/>
    <m/>
    <m/>
    <m/>
    <s v="Conservation Area"/>
    <s v="CA7 Ham Common"/>
  </r>
  <r>
    <s v="16/3625/FUL"/>
    <s v="NEW"/>
    <m/>
    <d v="2017-11-30T00:00:00"/>
    <d v="2020-11-30T00:00:00"/>
    <d v="2018-09-01T00:00:00"/>
    <m/>
    <x v="1"/>
    <s v="Open Market"/>
    <m/>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m/>
    <n v="0"/>
    <n v="1"/>
    <n v="0"/>
    <n v="0"/>
    <n v="0"/>
    <n v="0"/>
    <m/>
    <m/>
    <m/>
    <m/>
    <m/>
    <n v="1"/>
    <n v="516115"/>
    <n v="173199"/>
    <s v="Twickenham Riverside"/>
    <x v="0"/>
    <s v="Twickenham"/>
    <x v="0"/>
    <x v="0"/>
    <m/>
    <m/>
    <m/>
    <m/>
    <m/>
  </r>
  <r>
    <s v="16/3961/FUL"/>
    <s v="NEW"/>
    <m/>
    <d v="2017-02-20T00:00:00"/>
    <d v="2020-08-10T00:00:00"/>
    <d v="2019-01-14T00:00:00"/>
    <m/>
    <x v="1"/>
    <s v="Open Market"/>
    <m/>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m/>
    <n v="0"/>
    <n v="1"/>
    <n v="0"/>
    <n v="0"/>
    <n v="0"/>
    <n v="0"/>
    <m/>
    <m/>
    <m/>
    <m/>
    <m/>
    <n v="1"/>
    <n v="521729"/>
    <n v="176400"/>
    <s v="Mortlake and Barnes Common"/>
    <x v="0"/>
    <m/>
    <x v="0"/>
    <x v="1"/>
    <s v="High Street"/>
    <m/>
    <m/>
    <s v="Conservation Area"/>
    <s v="CA1 Barnes Green"/>
  </r>
  <r>
    <s v="16/4127/FUL"/>
    <s v="CON"/>
    <m/>
    <d v="2017-12-04T00:00:00"/>
    <d v="2021-01-30T00:00:00"/>
    <d v="2019-03-01T00:00:00"/>
    <m/>
    <x v="1"/>
    <s v="Open Market"/>
    <m/>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m/>
    <n v="0"/>
    <n v="1"/>
    <n v="0"/>
    <n v="0"/>
    <n v="0"/>
    <n v="0"/>
    <m/>
    <m/>
    <m/>
    <m/>
    <m/>
    <n v="1"/>
    <n v="516719"/>
    <n v="171329"/>
    <s v="Teddington"/>
    <x v="0"/>
    <m/>
    <x v="1"/>
    <x v="0"/>
    <m/>
    <m/>
    <m/>
    <s v="Conservation Area"/>
    <s v="CA27 Teddington Lock"/>
  </r>
  <r>
    <s v="16/4405/FUL"/>
    <s v="NEW"/>
    <m/>
    <d v="2017-03-27T00:00:00"/>
    <d v="2020-03-27T00:00:00"/>
    <d v="2017-09-01T00:00:00"/>
    <m/>
    <x v="1"/>
    <s v="Open Market"/>
    <m/>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m/>
    <n v="0"/>
    <n v="0"/>
    <n v="0"/>
    <n v="0"/>
    <n v="0"/>
    <n v="0"/>
    <m/>
    <m/>
    <m/>
    <m/>
    <m/>
    <n v="0"/>
    <n v="514468"/>
    <n v="172144"/>
    <s v="West Twickenham"/>
    <x v="0"/>
    <m/>
    <x v="0"/>
    <x v="0"/>
    <m/>
    <m/>
    <m/>
    <m/>
    <m/>
  </r>
  <r>
    <s v="16/4635/FUL"/>
    <s v="NEW"/>
    <m/>
    <d v="2017-03-07T00:00:00"/>
    <d v="2020-03-07T00:00:00"/>
    <d v="2020-03-01T00:00:00"/>
    <m/>
    <x v="1"/>
    <s v="Open Market"/>
    <m/>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m/>
    <n v="0"/>
    <n v="1"/>
    <n v="0"/>
    <n v="0"/>
    <n v="0"/>
    <n v="0"/>
    <m/>
    <m/>
    <m/>
    <m/>
    <m/>
    <n v="1"/>
    <n v="513432"/>
    <n v="173849"/>
    <s v="Whitton"/>
    <x v="0"/>
    <m/>
    <x v="0"/>
    <x v="0"/>
    <m/>
    <m/>
    <m/>
    <m/>
    <m/>
  </r>
  <r>
    <s v="16/4772/GPD15"/>
    <s v="CHU"/>
    <s v="PA"/>
    <d v="2017-02-24T00:00:00"/>
    <d v="2020-12-21T00:00:00"/>
    <d v="2019-10-07T00:00:00"/>
    <m/>
    <x v="1"/>
    <s v="Open Market"/>
    <m/>
    <s v="Change of use of first floor from B1 office use to C3 residential use comprising 9 units (8 x 1 bed and 1 x 2 bed flats)"/>
    <s v="52 - 64 Heath Road_x000d_Twickenham_x000d__x000d_"/>
    <s v="-"/>
    <m/>
    <m/>
    <m/>
    <m/>
    <m/>
    <m/>
    <m/>
    <m/>
    <n v="0"/>
    <m/>
    <n v="8"/>
    <n v="1"/>
    <m/>
    <m/>
    <m/>
    <m/>
    <m/>
    <m/>
    <n v="9"/>
    <n v="8"/>
    <n v="1"/>
    <n v="0"/>
    <n v="0"/>
    <n v="0"/>
    <n v="0"/>
    <n v="0"/>
    <n v="0"/>
    <n v="9"/>
    <m/>
    <n v="0"/>
    <n v="9"/>
    <n v="0"/>
    <n v="0"/>
    <n v="0"/>
    <n v="0"/>
    <m/>
    <m/>
    <m/>
    <m/>
    <m/>
    <n v="9"/>
    <n v="515974"/>
    <n v="173142"/>
    <s v="Twickenham Riverside"/>
    <x v="0"/>
    <s v="Twickenham"/>
    <x v="0"/>
    <x v="0"/>
    <m/>
    <m/>
    <m/>
    <m/>
    <m/>
  </r>
  <r>
    <s v="16/4890/FUL"/>
    <s v="NEW"/>
    <m/>
    <d v="2017-09-08T00:00:00"/>
    <d v="2020-09-08T00:00:00"/>
    <d v="2019-03-30T00:00:00"/>
    <m/>
    <x v="1"/>
    <s v="Open Market"/>
    <m/>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m/>
    <n v="0"/>
    <n v="10"/>
    <n v="10"/>
    <n v="0"/>
    <n v="0"/>
    <n v="0"/>
    <m/>
    <m/>
    <m/>
    <m/>
    <m/>
    <n v="20"/>
    <n v="519012"/>
    <n v="175761"/>
    <s v="Kew"/>
    <x v="0"/>
    <m/>
    <x v="0"/>
    <x v="0"/>
    <m/>
    <m/>
    <m/>
    <m/>
    <m/>
  </r>
  <r>
    <s v="16/4902/FUL"/>
    <s v="NEW"/>
    <m/>
    <d v="2017-06-22T00:00:00"/>
    <d v="2021-11-12T00:00:00"/>
    <d v="2019-10-09T00:00:00"/>
    <m/>
    <x v="1"/>
    <s v="Open Market"/>
    <m/>
    <s v="Construction of a two storey, one bed dwelling-house along with associated cycle storage, car parking and landscaping."/>
    <s v="91 Sheen Road_x000d_Richmond_x000d_TW9 1YJ"/>
    <s v="TW9 1YJ"/>
    <m/>
    <m/>
    <m/>
    <m/>
    <m/>
    <m/>
    <m/>
    <m/>
    <n v="0"/>
    <m/>
    <n v="1"/>
    <m/>
    <m/>
    <m/>
    <m/>
    <m/>
    <m/>
    <m/>
    <n v="1"/>
    <n v="1"/>
    <n v="0"/>
    <n v="0"/>
    <n v="0"/>
    <n v="0"/>
    <n v="0"/>
    <n v="0"/>
    <n v="0"/>
    <n v="1"/>
    <m/>
    <n v="0"/>
    <n v="1"/>
    <n v="0"/>
    <n v="0"/>
    <n v="0"/>
    <n v="0"/>
    <m/>
    <m/>
    <m/>
    <m/>
    <m/>
    <n v="1"/>
    <n v="518494"/>
    <n v="175035"/>
    <s v="South Richmond"/>
    <x v="0"/>
    <m/>
    <x v="0"/>
    <x v="0"/>
    <m/>
    <m/>
    <m/>
    <s v="Conservation Area"/>
    <s v="CA31 Sheen Road Richmond"/>
  </r>
  <r>
    <s v="17/0323/FUL"/>
    <s v="NEW"/>
    <m/>
    <d v="2018-03-22T00:00:00"/>
    <d v="2021-03-23T00:00:00"/>
    <d v="2020-03-31T00:00:00"/>
    <m/>
    <x v="1"/>
    <s v="Open Market"/>
    <m/>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m/>
    <n v="0"/>
    <n v="2"/>
    <n v="2"/>
    <n v="0"/>
    <n v="0"/>
    <n v="0"/>
    <m/>
    <m/>
    <m/>
    <m/>
    <m/>
    <n v="4"/>
    <n v="514687"/>
    <n v="171290"/>
    <s v="Fulwell and Hampton Hill"/>
    <x v="0"/>
    <m/>
    <x v="0"/>
    <x v="0"/>
    <m/>
    <m/>
    <m/>
    <m/>
    <m/>
  </r>
  <r>
    <s v="17/0330/FUL"/>
    <s v="NEW"/>
    <m/>
    <d v="2017-08-07T00:00:00"/>
    <d v="2020-08-07T00:00:00"/>
    <d v="2018-03-20T00:00:00"/>
    <m/>
    <x v="1"/>
    <s v="Open Market"/>
    <m/>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m/>
    <n v="0"/>
    <n v="1"/>
    <n v="0"/>
    <n v="0"/>
    <n v="0"/>
    <n v="0"/>
    <m/>
    <m/>
    <m/>
    <m/>
    <m/>
    <n v="1"/>
    <n v="517123"/>
    <n v="170663"/>
    <s v="Hampton Wick"/>
    <x v="1"/>
    <m/>
    <x v="0"/>
    <x v="0"/>
    <m/>
    <m/>
    <m/>
    <m/>
    <m/>
  </r>
  <r>
    <s v="17/1285/GPD15"/>
    <s v="CHU"/>
    <s v="PA"/>
    <d v="2017-05-26T00:00:00"/>
    <d v="2021-12-08T00:00:00"/>
    <d v="2020-01-13T00:00:00"/>
    <m/>
    <x v="1"/>
    <s v="Open Market"/>
    <m/>
    <s v="Change of use from B1 office to C3 residential."/>
    <s v="First Floor_x000d_300 - 302 Sandycombe Road_x000d_Richmond_x000d__x000d_"/>
    <s v="TW9 3NG"/>
    <m/>
    <m/>
    <m/>
    <m/>
    <m/>
    <m/>
    <m/>
    <m/>
    <n v="0"/>
    <m/>
    <m/>
    <n v="2"/>
    <m/>
    <m/>
    <m/>
    <m/>
    <m/>
    <m/>
    <n v="2"/>
    <n v="0"/>
    <n v="2"/>
    <n v="0"/>
    <n v="0"/>
    <n v="0"/>
    <n v="0"/>
    <n v="0"/>
    <n v="0"/>
    <n v="2"/>
    <m/>
    <n v="0"/>
    <n v="2"/>
    <n v="0"/>
    <n v="0"/>
    <n v="0"/>
    <n v="0"/>
    <m/>
    <m/>
    <m/>
    <m/>
    <m/>
    <n v="2"/>
    <n v="519061"/>
    <n v="176662"/>
    <s v="Kew"/>
    <x v="0"/>
    <m/>
    <x v="0"/>
    <x v="0"/>
    <m/>
    <m/>
    <m/>
    <s v="Conservation Area"/>
    <s v="CA15 Kew Gardens Kew"/>
  </r>
  <r>
    <s v="17/1286/VRC"/>
    <s v="NEW"/>
    <m/>
    <d v="2017-10-05T00:00:00"/>
    <d v="2017-12-09T00:00:00"/>
    <d v="2017-10-05T00:00:00"/>
    <d v="2020-05-15T00:00:00"/>
    <x v="1"/>
    <s v="Open Market"/>
    <m/>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m/>
    <n v="0"/>
    <n v="6"/>
    <n v="0"/>
    <n v="0"/>
    <n v="0"/>
    <n v="0"/>
    <m/>
    <m/>
    <m/>
    <m/>
    <m/>
    <n v="6"/>
    <n v="516802"/>
    <n v="171333"/>
    <s v="Teddington"/>
    <x v="0"/>
    <m/>
    <x v="1"/>
    <x v="0"/>
    <m/>
    <m/>
    <m/>
    <m/>
    <m/>
  </r>
  <r>
    <s v="17/1453/FUL"/>
    <s v="CHU"/>
    <m/>
    <d v="2018-04-24T00:00:00"/>
    <d v="2021-04-24T00:00:00"/>
    <d v="2019-10-03T00:00:00"/>
    <m/>
    <x v="1"/>
    <s v="Open Market"/>
    <m/>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m/>
    <n v="0"/>
    <n v="1"/>
    <n v="0"/>
    <n v="0"/>
    <n v="0"/>
    <n v="0"/>
    <m/>
    <m/>
    <m/>
    <m/>
    <m/>
    <n v="1"/>
    <n v="515313"/>
    <n v="173179"/>
    <s v="South Twickenham"/>
    <x v="0"/>
    <m/>
    <x v="0"/>
    <x v="0"/>
    <m/>
    <m/>
    <m/>
    <m/>
    <m/>
  </r>
  <r>
    <s v="17/1937/FUL"/>
    <s v="CHU"/>
    <m/>
    <d v="2018-09-13T00:00:00"/>
    <d v="2021-09-13T00:00:00"/>
    <d v="2019-10-01T00:00:00"/>
    <m/>
    <x v="1"/>
    <s v="Open Market"/>
    <m/>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m/>
    <n v="0"/>
    <n v="2"/>
    <n v="0"/>
    <n v="0"/>
    <n v="0"/>
    <n v="0"/>
    <m/>
    <m/>
    <m/>
    <m/>
    <m/>
    <n v="2"/>
    <n v="515790"/>
    <n v="173166"/>
    <s v="South Twickenham"/>
    <x v="0"/>
    <s v="Twickenham"/>
    <x v="0"/>
    <x v="0"/>
    <m/>
    <m/>
    <m/>
    <m/>
    <m/>
  </r>
  <r>
    <s v="17/1996/FUL"/>
    <s v="NEW"/>
    <m/>
    <d v="2017-11-28T00:00:00"/>
    <d v="2020-11-28T00:00:00"/>
    <d v="2019-02-01T00:00:00"/>
    <m/>
    <x v="1"/>
    <s v="Open Market"/>
    <m/>
    <s v="Demolition of existing outbuildings and construction of 2 No. detached dwellinghouses."/>
    <s v="49 Clifford Avenue_x000d_East Sheen_x000d_London_x000d_SW14 7BW"/>
    <s v="SW14 7BW"/>
    <m/>
    <m/>
    <m/>
    <m/>
    <m/>
    <m/>
    <m/>
    <m/>
    <n v="0"/>
    <m/>
    <m/>
    <m/>
    <m/>
    <n v="2"/>
    <m/>
    <m/>
    <m/>
    <m/>
    <n v="2"/>
    <n v="0"/>
    <n v="0"/>
    <n v="0"/>
    <n v="2"/>
    <n v="0"/>
    <n v="0"/>
    <n v="0"/>
    <n v="0"/>
    <n v="2"/>
    <m/>
    <n v="0"/>
    <n v="2"/>
    <n v="0"/>
    <n v="0"/>
    <n v="0"/>
    <n v="0"/>
    <m/>
    <m/>
    <m/>
    <m/>
    <m/>
    <n v="2"/>
    <n v="519840"/>
    <n v="175428"/>
    <s v="North Richmond"/>
    <x v="0"/>
    <m/>
    <x v="0"/>
    <x v="0"/>
    <m/>
    <m/>
    <m/>
    <m/>
    <m/>
  </r>
  <r>
    <s v="17/2488/FUL"/>
    <s v="NEW"/>
    <m/>
    <d v="2017-08-25T00:00:00"/>
    <d v="2021-04-06T00:00:00"/>
    <d v="2018-12-01T00:00:00"/>
    <m/>
    <x v="1"/>
    <s v="Open Market"/>
    <m/>
    <s v="Replacement dwellinghouse with associated landscaping, boundary treatment and summer house."/>
    <s v="32 Fife Road_x000d_East Sheen_x000d_London_x000d_SW14 7EL"/>
    <s v="SW14 7EL"/>
    <m/>
    <m/>
    <m/>
    <m/>
    <n v="1"/>
    <m/>
    <m/>
    <m/>
    <n v="1"/>
    <m/>
    <m/>
    <m/>
    <m/>
    <m/>
    <m/>
    <n v="1"/>
    <m/>
    <m/>
    <n v="1"/>
    <n v="0"/>
    <n v="0"/>
    <n v="0"/>
    <n v="0"/>
    <n v="-1"/>
    <n v="1"/>
    <n v="0"/>
    <n v="0"/>
    <n v="0"/>
    <m/>
    <n v="0"/>
    <n v="0"/>
    <n v="0"/>
    <n v="0"/>
    <n v="0"/>
    <n v="0"/>
    <m/>
    <m/>
    <m/>
    <m/>
    <m/>
    <n v="0"/>
    <n v="520119"/>
    <n v="174521"/>
    <s v="East Sheen"/>
    <x v="0"/>
    <m/>
    <x v="0"/>
    <x v="0"/>
    <m/>
    <m/>
    <m/>
    <s v="Conservation Area"/>
    <s v="CA13 Christchurch Road East Sheen"/>
  </r>
  <r>
    <s v="17/2769/FUL"/>
    <s v="NEW"/>
    <m/>
    <d v="2018-04-13T00:00:00"/>
    <d v="2021-04-13T00:00:00"/>
    <d v="2018-11-30T00:00:00"/>
    <m/>
    <x v="1"/>
    <s v="Open Market"/>
    <m/>
    <s v="Demolition of existing detached dwelling and construction of a new 2 storey, 5 bedroom dwelling."/>
    <s v="54 Sandy Lane_x000d_Petersham_x000d_Richmond_x000d_TW10 7EL_x000d_"/>
    <s v="TW10 7EL"/>
    <m/>
    <m/>
    <n v="1"/>
    <m/>
    <m/>
    <m/>
    <m/>
    <m/>
    <n v="1"/>
    <m/>
    <m/>
    <m/>
    <m/>
    <m/>
    <n v="1"/>
    <m/>
    <m/>
    <m/>
    <n v="1"/>
    <n v="0"/>
    <n v="0"/>
    <n v="-1"/>
    <n v="0"/>
    <n v="1"/>
    <n v="0"/>
    <n v="0"/>
    <n v="0"/>
    <n v="0"/>
    <m/>
    <n v="0"/>
    <n v="0"/>
    <n v="0"/>
    <n v="0"/>
    <n v="0"/>
    <n v="0"/>
    <m/>
    <m/>
    <m/>
    <m/>
    <m/>
    <n v="0"/>
    <n v="517655"/>
    <n v="172610"/>
    <s v="Ham, Petersham and Richmond Riverside"/>
    <x v="0"/>
    <m/>
    <x v="0"/>
    <x v="0"/>
    <m/>
    <m/>
    <m/>
    <m/>
    <m/>
  </r>
  <r>
    <s v="17/2939/FUL"/>
    <s v="CHU"/>
    <m/>
    <d v="2017-11-09T00:00:00"/>
    <d v="2020-11-09T00:00:00"/>
    <d v="2018-09-04T00:00:00"/>
    <m/>
    <x v="1"/>
    <s v="Open Market"/>
    <m/>
    <s v="Part conversion of rear shop unit and single storey side/rear extension to form a studio flat._x000d_"/>
    <s v="54 White Hart Lane_x000d_Barnes_x000d_London_x000d_SW13 0PZ_x000d_"/>
    <s v="SW13 0PZ"/>
    <m/>
    <m/>
    <m/>
    <m/>
    <m/>
    <m/>
    <m/>
    <m/>
    <n v="0"/>
    <m/>
    <n v="1"/>
    <m/>
    <m/>
    <m/>
    <m/>
    <m/>
    <m/>
    <m/>
    <n v="1"/>
    <n v="1"/>
    <n v="0"/>
    <n v="0"/>
    <n v="0"/>
    <n v="0"/>
    <n v="0"/>
    <n v="0"/>
    <n v="0"/>
    <n v="1"/>
    <m/>
    <n v="0"/>
    <n v="1"/>
    <n v="0"/>
    <n v="0"/>
    <n v="0"/>
    <n v="0"/>
    <m/>
    <m/>
    <m/>
    <m/>
    <m/>
    <n v="1"/>
    <n v="521310"/>
    <n v="175864"/>
    <s v="Mortlake and Barnes Common"/>
    <x v="0"/>
    <m/>
    <x v="0"/>
    <x v="1"/>
    <s v="White Hart lane"/>
    <m/>
    <m/>
    <m/>
    <m/>
  </r>
  <r>
    <s v="17/3667/FUL"/>
    <s v="NEW"/>
    <m/>
    <d v="2018-04-25T00:00:00"/>
    <d v="2021-04-25T00:00:00"/>
    <d v="2020-03-02T00:00:00"/>
    <m/>
    <x v="1"/>
    <s v="Open Market"/>
    <m/>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m/>
    <n v="0"/>
    <n v="1"/>
    <n v="0"/>
    <n v="0"/>
    <n v="0"/>
    <n v="0"/>
    <m/>
    <m/>
    <m/>
    <m/>
    <m/>
    <n v="1"/>
    <n v="517808"/>
    <n v="173353"/>
    <s v="Ham, Petersham and Richmond Riverside"/>
    <x v="0"/>
    <m/>
    <x v="1"/>
    <x v="0"/>
    <m/>
    <m/>
    <s v="Petersham Lodge"/>
    <s v="Conservation Area"/>
    <s v="CA6 Petersham"/>
  </r>
  <r>
    <s v="17/4268/FUL"/>
    <s v="NEW"/>
    <m/>
    <d v="2018-05-09T00:00:00"/>
    <d v="2021-05-09T00:00:00"/>
    <d v="2019-03-01T00:00:00"/>
    <m/>
    <x v="1"/>
    <s v="Open Market"/>
    <m/>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m/>
    <n v="0"/>
    <n v="1"/>
    <n v="0"/>
    <n v="0"/>
    <n v="0"/>
    <n v="0"/>
    <m/>
    <m/>
    <m/>
    <m/>
    <m/>
    <n v="1"/>
    <n v="522397"/>
    <n v="177790"/>
    <s v="Barnes"/>
    <x v="0"/>
    <m/>
    <x v="0"/>
    <x v="0"/>
    <m/>
    <m/>
    <m/>
    <s v="Conservation Area"/>
    <s v="CA25 Castelnau"/>
  </r>
  <r>
    <s v="17/4303/FUL"/>
    <s v="EXT"/>
    <m/>
    <d v="2018-07-20T00:00:00"/>
    <d v="2021-07-20T00:00:00"/>
    <m/>
    <d v="2020-07-07T00:00:00"/>
    <x v="1"/>
    <s v="Open Market"/>
    <m/>
    <s v="Erection of a second floor roof extension to create a. two-bed flat with roof terraces"/>
    <s v="16 Elmtree Road Teddington_x000a__x000a_"/>
    <s v="TW11 8ST"/>
    <m/>
    <m/>
    <m/>
    <m/>
    <m/>
    <m/>
    <m/>
    <m/>
    <n v="0"/>
    <m/>
    <m/>
    <n v="1"/>
    <m/>
    <m/>
    <m/>
    <m/>
    <m/>
    <m/>
    <n v="1"/>
    <n v="0"/>
    <n v="1"/>
    <n v="0"/>
    <n v="0"/>
    <n v="0"/>
    <n v="0"/>
    <n v="0"/>
    <n v="0"/>
    <n v="1"/>
    <m/>
    <n v="0"/>
    <n v="1"/>
    <n v="0"/>
    <n v="0"/>
    <n v="0"/>
    <n v="0"/>
    <m/>
    <m/>
    <m/>
    <m/>
    <m/>
    <n v="1"/>
    <n v="515426"/>
    <n v="171451"/>
    <s v="Fulwell and Hampton Hill"/>
    <x v="0"/>
    <m/>
    <x v="0"/>
    <x v="0"/>
    <m/>
    <m/>
    <m/>
    <m/>
    <m/>
  </r>
  <r>
    <s v="17/4368/FUL"/>
    <s v="MIX"/>
    <m/>
    <d v="2019-03-06T00:00:00"/>
    <d v="2022-03-07T00:00:00"/>
    <d v="2019-09-02T00:00:00"/>
    <m/>
    <x v="1"/>
    <s v="Open Market"/>
    <m/>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m/>
    <n v="0"/>
    <n v="1"/>
    <n v="0"/>
    <n v="0"/>
    <n v="0"/>
    <n v="0"/>
    <m/>
    <m/>
    <m/>
    <m/>
    <m/>
    <n v="1"/>
    <n v="512731"/>
    <n v="171617"/>
    <s v="Hampton North"/>
    <x v="0"/>
    <m/>
    <x v="0"/>
    <x v="0"/>
    <m/>
    <m/>
    <m/>
    <m/>
    <m/>
  </r>
  <r>
    <s v="17/4517/VRC"/>
    <s v="NEW"/>
    <m/>
    <d v="2018-02-26T00:00:00"/>
    <d v="2021-02-26T00:00:00"/>
    <d v="2019-03-01T00:00:00"/>
    <d v="2020-08-13T00:00:00"/>
    <x v="1"/>
    <s v="Open Market"/>
    <m/>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m/>
    <n v="0"/>
    <n v="1"/>
    <n v="0"/>
    <n v="0"/>
    <n v="0"/>
    <n v="0"/>
    <m/>
    <m/>
    <m/>
    <m/>
    <m/>
    <n v="1"/>
    <n v="519786"/>
    <n v="175060"/>
    <s v="East Sheen"/>
    <x v="0"/>
    <m/>
    <x v="0"/>
    <x v="0"/>
    <m/>
    <m/>
    <m/>
    <m/>
    <m/>
  </r>
  <r>
    <s v="18/0111/FUL"/>
    <s v="NEW"/>
    <m/>
    <d v="2018-06-27T00:00:00"/>
    <d v="2021-06-27T00:00:00"/>
    <d v="2019-06-15T00:00:00"/>
    <d v="2020-07-01T00:00:00"/>
    <x v="1"/>
    <s v="Open Market"/>
    <m/>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m/>
    <n v="0"/>
    <n v="1"/>
    <n v="0"/>
    <n v="0"/>
    <n v="0"/>
    <n v="0"/>
    <m/>
    <m/>
    <m/>
    <m/>
    <m/>
    <n v="1"/>
    <n v="513875"/>
    <n v="172459"/>
    <s v="West Twickenham"/>
    <x v="0"/>
    <m/>
    <x v="0"/>
    <x v="0"/>
    <m/>
    <m/>
    <m/>
    <m/>
    <m/>
  </r>
  <r>
    <s v="18/0216/FUL"/>
    <s v="CON"/>
    <m/>
    <d v="2018-12-05T00:00:00"/>
    <d v="2021-12-05T00:00:00"/>
    <d v="2019-11-11T00:00:00"/>
    <m/>
    <x v="1"/>
    <s v="Open Market"/>
    <m/>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m/>
    <n v="0"/>
    <n v="1"/>
    <n v="0"/>
    <n v="0"/>
    <n v="0"/>
    <n v="0"/>
    <m/>
    <m/>
    <m/>
    <m/>
    <m/>
    <n v="1"/>
    <n v="520283"/>
    <n v="175305"/>
    <s v="East Sheen"/>
    <x v="0"/>
    <s v="East Sheen"/>
    <x v="0"/>
    <x v="0"/>
    <m/>
    <m/>
    <m/>
    <m/>
    <m/>
  </r>
  <r>
    <s v="18/0282/FUL"/>
    <s v="NEW"/>
    <m/>
    <d v="2018-04-03T00:00:00"/>
    <d v="2021-04-03T00:00:00"/>
    <d v="2019-03-01T00:00:00"/>
    <m/>
    <x v="1"/>
    <s v="Open Market"/>
    <m/>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m/>
    <n v="0"/>
    <n v="0"/>
    <n v="0"/>
    <n v="0"/>
    <n v="0"/>
    <n v="0"/>
    <m/>
    <m/>
    <m/>
    <m/>
    <m/>
    <n v="0"/>
    <n v="522357"/>
    <n v="175528"/>
    <s v="Mortlake and Barnes Common"/>
    <x v="0"/>
    <m/>
    <x v="0"/>
    <x v="0"/>
    <m/>
    <m/>
    <m/>
    <m/>
    <m/>
  </r>
  <r>
    <s v="18/0449/FUL"/>
    <s v="CON"/>
    <m/>
    <d v="2018-09-07T00:00:00"/>
    <d v="2021-09-07T00:00:00"/>
    <d v="2018-11-01T00:00:00"/>
    <m/>
    <x v="1"/>
    <s v="Open Market"/>
    <m/>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m/>
    <n v="0"/>
    <n v="1"/>
    <n v="0"/>
    <n v="0"/>
    <n v="0"/>
    <n v="0"/>
    <m/>
    <m/>
    <m/>
    <m/>
    <m/>
    <n v="1"/>
    <n v="515991"/>
    <n v="168830"/>
    <s v="Hampton"/>
    <x v="0"/>
    <m/>
    <x v="0"/>
    <x v="0"/>
    <m/>
    <m/>
    <m/>
    <s v="Conservation Area"/>
    <s v="CA11 Hampton Court Green"/>
  </r>
  <r>
    <s v="18/0692/FUL"/>
    <s v="NEW"/>
    <m/>
    <d v="2018-08-17T00:00:00"/>
    <d v="2021-08-17T00:00:00"/>
    <d v="2019-08-12T00:00:00"/>
    <m/>
    <x v="1"/>
    <s v="Open Market"/>
    <m/>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m/>
    <n v="0"/>
    <n v="1"/>
    <n v="0"/>
    <n v="0"/>
    <n v="0"/>
    <n v="0"/>
    <m/>
    <m/>
    <m/>
    <m/>
    <m/>
    <n v="1"/>
    <n v="513446"/>
    <n v="170353"/>
    <s v="Hampton"/>
    <x v="1"/>
    <m/>
    <x v="0"/>
    <x v="0"/>
    <m/>
    <m/>
    <m/>
    <m/>
    <m/>
  </r>
  <r>
    <s v="18/0771/FUL"/>
    <s v="NEW"/>
    <m/>
    <d v="2018-06-21T00:00:00"/>
    <d v="2021-06-21T00:00:00"/>
    <d v="2018-12-01T00:00:00"/>
    <m/>
    <x v="1"/>
    <s v="Open Market"/>
    <m/>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m/>
    <n v="0"/>
    <n v="1"/>
    <n v="0"/>
    <n v="0"/>
    <n v="0"/>
    <n v="0"/>
    <m/>
    <m/>
    <m/>
    <m/>
    <m/>
    <n v="1"/>
    <n v="513452"/>
    <n v="171614"/>
    <s v="Hampton North"/>
    <x v="0"/>
    <m/>
    <x v="0"/>
    <x v="0"/>
    <m/>
    <m/>
    <m/>
    <m/>
    <m/>
  </r>
  <r>
    <s v="18/0929/FUL"/>
    <s v="MIX"/>
    <m/>
    <d v="2018-11-07T00:00:00"/>
    <d v="2021-11-07T00:00:00"/>
    <d v="2018-12-03T00:00:00"/>
    <d v="2020-06-12T00:00:00"/>
    <x v="1"/>
    <s v="Open Market"/>
    <m/>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m/>
    <n v="0"/>
    <n v="0"/>
    <n v="0"/>
    <n v="0"/>
    <n v="0"/>
    <n v="0"/>
    <m/>
    <m/>
    <m/>
    <m/>
    <m/>
    <n v="0"/>
    <n v="514485"/>
    <n v="171271"/>
    <s v="Fulwell and Hampton Hill"/>
    <x v="0"/>
    <m/>
    <x v="0"/>
    <x v="1"/>
    <s v="High Street"/>
    <m/>
    <m/>
    <m/>
    <m/>
  </r>
  <r>
    <s v="18/0946/FUL"/>
    <s v="CHU"/>
    <m/>
    <d v="2018-06-04T00:00:00"/>
    <d v="2021-06-04T00:00:00"/>
    <d v="2020-01-13T00:00:00"/>
    <m/>
    <x v="1"/>
    <s v="Open Market"/>
    <m/>
    <s v="Conversion of Second Floor Flat into 2 no. x 1-bedroom Flats"/>
    <s v="Second Floor Flat _x000d_302 Sandycombe Road_x000d_Richmond_x000d_TW9 3NG"/>
    <s v="TW9 3NG"/>
    <m/>
    <n v="1"/>
    <m/>
    <m/>
    <m/>
    <m/>
    <m/>
    <m/>
    <n v="1"/>
    <m/>
    <n v="2"/>
    <m/>
    <m/>
    <m/>
    <m/>
    <m/>
    <m/>
    <m/>
    <n v="2"/>
    <n v="2"/>
    <n v="-1"/>
    <n v="0"/>
    <n v="0"/>
    <n v="0"/>
    <n v="0"/>
    <n v="0"/>
    <n v="0"/>
    <n v="1"/>
    <m/>
    <n v="0"/>
    <n v="1"/>
    <n v="0"/>
    <n v="0"/>
    <n v="0"/>
    <n v="0"/>
    <m/>
    <m/>
    <m/>
    <m/>
    <m/>
    <n v="1"/>
    <n v="519061"/>
    <n v="176659"/>
    <s v="Kew"/>
    <x v="0"/>
    <m/>
    <x v="0"/>
    <x v="0"/>
    <m/>
    <m/>
    <m/>
    <s v="Conservation Area"/>
    <s v="CA15 Kew Gardens Kew"/>
  </r>
  <r>
    <s v="18/1619/FUL"/>
    <s v="EXT"/>
    <m/>
    <d v="2019-05-28T00:00:00"/>
    <d v="2022-05-28T00:00:00"/>
    <d v="2019-08-07T00:00:00"/>
    <d v="2020-05-12T00:00:00"/>
    <x v="1"/>
    <s v="Open Market"/>
    <m/>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m/>
    <n v="0"/>
    <n v="1"/>
    <n v="0"/>
    <n v="0"/>
    <n v="0"/>
    <n v="0"/>
    <m/>
    <m/>
    <m/>
    <m/>
    <m/>
    <n v="1"/>
    <n v="520508"/>
    <n v="175448"/>
    <s v="East Sheen"/>
    <x v="0"/>
    <s v="East Sheen"/>
    <x v="0"/>
    <x v="0"/>
    <m/>
    <m/>
    <m/>
    <s v="Conservation Area"/>
    <s v="CA70 Sheen Lane Mortlake"/>
  </r>
  <r>
    <s v="18/1767/FUL"/>
    <s v="CHU"/>
    <m/>
    <d v="2019-01-11T00:00:00"/>
    <d v="2022-01-11T00:00:00"/>
    <d v="2019-03-01T00:00:00"/>
    <d v="2020-05-11T00:00:00"/>
    <x v="1"/>
    <s v="Open Market"/>
    <m/>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m/>
    <n v="0"/>
    <n v="2"/>
    <n v="0"/>
    <n v="0"/>
    <n v="0"/>
    <n v="0"/>
    <m/>
    <m/>
    <m/>
    <m/>
    <m/>
    <n v="2"/>
    <n v="514273"/>
    <n v="170844"/>
    <s v="Fulwell and Hampton Hill"/>
    <x v="0"/>
    <m/>
    <x v="0"/>
    <x v="1"/>
    <s v="High Street"/>
    <m/>
    <m/>
    <s v="Conservation Area"/>
    <s v="CA38 High Street Hampton Hill"/>
  </r>
  <r>
    <s v="18/1808/FUL"/>
    <s v="NEW"/>
    <m/>
    <d v="2018-11-19T00:00:00"/>
    <d v="2021-11-19T00:00:00"/>
    <d v="2019-10-16T00:00:00"/>
    <m/>
    <x v="1"/>
    <s v="Open Market"/>
    <m/>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m/>
    <n v="0"/>
    <n v="1"/>
    <n v="0"/>
    <n v="0"/>
    <n v="0"/>
    <n v="0"/>
    <m/>
    <m/>
    <m/>
    <m/>
    <m/>
    <n v="1"/>
    <n v="515803"/>
    <n v="171071"/>
    <s v="Teddington"/>
    <x v="0"/>
    <m/>
    <x v="0"/>
    <x v="0"/>
    <m/>
    <m/>
    <m/>
    <m/>
    <m/>
  </r>
  <r>
    <s v="18/2114/FUL"/>
    <s v="CHU"/>
    <m/>
    <d v="2018-12-20T00:00:00"/>
    <d v="2021-12-20T00:00:00"/>
    <d v="2019-02-01T00:00:00"/>
    <d v="2020-05-04T00:00:00"/>
    <x v="1"/>
    <s v="Open Market"/>
    <m/>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m/>
    <n v="0"/>
    <n v="1"/>
    <n v="0"/>
    <n v="0"/>
    <n v="0"/>
    <n v="0"/>
    <m/>
    <m/>
    <m/>
    <m/>
    <m/>
    <n v="1"/>
    <n v="521729"/>
    <n v="176389"/>
    <s v="Mortlake and Barnes Common"/>
    <x v="0"/>
    <m/>
    <x v="0"/>
    <x v="1"/>
    <s v="High Street"/>
    <m/>
    <m/>
    <s v="Conservation Area"/>
    <s v="CA1 Barnes Green"/>
  </r>
  <r>
    <s v="18/2235/VRC"/>
    <s v="CHU"/>
    <m/>
    <d v="2018-09-25T00:00:00"/>
    <d v="2021-09-25T00:00:00"/>
    <d v="2019-10-01T00:00:00"/>
    <m/>
    <x v="1"/>
    <s v="Open Market"/>
    <m/>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m/>
    <n v="0"/>
    <n v="0"/>
    <n v="0"/>
    <n v="0"/>
    <n v="0"/>
    <n v="0"/>
    <m/>
    <m/>
    <m/>
    <m/>
    <m/>
    <n v="0"/>
    <n v="514005"/>
    <n v="169556"/>
    <s v="Hampton"/>
    <x v="0"/>
    <m/>
    <x v="0"/>
    <x v="1"/>
    <s v="Thames Street"/>
    <m/>
    <m/>
    <s v="Conservation Area"/>
    <s v="CA12 Hampton Village"/>
  </r>
  <r>
    <s v="18/2322/FUL"/>
    <s v="CHU"/>
    <m/>
    <d v="2018-11-13T00:00:00"/>
    <d v="2022-05-30T00:00:00"/>
    <d v="2020-01-13T00:00:00"/>
    <m/>
    <x v="1"/>
    <s v="Open Market"/>
    <m/>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m/>
    <n v="0"/>
    <n v="1"/>
    <n v="0"/>
    <n v="0"/>
    <n v="0"/>
    <n v="0"/>
    <m/>
    <m/>
    <m/>
    <m/>
    <m/>
    <n v="1"/>
    <n v="519061"/>
    <n v="176662"/>
    <s v="Kew"/>
    <x v="0"/>
    <m/>
    <x v="0"/>
    <x v="0"/>
    <m/>
    <m/>
    <m/>
    <s v="Conservation Area"/>
    <s v="CA15 Kew Gardens Kew"/>
  </r>
  <r>
    <s v="18/2494/FUL"/>
    <s v="NEW"/>
    <m/>
    <d v="2019-03-22T00:00:00"/>
    <d v="2022-03-22T00:00:00"/>
    <d v="2020-01-29T00:00:00"/>
    <m/>
    <x v="1"/>
    <s v="Open Market"/>
    <m/>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m/>
    <n v="0"/>
    <n v="1"/>
    <n v="0"/>
    <n v="0"/>
    <n v="0"/>
    <n v="0"/>
    <m/>
    <m/>
    <m/>
    <m/>
    <m/>
    <n v="1"/>
    <n v="519884"/>
    <n v="175023"/>
    <s v="East Sheen"/>
    <x v="1"/>
    <m/>
    <x v="0"/>
    <x v="0"/>
    <m/>
    <m/>
    <m/>
    <m/>
    <m/>
  </r>
  <r>
    <s v="18/2928/FUL"/>
    <s v="CHU"/>
    <m/>
    <d v="2019-03-08T00:00:00"/>
    <d v="2022-03-08T00:00:00"/>
    <d v="2019-03-29T00:00:00"/>
    <m/>
    <x v="1"/>
    <s v="Open Market"/>
    <m/>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m/>
    <n v="0"/>
    <n v="1"/>
    <n v="0"/>
    <n v="0"/>
    <n v="0"/>
    <n v="0"/>
    <m/>
    <m/>
    <m/>
    <m/>
    <m/>
    <n v="1"/>
    <n v="516022"/>
    <n v="171099"/>
    <s v="Teddington"/>
    <x v="0"/>
    <s v="Teddington"/>
    <x v="0"/>
    <x v="0"/>
    <m/>
    <m/>
    <m/>
    <s v="Conservation Area"/>
    <s v="CA37 High Street Teddington"/>
  </r>
  <r>
    <s v="18/3515/FUL"/>
    <s v="CON"/>
    <m/>
    <d v="2019-02-18T00:00:00"/>
    <d v="2022-02-18T00:00:00"/>
    <d v="2019-10-01T00:00:00"/>
    <d v="2020-08-13T00:00:00"/>
    <x v="1"/>
    <s v="Open Market"/>
    <m/>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m/>
    <n v="0"/>
    <n v="2"/>
    <n v="0"/>
    <n v="0"/>
    <n v="0"/>
    <n v="0"/>
    <m/>
    <m/>
    <m/>
    <m/>
    <m/>
    <n v="2"/>
    <n v="520700"/>
    <n v="175411"/>
    <s v="East Sheen"/>
    <x v="0"/>
    <s v="East Sheen"/>
    <x v="0"/>
    <x v="0"/>
    <m/>
    <m/>
    <m/>
    <m/>
    <m/>
  </r>
  <r>
    <s v="18/3768/FUL"/>
    <s v="CHU"/>
    <m/>
    <d v="2019-03-26T00:00:00"/>
    <d v="2022-03-26T00:00:00"/>
    <d v="2020-01-13T00:00:00"/>
    <m/>
    <x v="1"/>
    <s v="Open Market"/>
    <m/>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m/>
    <n v="0"/>
    <n v="2"/>
    <n v="0"/>
    <n v="0"/>
    <n v="0"/>
    <n v="0"/>
    <m/>
    <m/>
    <m/>
    <m/>
    <m/>
    <n v="2"/>
    <n v="513264"/>
    <n v="169738"/>
    <s v="Hampton"/>
    <x v="0"/>
    <m/>
    <x v="0"/>
    <x v="0"/>
    <m/>
    <m/>
    <m/>
    <m/>
    <m/>
  </r>
  <r>
    <s v="18/3804/FUL"/>
    <s v="NEW"/>
    <m/>
    <d v="2019-05-14T00:00:00"/>
    <d v="2022-05-14T00:00:00"/>
    <d v="2019-10-17T00:00:00"/>
    <m/>
    <x v="1"/>
    <s v="Open Market"/>
    <m/>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m/>
    <n v="0"/>
    <n v="9"/>
    <n v="0"/>
    <n v="0"/>
    <n v="0"/>
    <n v="0"/>
    <m/>
    <m/>
    <m/>
    <m/>
    <m/>
    <n v="9"/>
    <n v="513285"/>
    <n v="169757"/>
    <s v="Hampton"/>
    <x v="0"/>
    <m/>
    <x v="0"/>
    <x v="1"/>
    <s v="Station Road West"/>
    <m/>
    <m/>
    <m/>
    <m/>
  </r>
  <r>
    <s v="18/3815/GPD15"/>
    <s v="CHU"/>
    <s v="PA"/>
    <d v="2019-01-18T00:00:00"/>
    <d v="2022-01-18T00:00:00"/>
    <d v="2019-11-15T00:00:00"/>
    <m/>
    <x v="1"/>
    <s v="Open Market"/>
    <m/>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m/>
    <n v="0"/>
    <n v="8"/>
    <n v="0"/>
    <n v="0"/>
    <n v="0"/>
    <n v="0"/>
    <m/>
    <m/>
    <m/>
    <m/>
    <m/>
    <n v="8"/>
    <n v="517565"/>
    <n v="169582"/>
    <s v="Hampton Wick"/>
    <x v="0"/>
    <m/>
    <x v="0"/>
    <x v="1"/>
    <s v="Hampton Wick"/>
    <m/>
    <m/>
    <s v="Conservation Area"/>
    <s v="CA18 Hampton Wick"/>
  </r>
  <r>
    <s v="18/3941/GPD15"/>
    <s v="CHU"/>
    <s v="PA"/>
    <d v="2019-01-30T00:00:00"/>
    <d v="2022-01-30T00:00:00"/>
    <d v="2019-09-14T00:00:00"/>
    <d v="2020-09-02T00:00:00"/>
    <x v="1"/>
    <s v="Open Market"/>
    <m/>
    <s v="Change of use from office (B1) to three residential units (C3), with associated car parking provision."/>
    <s v="Sherwood House_x000d_Forest Road_x000d_Kew_x000d_TW9 3BY_x000d_"/>
    <s v="TW9 3BY"/>
    <m/>
    <m/>
    <m/>
    <m/>
    <m/>
    <m/>
    <m/>
    <m/>
    <n v="0"/>
    <m/>
    <m/>
    <n v="1"/>
    <n v="2"/>
    <m/>
    <m/>
    <m/>
    <m/>
    <m/>
    <n v="3"/>
    <n v="0"/>
    <n v="1"/>
    <n v="2"/>
    <n v="0"/>
    <n v="0"/>
    <n v="0"/>
    <n v="0"/>
    <n v="0"/>
    <n v="3"/>
    <m/>
    <n v="0"/>
    <n v="3"/>
    <n v="0"/>
    <n v="0"/>
    <n v="0"/>
    <n v="0"/>
    <m/>
    <m/>
    <m/>
    <m/>
    <m/>
    <n v="3"/>
    <n v="519311"/>
    <n v="177214"/>
    <s v="Kew"/>
    <x v="0"/>
    <m/>
    <x v="0"/>
    <x v="0"/>
    <m/>
    <m/>
    <m/>
    <s v="Conservation Area"/>
    <s v="CA2 Kew Green"/>
  </r>
  <r>
    <s v="19/0092/FUL"/>
    <s v="MIX"/>
    <m/>
    <d v="2019-07-03T00:00:00"/>
    <d v="2022-07-03T00:00:00"/>
    <d v="2019-08-14T00:00:00"/>
    <d v="2020-09-15T00:00:00"/>
    <x v="1"/>
    <s v="Open Market"/>
    <m/>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m/>
    <n v="0"/>
    <n v="1"/>
    <n v="0"/>
    <n v="0"/>
    <n v="0"/>
    <n v="0"/>
    <m/>
    <m/>
    <m/>
    <m/>
    <m/>
    <n v="1"/>
    <n v="513733"/>
    <n v="174333"/>
    <s v="Whitton"/>
    <x v="0"/>
    <m/>
    <x v="0"/>
    <x v="0"/>
    <m/>
    <m/>
    <m/>
    <m/>
    <m/>
  </r>
  <r>
    <s v="19/0111/FUL"/>
    <s v="MIX"/>
    <m/>
    <d v="2019-12-12T00:00:00"/>
    <d v="2022-12-12T00:00:00"/>
    <d v="2020-03-30T00:00:00"/>
    <m/>
    <x v="1"/>
    <s v="Open Market"/>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m/>
    <n v="0"/>
    <n v="0"/>
    <n v="20.5"/>
    <n v="20.5"/>
    <n v="0"/>
    <n v="0"/>
    <m/>
    <m/>
    <m/>
    <m/>
    <m/>
    <n v="41"/>
    <n v="517598"/>
    <n v="169722"/>
    <s v="Hampton Wick"/>
    <x v="0"/>
    <m/>
    <x v="0"/>
    <x v="0"/>
    <m/>
    <m/>
    <m/>
    <s v="Conservation Area"/>
    <s v="CA18 Hampton Wick"/>
  </r>
  <r>
    <s v="19/0181/GPD15"/>
    <s v="CHU"/>
    <s v="PA"/>
    <d v="2019-03-06T00:00:00"/>
    <d v="2022-03-06T00:00:00"/>
    <d v="2019-05-13T00:00:00"/>
    <d v="2020-07-02T00:00:00"/>
    <x v="1"/>
    <s v="Open Market"/>
    <m/>
    <s v="Change of use from B1 (Offices) to C3(a) (Dwellings) (1 x 1 bed)."/>
    <s v="95 South Worple Way_x000d_East Sheen_x000d_London_x000d_SW14 8ND_x000d_"/>
    <s v="SW14 8ND"/>
    <m/>
    <m/>
    <m/>
    <m/>
    <m/>
    <m/>
    <m/>
    <m/>
    <n v="0"/>
    <m/>
    <n v="1"/>
    <m/>
    <m/>
    <m/>
    <m/>
    <m/>
    <m/>
    <m/>
    <n v="1"/>
    <n v="1"/>
    <n v="0"/>
    <n v="0"/>
    <n v="0"/>
    <n v="0"/>
    <n v="0"/>
    <n v="0"/>
    <n v="0"/>
    <n v="1"/>
    <m/>
    <n v="0"/>
    <n v="1"/>
    <n v="0"/>
    <n v="0"/>
    <n v="0"/>
    <n v="0"/>
    <m/>
    <m/>
    <m/>
    <m/>
    <m/>
    <n v="1"/>
    <n v="520540"/>
    <n v="175748"/>
    <s v="East Sheen"/>
    <x v="0"/>
    <s v="East Sheen"/>
    <x v="0"/>
    <x v="0"/>
    <m/>
    <m/>
    <m/>
    <m/>
    <m/>
  </r>
  <r>
    <s v="19/0347/GPD15"/>
    <s v="CHU"/>
    <s v="PA"/>
    <d v="2019-03-12T00:00:00"/>
    <d v="2022-03-13T00:00:00"/>
    <d v="2019-04-01T00:00:00"/>
    <m/>
    <x v="1"/>
    <s v="Open Market"/>
    <m/>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m/>
    <n v="0"/>
    <n v="4"/>
    <n v="0"/>
    <n v="0"/>
    <n v="0"/>
    <n v="0"/>
    <m/>
    <m/>
    <m/>
    <m/>
    <m/>
    <n v="4"/>
    <n v="515383"/>
    <n v="173139"/>
    <s v="South Twickenham"/>
    <x v="0"/>
    <m/>
    <x v="0"/>
    <x v="0"/>
    <m/>
    <m/>
    <m/>
    <m/>
    <m/>
  </r>
  <r>
    <s v="19/0386/FUL"/>
    <s v="NEW"/>
    <m/>
    <d v="2019-07-05T00:00:00"/>
    <d v="2022-07-05T00:00:00"/>
    <d v="2020-01-06T00:00:00"/>
    <m/>
    <x v="1"/>
    <s v="Open Market"/>
    <m/>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m/>
    <n v="0"/>
    <n v="0"/>
    <n v="0"/>
    <n v="0"/>
    <n v="0"/>
    <n v="0"/>
    <m/>
    <m/>
    <m/>
    <m/>
    <m/>
    <n v="0"/>
    <n v="514120"/>
    <n v="173638"/>
    <s v="Whitton"/>
    <x v="0"/>
    <m/>
    <x v="0"/>
    <x v="0"/>
    <m/>
    <m/>
    <m/>
    <m/>
    <m/>
  </r>
  <r>
    <s v="19/0551/FUL"/>
    <s v="CON"/>
    <m/>
    <d v="2019-08-21T00:00:00"/>
    <d v="2022-08-21T00:00:00"/>
    <d v="2019-11-04T00:00:00"/>
    <m/>
    <x v="1"/>
    <s v="Open Market"/>
    <m/>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m/>
    <n v="0"/>
    <n v="-1"/>
    <n v="0"/>
    <n v="0"/>
    <n v="0"/>
    <n v="0"/>
    <m/>
    <m/>
    <m/>
    <m/>
    <m/>
    <n v="-1"/>
    <n v="518458"/>
    <n v="175501"/>
    <s v="North Richmond"/>
    <x v="0"/>
    <m/>
    <x v="0"/>
    <x v="0"/>
    <m/>
    <m/>
    <m/>
    <m/>
    <m/>
  </r>
  <r>
    <s v="19/0772/GPD15"/>
    <s v="CHU"/>
    <s v="PA"/>
    <d v="2019-05-09T00:00:00"/>
    <d v="2022-05-09T00:00:00"/>
    <d v="2020-03-02T00:00:00"/>
    <m/>
    <x v="1"/>
    <s v="Open Market"/>
    <m/>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m/>
    <n v="0"/>
    <n v="3"/>
    <n v="0"/>
    <n v="0"/>
    <n v="0"/>
    <n v="0"/>
    <m/>
    <m/>
    <m/>
    <m/>
    <m/>
    <n v="3"/>
    <n v="515069"/>
    <n v="172813"/>
    <s v="West Twickenham"/>
    <x v="0"/>
    <m/>
    <x v="0"/>
    <x v="0"/>
    <m/>
    <m/>
    <m/>
    <m/>
    <m/>
  </r>
  <r>
    <s v="19/0867/FUL"/>
    <s v="MIX"/>
    <m/>
    <d v="2019-06-03T00:00:00"/>
    <d v="2022-06-04T00:00:00"/>
    <d v="2019-09-23T00:00:00"/>
    <d v="2020-06-04T00:00:00"/>
    <x v="1"/>
    <s v="Open Market"/>
    <m/>
    <s v="Conversion of ground and first floor store rooms and single-storey extension to form a new maisonette."/>
    <s v="383 St Margarets Road_x000d_Twickenham_x000d_TW1 1PP"/>
    <s v="TW1 1PP"/>
    <m/>
    <m/>
    <m/>
    <m/>
    <m/>
    <m/>
    <m/>
    <m/>
    <n v="0"/>
    <m/>
    <n v="1"/>
    <m/>
    <m/>
    <m/>
    <m/>
    <m/>
    <m/>
    <m/>
    <n v="1"/>
    <n v="1"/>
    <n v="0"/>
    <n v="0"/>
    <n v="0"/>
    <n v="0"/>
    <n v="0"/>
    <n v="0"/>
    <n v="0"/>
    <n v="1"/>
    <m/>
    <n v="0"/>
    <n v="1"/>
    <n v="0"/>
    <n v="0"/>
    <n v="0"/>
    <n v="0"/>
    <m/>
    <m/>
    <m/>
    <m/>
    <m/>
    <n v="1"/>
    <n v="516556"/>
    <n v="175236"/>
    <s v="St. Margarets and North Twickenham"/>
    <x v="0"/>
    <m/>
    <x v="0"/>
    <x v="0"/>
    <m/>
    <m/>
    <m/>
    <m/>
    <m/>
  </r>
  <r>
    <s v="19/0893/FUL"/>
    <s v="CHU"/>
    <m/>
    <d v="2019-08-12T00:00:00"/>
    <d v="2022-08-12T00:00:00"/>
    <d v="2020-02-03T00:00:00"/>
    <m/>
    <x v="1"/>
    <s v="Open Market"/>
    <m/>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m/>
    <n v="0"/>
    <n v="1"/>
    <n v="0"/>
    <n v="0"/>
    <n v="0"/>
    <n v="0"/>
    <m/>
    <m/>
    <m/>
    <m/>
    <m/>
    <n v="1"/>
    <n v="518999"/>
    <n v="177227"/>
    <s v="Kew"/>
    <x v="0"/>
    <m/>
    <x v="0"/>
    <x v="0"/>
    <m/>
    <m/>
    <m/>
    <s v="Conservation Area"/>
    <s v="CA2 Kew Green"/>
  </r>
  <r>
    <s v="19/0950/FUL"/>
    <s v="CHU"/>
    <m/>
    <d v="2019-08-13T00:00:00"/>
    <d v="2022-08-13T00:00:00"/>
    <d v="2020-01-28T00:00:00"/>
    <m/>
    <x v="1"/>
    <s v="Open Market"/>
    <m/>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m/>
    <n v="0"/>
    <n v="1"/>
    <n v="0"/>
    <n v="0"/>
    <n v="0"/>
    <n v="0"/>
    <m/>
    <m/>
    <m/>
    <m/>
    <m/>
    <n v="1"/>
    <n v="517726"/>
    <n v="174837"/>
    <s v="South Richmond"/>
    <x v="0"/>
    <s v="Richmond"/>
    <x v="0"/>
    <x v="0"/>
    <m/>
    <m/>
    <m/>
    <s v="Conservation Area"/>
    <s v="CA3 Richmond Green"/>
  </r>
  <r>
    <s v="19/0954/VRC"/>
    <s v="NEW"/>
    <m/>
    <d v="2019-10-16T00:00:00"/>
    <d v="2020-10-06T00:00:00"/>
    <d v="2019-07-24T00:00:00"/>
    <m/>
    <x v="1"/>
    <s v="Open Market"/>
    <m/>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m/>
    <n v="0"/>
    <n v="0"/>
    <n v="0"/>
    <n v="0"/>
    <n v="0"/>
    <n v="0"/>
    <m/>
    <m/>
    <m/>
    <m/>
    <m/>
    <n v="0"/>
    <n v="518209"/>
    <n v="174625"/>
    <s v="South Richmond"/>
    <x v="0"/>
    <m/>
    <x v="0"/>
    <x v="0"/>
    <m/>
    <m/>
    <m/>
    <s v="Conservation Area"/>
    <s v="CA30 St Matthias Richmond"/>
  </r>
  <r>
    <s v="19/0974/FUL"/>
    <s v="CON"/>
    <m/>
    <d v="2019-08-02T00:00:00"/>
    <d v="2022-08-02T00:00:00"/>
    <d v="2020-02-11T00:00:00"/>
    <m/>
    <x v="1"/>
    <s v="Open Market"/>
    <m/>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m/>
    <n v="0"/>
    <n v="6"/>
    <n v="0"/>
    <n v="0"/>
    <n v="0"/>
    <n v="0"/>
    <m/>
    <m/>
    <m/>
    <m/>
    <m/>
    <n v="6"/>
    <n v="517453"/>
    <n v="169423"/>
    <s v="Hampton Wick"/>
    <x v="0"/>
    <m/>
    <x v="0"/>
    <x v="1"/>
    <s v="Hampton Wick"/>
    <m/>
    <m/>
    <s v="Conservation Area"/>
    <s v="CA18 Hampton Wick"/>
  </r>
  <r>
    <s v="19/1332/GPD13"/>
    <s v="CHU"/>
    <s v="PA"/>
    <d v="2019-07-11T00:00:00"/>
    <d v="2022-07-11T00:00:00"/>
    <d v="2019-08-01T00:00:00"/>
    <d v="2020-06-05T00:00:00"/>
    <x v="1"/>
    <s v="Open Market"/>
    <m/>
    <s v="Change of use of the ground floor unit from A1 (hairdresser) to C3 (residential) to provide a 1 bed flat."/>
    <s v="70 Hounslow Road_x000d_Twickenham_x000d_TW2 7EX_x000d_"/>
    <s v="TW2 7EX"/>
    <m/>
    <m/>
    <m/>
    <m/>
    <m/>
    <m/>
    <m/>
    <m/>
    <n v="0"/>
    <m/>
    <n v="1"/>
    <m/>
    <m/>
    <m/>
    <m/>
    <m/>
    <m/>
    <m/>
    <n v="1"/>
    <n v="1"/>
    <n v="0"/>
    <n v="0"/>
    <n v="0"/>
    <n v="0"/>
    <n v="0"/>
    <n v="0"/>
    <n v="0"/>
    <n v="1"/>
    <m/>
    <n v="0"/>
    <n v="1"/>
    <n v="0"/>
    <n v="0"/>
    <n v="0"/>
    <n v="0"/>
    <m/>
    <m/>
    <m/>
    <m/>
    <m/>
    <n v="1"/>
    <n v="514126"/>
    <n v="174159"/>
    <s v="Whitton"/>
    <x v="0"/>
    <m/>
    <x v="0"/>
    <x v="0"/>
    <m/>
    <m/>
    <m/>
    <m/>
    <m/>
  </r>
  <r>
    <s v="19/1455/FUL"/>
    <s v="CON"/>
    <m/>
    <d v="2019-08-06T00:00:00"/>
    <d v="2022-08-06T00:00:00"/>
    <d v="2020-01-16T00:00:00"/>
    <m/>
    <x v="1"/>
    <s v="Open Market"/>
    <m/>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m/>
    <n v="0"/>
    <n v="1"/>
    <n v="0"/>
    <n v="0"/>
    <n v="0"/>
    <n v="0"/>
    <m/>
    <m/>
    <m/>
    <m/>
    <m/>
    <n v="1"/>
    <n v="520308"/>
    <n v="175588"/>
    <s v="East Sheen"/>
    <x v="0"/>
    <m/>
    <x v="0"/>
    <x v="0"/>
    <m/>
    <m/>
    <m/>
    <m/>
    <m/>
  </r>
  <r>
    <s v="19/1502/FUL"/>
    <s v="CHU"/>
    <m/>
    <d v="2019-07-22T00:00:00"/>
    <d v="2022-07-22T00:00:00"/>
    <d v="2019-09-19T00:00:00"/>
    <d v="2020-07-30T00:00:00"/>
    <x v="1"/>
    <s v="Open Market"/>
    <m/>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m/>
    <n v="0"/>
    <n v="0"/>
    <n v="0"/>
    <n v="0"/>
    <n v="0"/>
    <n v="0"/>
    <m/>
    <m/>
    <m/>
    <m/>
    <m/>
    <n v="0"/>
    <n v="521312"/>
    <n v="175859"/>
    <s v="Mortlake and Barnes Common"/>
    <x v="0"/>
    <m/>
    <x v="0"/>
    <x v="1"/>
    <s v="White Hart lane"/>
    <m/>
    <m/>
    <m/>
    <m/>
  </r>
  <r>
    <s v="19/1620/GPD15"/>
    <s v="CHU"/>
    <s v="PA"/>
    <d v="2019-07-26T00:00:00"/>
    <d v="2021-04-03T00:00:00"/>
    <m/>
    <d v="2020-04-20T00:00:00"/>
    <x v="1"/>
    <s v="Open Market"/>
    <m/>
    <s v="Conversion of basement from B1(a) office to C3 residential to provide 2 x 1 bed self-contained residential flats."/>
    <s v="Argyle House_x000d_1 Dee Road_x000d_Richmond_x000d__x000d_"/>
    <s v="TW9 2JW"/>
    <m/>
    <m/>
    <m/>
    <m/>
    <m/>
    <m/>
    <m/>
    <m/>
    <n v="0"/>
    <m/>
    <n v="2"/>
    <m/>
    <m/>
    <m/>
    <m/>
    <m/>
    <m/>
    <m/>
    <n v="2"/>
    <n v="2"/>
    <n v="0"/>
    <n v="0"/>
    <n v="0"/>
    <n v="0"/>
    <n v="0"/>
    <n v="0"/>
    <n v="0"/>
    <n v="2"/>
    <m/>
    <n v="0"/>
    <n v="2"/>
    <n v="0"/>
    <n v="0"/>
    <n v="0"/>
    <n v="0"/>
    <m/>
    <m/>
    <m/>
    <m/>
    <m/>
    <n v="2"/>
    <n v="518741"/>
    <n v="175360"/>
    <s v="North Richmond"/>
    <x v="0"/>
    <m/>
    <x v="0"/>
    <x v="0"/>
    <m/>
    <m/>
    <m/>
    <m/>
    <m/>
  </r>
  <r>
    <s v="19/1622/FUL"/>
    <s v="CHU"/>
    <m/>
    <d v="2019-10-18T00:00:00"/>
    <d v="2022-10-18T00:00:00"/>
    <d v="2020-03-31T00:00:00"/>
    <m/>
    <x v="1"/>
    <s v="Open Market"/>
    <m/>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m/>
    <n v="0"/>
    <n v="1"/>
    <n v="0"/>
    <n v="0"/>
    <n v="0"/>
    <n v="0"/>
    <m/>
    <m/>
    <m/>
    <m/>
    <m/>
    <n v="1"/>
    <n v="515069"/>
    <n v="172813"/>
    <s v="West Twickenham"/>
    <x v="0"/>
    <m/>
    <x v="0"/>
    <x v="0"/>
    <m/>
    <m/>
    <m/>
    <m/>
    <m/>
  </r>
  <r>
    <s v="19/1978/FUL"/>
    <s v="CON"/>
    <m/>
    <d v="2019-11-11T00:00:00"/>
    <d v="2022-11-11T00:00:00"/>
    <d v="2019-11-18T00:00:00"/>
    <m/>
    <x v="1"/>
    <s v="Open Market"/>
    <m/>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m/>
    <n v="0"/>
    <n v="-1"/>
    <n v="0"/>
    <n v="0"/>
    <n v="0"/>
    <n v="0"/>
    <m/>
    <m/>
    <m/>
    <m/>
    <m/>
    <n v="-1"/>
    <n v="518508"/>
    <n v="174268"/>
    <s v="South Richmond"/>
    <x v="0"/>
    <m/>
    <x v="0"/>
    <x v="0"/>
    <m/>
    <m/>
    <m/>
    <s v="Conservation Area"/>
    <s v="CA30 St Matthias Richmond"/>
  </r>
  <r>
    <s v="19/2377/GPD15"/>
    <s v="CHU"/>
    <s v="PA"/>
    <d v="2019-09-30T00:00:00"/>
    <d v="2022-09-30T00:00:00"/>
    <d v="2020-02-17T00:00:00"/>
    <m/>
    <x v="1"/>
    <s v="Open Market"/>
    <m/>
    <s v="Partial change of use from office to residential (4 No flats)."/>
    <s v="122 - 124 St Margarets Road_x000d_Twickenham_x000d__x000d_"/>
    <s v="TW1 2LH"/>
    <m/>
    <m/>
    <m/>
    <m/>
    <m/>
    <m/>
    <m/>
    <m/>
    <n v="0"/>
    <m/>
    <m/>
    <n v="4"/>
    <m/>
    <m/>
    <m/>
    <m/>
    <m/>
    <m/>
    <n v="4"/>
    <n v="0"/>
    <n v="4"/>
    <n v="0"/>
    <n v="0"/>
    <n v="0"/>
    <n v="0"/>
    <n v="0"/>
    <n v="0"/>
    <n v="4"/>
    <m/>
    <n v="0"/>
    <n v="4"/>
    <n v="0"/>
    <n v="0"/>
    <n v="0"/>
    <n v="0"/>
    <m/>
    <m/>
    <m/>
    <m/>
    <m/>
    <n v="4"/>
    <n v="516843"/>
    <n v="174266"/>
    <s v="St. Margarets and North Twickenham"/>
    <x v="0"/>
    <m/>
    <x v="0"/>
    <x v="1"/>
    <s v="St Margarets"/>
    <m/>
    <m/>
    <s v="Conservation Area"/>
    <s v="CA49 Crown Road St Margarets"/>
  </r>
  <r>
    <s v="19/3852/GPD15"/>
    <s v="CHU"/>
    <s v="PA"/>
    <d v="2020-02-06T00:00:00"/>
    <d v="2023-02-06T00:00:00"/>
    <d v="2020-02-10T00:00:00"/>
    <m/>
    <x v="1"/>
    <s v="Open Market"/>
    <m/>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m/>
    <n v="0"/>
    <n v="2"/>
    <n v="0"/>
    <n v="0"/>
    <n v="0"/>
    <n v="0"/>
    <m/>
    <m/>
    <m/>
    <m/>
    <m/>
    <n v="2"/>
    <n v="520890"/>
    <n v="175755"/>
    <s v="Mortlake and Barnes Common"/>
    <x v="0"/>
    <m/>
    <x v="0"/>
    <x v="0"/>
    <m/>
    <m/>
    <m/>
    <m/>
    <m/>
  </r>
  <r>
    <s v="19/3913/GPD15"/>
    <s v="CHU"/>
    <s v="PA"/>
    <d v="2020-02-14T00:00:00"/>
    <d v="2020-06-30T00:00:00"/>
    <d v="2020-03-02T00:00:00"/>
    <m/>
    <x v="1"/>
    <s v="Open Market"/>
    <m/>
    <s v="Change of use from office (B1A )to residential  (C3) to create 2x 1 bedroom flats"/>
    <s v="2A Talbot Road_x000d_Isleworth_x000d_TW7 7HH_x000d_"/>
    <s v="TW7 7HH"/>
    <m/>
    <m/>
    <m/>
    <m/>
    <m/>
    <m/>
    <m/>
    <m/>
    <n v="0"/>
    <m/>
    <n v="2"/>
    <m/>
    <m/>
    <m/>
    <m/>
    <m/>
    <m/>
    <m/>
    <n v="2"/>
    <n v="2"/>
    <n v="0"/>
    <n v="0"/>
    <n v="0"/>
    <n v="0"/>
    <n v="0"/>
    <n v="0"/>
    <n v="0"/>
    <n v="2"/>
    <m/>
    <n v="0"/>
    <n v="2"/>
    <n v="0"/>
    <n v="0"/>
    <n v="0"/>
    <n v="0"/>
    <m/>
    <m/>
    <m/>
    <m/>
    <m/>
    <n v="2"/>
    <n v="516541"/>
    <n v="175254"/>
    <s v="St. Margarets and North Twickenham"/>
    <x v="0"/>
    <m/>
    <x v="0"/>
    <x v="0"/>
    <m/>
    <m/>
    <m/>
    <m/>
    <m/>
  </r>
  <r>
    <s v="19/1669/FUL"/>
    <s v="CHU"/>
    <m/>
    <d v="2019-08-23T00:00:00"/>
    <d v="2022-08-23T00:00:00"/>
    <d v="2019-11-11T00:00:00"/>
    <m/>
    <x v="1"/>
    <s v="Open Market"/>
    <m/>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m/>
    <n v="0"/>
    <n v="0"/>
    <n v="0"/>
    <n v="0"/>
    <n v="0"/>
    <n v="0"/>
    <m/>
    <m/>
    <m/>
    <m/>
    <m/>
    <n v="0"/>
    <n v="517949"/>
    <n v="174356"/>
    <s v="Ham, Petersham and Richmond Riverside"/>
    <x v="0"/>
    <m/>
    <x v="1"/>
    <x v="0"/>
    <m/>
    <m/>
    <m/>
    <s v="Conservation Area"/>
    <s v="CA5 Richmond Hill"/>
  </r>
  <r>
    <s v="15/2204/FUL"/>
    <s v="NEW"/>
    <m/>
    <d v="2018-07-03T00:00:00"/>
    <d v="2021-07-03T00:00:00"/>
    <m/>
    <m/>
    <x v="2"/>
    <s v="Open Market"/>
    <m/>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m/>
    <n v="0"/>
    <n v="0"/>
    <n v="0.25"/>
    <n v="0.25"/>
    <n v="0.25"/>
    <n v="0.25"/>
    <m/>
    <m/>
    <m/>
    <m/>
    <m/>
    <n v="1"/>
    <n v="514174"/>
    <n v="174381"/>
    <s v="Whitton"/>
    <x v="0"/>
    <m/>
    <x v="0"/>
    <x v="0"/>
    <m/>
    <m/>
    <m/>
    <m/>
    <m/>
  </r>
  <r>
    <s v="15/3296/FUL"/>
    <s v="NEW"/>
    <m/>
    <d v="2019-08-13T00:00:00"/>
    <d v="2022-08-13T00:00:00"/>
    <m/>
    <m/>
    <x v="2"/>
    <s v="Affordable Rent"/>
    <m/>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m/>
    <n v="0"/>
    <n v="0"/>
    <n v="1.25"/>
    <n v="1.25"/>
    <n v="1.25"/>
    <n v="1.25"/>
    <m/>
    <m/>
    <m/>
    <m/>
    <m/>
    <n v="5"/>
    <n v="517328"/>
    <n v="170954"/>
    <s v="Hampton Wick"/>
    <x v="0"/>
    <m/>
    <x v="0"/>
    <x v="0"/>
    <m/>
    <m/>
    <m/>
    <m/>
    <m/>
  </r>
  <r>
    <s v="15/3297/FUL"/>
    <s v="NEW"/>
    <m/>
    <d v="2019-08-13T00:00:00"/>
    <d v="2022-08-13T00:00:00"/>
    <m/>
    <m/>
    <x v="2"/>
    <s v="Affordable Rent"/>
    <m/>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m/>
    <n v="0"/>
    <n v="0"/>
    <n v="0.5"/>
    <n v="0.5"/>
    <n v="0.5"/>
    <n v="0.5"/>
    <m/>
    <m/>
    <m/>
    <m/>
    <m/>
    <n v="2"/>
    <n v="517351"/>
    <n v="170884"/>
    <s v="Hampton Wick"/>
    <x v="0"/>
    <m/>
    <x v="0"/>
    <x v="0"/>
    <m/>
    <m/>
    <m/>
    <m/>
    <m/>
  </r>
  <r>
    <s v="15/4581/FUL"/>
    <s v="NEW"/>
    <m/>
    <d v="2018-04-23T00:00:00"/>
    <d v="2021-04-23T00:00:00"/>
    <m/>
    <m/>
    <x v="2"/>
    <s v="Open Market"/>
    <m/>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m/>
    <n v="0"/>
    <n v="0"/>
    <n v="1.5"/>
    <n v="1.5"/>
    <n v="1.5"/>
    <n v="1.5"/>
    <m/>
    <m/>
    <m/>
    <m/>
    <m/>
    <n v="6"/>
    <n v="513825"/>
    <n v="169567"/>
    <s v="Hampton"/>
    <x v="0"/>
    <m/>
    <x v="0"/>
    <x v="0"/>
    <m/>
    <m/>
    <m/>
    <s v="Conservation Area"/>
    <s v="CA12 Hampton Village"/>
  </r>
  <r>
    <s v="15/4586/FUL"/>
    <s v="NEW"/>
    <m/>
    <d v="2017-07-11T00:00:00"/>
    <d v="2020-07-11T00:00:00"/>
    <m/>
    <m/>
    <x v="2"/>
    <s v="Open Market"/>
    <m/>
    <s v="Erection of a two-storey replacement dwellinghouse with attic space."/>
    <s v="257 Waldegrave Road_x000d_Twickenham_x000d_TW1 4SY_x000d_"/>
    <s v="TW1 4SY"/>
    <m/>
    <m/>
    <m/>
    <n v="1"/>
    <m/>
    <m/>
    <m/>
    <m/>
    <n v="1"/>
    <m/>
    <m/>
    <m/>
    <m/>
    <m/>
    <n v="1"/>
    <m/>
    <m/>
    <m/>
    <n v="1"/>
    <n v="0"/>
    <n v="0"/>
    <n v="0"/>
    <n v="-1"/>
    <n v="1"/>
    <n v="0"/>
    <n v="0"/>
    <n v="0"/>
    <n v="0"/>
    <m/>
    <n v="0"/>
    <n v="0"/>
    <n v="0"/>
    <n v="0"/>
    <n v="0"/>
    <n v="0"/>
    <m/>
    <m/>
    <m/>
    <m/>
    <m/>
    <n v="0"/>
    <n v="515611"/>
    <n v="172008"/>
    <s v="South Twickenham"/>
    <x v="0"/>
    <m/>
    <x v="0"/>
    <x v="0"/>
    <m/>
    <m/>
    <m/>
    <m/>
    <m/>
  </r>
  <r>
    <s v="16/0510/FUL"/>
    <s v="CHU"/>
    <m/>
    <d v="2018-07-19T00:00:00"/>
    <d v="2021-07-19T00:00:00"/>
    <m/>
    <m/>
    <x v="2"/>
    <s v="Open Market"/>
    <m/>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m/>
    <n v="0"/>
    <n v="0"/>
    <n v="0.5"/>
    <n v="0.5"/>
    <n v="0.5"/>
    <n v="0.5"/>
    <m/>
    <m/>
    <m/>
    <m/>
    <m/>
    <n v="2"/>
    <n v="518392"/>
    <n v="175032"/>
    <s v="South Richmond"/>
    <x v="0"/>
    <m/>
    <x v="0"/>
    <x v="1"/>
    <s v="Sheen Road"/>
    <m/>
    <m/>
    <s v="Conservation Area"/>
    <s v="CA31 Sheen Road Richmond"/>
  </r>
  <r>
    <s v="16/0606/FUL"/>
    <s v="MIX"/>
    <m/>
    <d v="2017-09-05T00:00:00"/>
    <d v="2020-09-05T00:00:00"/>
    <m/>
    <m/>
    <x v="2"/>
    <s v="Open Market"/>
    <m/>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m/>
    <n v="0"/>
    <n v="0"/>
    <n v="28"/>
    <n v="0"/>
    <n v="0"/>
    <n v="0"/>
    <m/>
    <m/>
    <m/>
    <m/>
    <m/>
    <n v="28"/>
    <n v="513766"/>
    <n v="169736"/>
    <s v="Hampton"/>
    <x v="0"/>
    <m/>
    <x v="0"/>
    <x v="1"/>
    <s v="Station Road"/>
    <m/>
    <m/>
    <s v="Conservation Area"/>
    <s v="CA12 Hampton Village"/>
  </r>
  <r>
    <s v="16/0647/FUL"/>
    <s v="NEW"/>
    <m/>
    <d v="2017-05-30T00:00:00"/>
    <d v="2021-04-16T00:00:00"/>
    <m/>
    <m/>
    <x v="2"/>
    <s v="Open Market"/>
    <m/>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m/>
    <n v="0"/>
    <n v="0"/>
    <n v="0.5"/>
    <n v="0.5"/>
    <n v="0.5"/>
    <n v="0.5"/>
    <m/>
    <m/>
    <m/>
    <m/>
    <m/>
    <n v="2"/>
    <n v="516905"/>
    <n v="170733"/>
    <s v="Hampton Wick"/>
    <x v="0"/>
    <m/>
    <x v="0"/>
    <x v="0"/>
    <m/>
    <m/>
    <m/>
    <m/>
    <m/>
  </r>
  <r>
    <s v="16/2288/FUL"/>
    <s v="EXT"/>
    <m/>
    <d v="2018-08-22T00:00:00"/>
    <d v="2021-08-22T00:00:00"/>
    <d v="2020-09-15T00:00:00"/>
    <m/>
    <x v="2"/>
    <s v="Open Market"/>
    <m/>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m/>
    <n v="0"/>
    <n v="3.5"/>
    <n v="3.5"/>
    <n v="0"/>
    <n v="0"/>
    <n v="0"/>
    <m/>
    <m/>
    <m/>
    <m/>
    <m/>
    <n v="7"/>
    <n v="514440"/>
    <n v="171238"/>
    <s v="Fulwell and Hampton Hill"/>
    <x v="0"/>
    <m/>
    <x v="0"/>
    <x v="1"/>
    <s v="High Street"/>
    <m/>
    <m/>
    <m/>
    <m/>
  </r>
  <r>
    <s v="16/2704/FUL"/>
    <s v="NEW"/>
    <m/>
    <d v="2018-01-25T00:00:00"/>
    <d v="2021-01-25T00:00:00"/>
    <m/>
    <m/>
    <x v="2"/>
    <s v="Open Market"/>
    <m/>
    <s v="Demolition of existing dwelling and erection of a replacement dwelling."/>
    <s v="3 Berwyn Road_x000d_Richmond_x000d_TW10 5BP_x000d_"/>
    <s v="TW10 5BP"/>
    <m/>
    <m/>
    <m/>
    <n v="1"/>
    <m/>
    <m/>
    <m/>
    <m/>
    <n v="1"/>
    <m/>
    <m/>
    <m/>
    <m/>
    <m/>
    <n v="1"/>
    <m/>
    <m/>
    <m/>
    <n v="1"/>
    <n v="0"/>
    <n v="0"/>
    <n v="0"/>
    <n v="-1"/>
    <n v="1"/>
    <n v="0"/>
    <n v="0"/>
    <n v="0"/>
    <n v="0"/>
    <m/>
    <n v="0"/>
    <n v="0"/>
    <n v="0"/>
    <n v="0"/>
    <n v="0"/>
    <n v="0"/>
    <m/>
    <m/>
    <m/>
    <m/>
    <m/>
    <n v="0"/>
    <n v="519633"/>
    <n v="174966"/>
    <s v="South Richmond"/>
    <x v="0"/>
    <m/>
    <x v="0"/>
    <x v="0"/>
    <m/>
    <m/>
    <m/>
    <s v="Conservation Area"/>
    <s v="CA69 Sheen Common Drive"/>
  </r>
  <r>
    <s v="16/2736/FUL"/>
    <s v="NEW"/>
    <m/>
    <d v="2017-05-26T00:00:00"/>
    <d v="2020-05-26T00:00:00"/>
    <m/>
    <m/>
    <x v="2"/>
    <s v="Open Market"/>
    <m/>
    <s v="Demolition of existing detached dwelling and construction of new 4 bed house."/>
    <s v="Downlands_x000d_Petersham Close_x000d_Petersham_x000d_Richmond_x000d_TW10 7DZ_x000d_"/>
    <s v="TW10 7DZ"/>
    <m/>
    <m/>
    <m/>
    <n v="1"/>
    <m/>
    <m/>
    <m/>
    <m/>
    <n v="1"/>
    <m/>
    <m/>
    <m/>
    <m/>
    <m/>
    <n v="1"/>
    <m/>
    <m/>
    <m/>
    <n v="1"/>
    <n v="0"/>
    <n v="0"/>
    <n v="0"/>
    <n v="-1"/>
    <n v="1"/>
    <n v="0"/>
    <n v="0"/>
    <n v="0"/>
    <n v="0"/>
    <m/>
    <n v="0"/>
    <n v="0"/>
    <n v="0"/>
    <n v="0"/>
    <n v="0"/>
    <n v="0"/>
    <m/>
    <m/>
    <m/>
    <m/>
    <m/>
    <n v="0"/>
    <n v="517972"/>
    <n v="172874"/>
    <s v="Ham, Petersham and Richmond Riverside"/>
    <x v="0"/>
    <m/>
    <x v="0"/>
    <x v="0"/>
    <m/>
    <m/>
    <m/>
    <m/>
    <m/>
  </r>
  <r>
    <s v="16/2822/FUL"/>
    <s v="EXT"/>
    <m/>
    <d v="2017-05-11T00:00:00"/>
    <d v="2020-05-11T00:00:00"/>
    <m/>
    <m/>
    <x v="2"/>
    <s v="Open Market"/>
    <m/>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m/>
    <n v="0"/>
    <n v="0"/>
    <n v="0.5"/>
    <n v="0.5"/>
    <n v="0.5"/>
    <n v="0.5"/>
    <m/>
    <m/>
    <m/>
    <m/>
    <m/>
    <n v="2"/>
    <n v="514331"/>
    <n v="172184"/>
    <s v="West Twickenham"/>
    <x v="0"/>
    <m/>
    <x v="0"/>
    <x v="0"/>
    <m/>
    <m/>
    <m/>
    <m/>
    <m/>
  </r>
  <r>
    <s v="16/4384/FUL"/>
    <s v="NEW"/>
    <m/>
    <d v="2017-10-27T00:00:00"/>
    <d v="2020-10-27T00:00:00"/>
    <m/>
    <m/>
    <x v="2"/>
    <s v="Open Market"/>
    <m/>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m/>
    <n v="0"/>
    <n v="0"/>
    <n v="0.25"/>
    <n v="0.25"/>
    <n v="0.25"/>
    <n v="0.25"/>
    <m/>
    <m/>
    <m/>
    <m/>
    <m/>
    <n v="1"/>
    <n v="520624"/>
    <n v="175780"/>
    <s v="Mortlake and Barnes Common"/>
    <x v="1"/>
    <m/>
    <x v="0"/>
    <x v="0"/>
    <m/>
    <m/>
    <m/>
    <s v="Conservation Area"/>
    <s v="CA33 Mortlake"/>
  </r>
  <r>
    <s v="16/4553/FUL"/>
    <s v="NEW"/>
    <m/>
    <d v="2018-05-31T00:00:00"/>
    <d v="2021-05-31T00:00:00"/>
    <m/>
    <m/>
    <x v="2"/>
    <s v="Open Market"/>
    <s v="N"/>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n v="38"/>
    <m/>
    <n v="0"/>
    <n v="0"/>
    <n v="0"/>
    <n v="0"/>
    <n v="0"/>
    <n v="0"/>
    <n v="7.6"/>
    <n v="7.6"/>
    <n v="7.6"/>
    <n v="7.6"/>
    <n v="7.6"/>
    <n v="38"/>
    <n v="514240"/>
    <n v="170830"/>
    <s v="Fulwell and Hampton Hill"/>
    <x v="0"/>
    <m/>
    <x v="0"/>
    <x v="1"/>
    <s v="High Street"/>
    <m/>
    <m/>
    <s v="Conservation Area"/>
    <s v="CA38 High Street Hampton Hill"/>
  </r>
  <r>
    <s v="16/4587/FUL"/>
    <s v="CHU"/>
    <m/>
    <d v="2017-06-27T00:00:00"/>
    <d v="2020-06-27T00:00:00"/>
    <d v="2020-06-02T00:00:00"/>
    <m/>
    <x v="2"/>
    <s v="Open Market"/>
    <m/>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m/>
    <n v="0"/>
    <n v="1"/>
    <n v="0"/>
    <n v="0"/>
    <n v="0"/>
    <n v="0"/>
    <m/>
    <m/>
    <m/>
    <m/>
    <m/>
    <n v="1"/>
    <n v="520283"/>
    <n v="175017"/>
    <s v="East Sheen"/>
    <x v="0"/>
    <m/>
    <x v="0"/>
    <x v="0"/>
    <m/>
    <m/>
    <m/>
    <m/>
    <m/>
  </r>
  <r>
    <s v="17/0315/FUL"/>
    <s v="MIX"/>
    <m/>
    <d v="2018-06-12T00:00:00"/>
    <d v="2021-06-12T00:00:00"/>
    <m/>
    <m/>
    <x v="2"/>
    <s v="Open Market"/>
    <m/>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m/>
    <n v="0"/>
    <n v="0"/>
    <n v="1"/>
    <n v="1"/>
    <n v="1"/>
    <n v="1"/>
    <m/>
    <m/>
    <m/>
    <m/>
    <m/>
    <n v="4"/>
    <n v="517591"/>
    <n v="174434"/>
    <s v="Twickenham Riverside"/>
    <x v="0"/>
    <m/>
    <x v="0"/>
    <x v="1"/>
    <s v="East Twickenham"/>
    <m/>
    <m/>
    <s v="Conservation Area"/>
    <s v="CA4 Richmond Riverside"/>
  </r>
  <r>
    <s v="17/0341/GPD13"/>
    <s v="CHU"/>
    <s v="PA"/>
    <d v="2017-04-24T00:00:00"/>
    <d v="2020-04-24T00:00:00"/>
    <m/>
    <m/>
    <x v="2"/>
    <s v="Open Market"/>
    <m/>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m/>
    <n v="0"/>
    <n v="0"/>
    <n v="0.25"/>
    <n v="0.25"/>
    <n v="0.25"/>
    <n v="0.25"/>
    <m/>
    <m/>
    <m/>
    <m/>
    <m/>
    <n v="1"/>
    <n v="516015"/>
    <n v="170858"/>
    <s v="Teddington"/>
    <x v="0"/>
    <s v="Teddington"/>
    <x v="0"/>
    <x v="0"/>
    <m/>
    <m/>
    <m/>
    <m/>
    <m/>
  </r>
  <r>
    <s v="17/0346/FUL"/>
    <s v="CON"/>
    <m/>
    <d v="2017-08-31T00:00:00"/>
    <d v="2020-08-31T00:00:00"/>
    <m/>
    <m/>
    <x v="2"/>
    <s v="Open Market"/>
    <m/>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m/>
    <n v="0"/>
    <n v="0"/>
    <n v="0.25"/>
    <n v="0.25"/>
    <n v="0.25"/>
    <n v="0.25"/>
    <m/>
    <m/>
    <m/>
    <m/>
    <m/>
    <n v="1"/>
    <n v="519014"/>
    <n v="175279"/>
    <s v="North Richmond"/>
    <x v="0"/>
    <m/>
    <x v="0"/>
    <x v="0"/>
    <m/>
    <m/>
    <m/>
    <m/>
    <m/>
  </r>
  <r>
    <s v="17/0600/FUL"/>
    <s v="CHU"/>
    <m/>
    <d v="2018-01-19T00:00:00"/>
    <d v="2021-01-19T00:00:00"/>
    <m/>
    <m/>
    <x v="2"/>
    <s v="Open Market"/>
    <m/>
    <s v="Change of use from existing open hall (D1) into 2 x residential apartments (C3). _x000d_"/>
    <s v="2-4 _x000d_Heath Road_x000d_Twickenham_x000d_TW1 4BZ"/>
    <s v="TW1 4BZ"/>
    <m/>
    <m/>
    <m/>
    <m/>
    <m/>
    <m/>
    <m/>
    <m/>
    <n v="0"/>
    <m/>
    <n v="2"/>
    <m/>
    <m/>
    <m/>
    <m/>
    <m/>
    <m/>
    <m/>
    <n v="2"/>
    <n v="2"/>
    <n v="0"/>
    <n v="0"/>
    <n v="0"/>
    <n v="0"/>
    <n v="0"/>
    <n v="0"/>
    <n v="0"/>
    <n v="2"/>
    <m/>
    <n v="0"/>
    <n v="0"/>
    <n v="0.5"/>
    <n v="0.5"/>
    <n v="0.5"/>
    <n v="0.5"/>
    <m/>
    <m/>
    <m/>
    <m/>
    <m/>
    <n v="2"/>
    <n v="516126"/>
    <n v="173185"/>
    <s v="Twickenham Riverside"/>
    <x v="0"/>
    <s v="Twickenham"/>
    <x v="0"/>
    <x v="0"/>
    <m/>
    <m/>
    <m/>
    <m/>
    <m/>
  </r>
  <r>
    <s v="17/0788/FUL"/>
    <s v="NEW"/>
    <m/>
    <d v="2017-11-17T00:00:00"/>
    <d v="2021-01-08T00:00:00"/>
    <m/>
    <m/>
    <x v="2"/>
    <s v="Open Market"/>
    <m/>
    <s v="Demolition of lock up garages to provide 1 no. detached 4 bedroom dwellinghouse with associated parking, cycle and refuse stores, new boundary fence and hard and soft landscaping."/>
    <s v="High Wigsell_x000a_35 Twickenham Road_x000a_Teddington_x000a__x000a_"/>
    <s v="TW11"/>
    <m/>
    <m/>
    <m/>
    <m/>
    <m/>
    <m/>
    <m/>
    <m/>
    <n v="0"/>
    <m/>
    <m/>
    <m/>
    <m/>
    <n v="1"/>
    <m/>
    <m/>
    <m/>
    <m/>
    <n v="1"/>
    <n v="0"/>
    <n v="0"/>
    <n v="0"/>
    <n v="1"/>
    <n v="0"/>
    <n v="0"/>
    <n v="0"/>
    <n v="0"/>
    <n v="1"/>
    <m/>
    <n v="0"/>
    <n v="0"/>
    <n v="0.25"/>
    <n v="0.25"/>
    <n v="0.25"/>
    <n v="0.25"/>
    <m/>
    <m/>
    <m/>
    <m/>
    <m/>
    <n v="1"/>
    <n v="516399"/>
    <n v="171470"/>
    <s v="Teddington"/>
    <x v="0"/>
    <m/>
    <x v="0"/>
    <x v="0"/>
    <m/>
    <m/>
    <m/>
    <m/>
    <m/>
  </r>
  <r>
    <s v="17/0798/FUL"/>
    <s v="NEW"/>
    <m/>
    <d v="2017-12-01T00:00:00"/>
    <d v="2020-12-01T00:00:00"/>
    <m/>
    <m/>
    <x v="2"/>
    <s v="Open Market"/>
    <m/>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m/>
    <n v="0"/>
    <n v="0"/>
    <n v="0.25"/>
    <n v="0.25"/>
    <n v="0.25"/>
    <n v="0.25"/>
    <m/>
    <m/>
    <m/>
    <m/>
    <m/>
    <n v="1"/>
    <n v="514058"/>
    <n v="174409"/>
    <s v="Whitton"/>
    <x v="1"/>
    <m/>
    <x v="0"/>
    <x v="0"/>
    <m/>
    <m/>
    <m/>
    <m/>
    <m/>
  </r>
  <r>
    <s v="17/1033/FUL"/>
    <s v="NEW"/>
    <m/>
    <d v="2017-09-19T00:00:00"/>
    <d v="2021-05-23T00:00:00"/>
    <m/>
    <m/>
    <x v="2"/>
    <s v="Open Market"/>
    <m/>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m/>
    <n v="0"/>
    <n v="0"/>
    <n v="2.25"/>
    <n v="2.25"/>
    <n v="2.25"/>
    <n v="2.25"/>
    <m/>
    <m/>
    <m/>
    <m/>
    <m/>
    <n v="9"/>
    <n v="515337"/>
    <n v="173383"/>
    <s v="South Twickenham"/>
    <x v="0"/>
    <m/>
    <x v="0"/>
    <x v="0"/>
    <m/>
    <m/>
    <m/>
    <m/>
    <m/>
  </r>
  <r>
    <s v="17/1139/GPD15"/>
    <s v="CHU"/>
    <s v="PA"/>
    <d v="2017-05-31T00:00:00"/>
    <d v="2020-05-31T00:00:00"/>
    <m/>
    <m/>
    <x v="2"/>
    <s v="Open Market"/>
    <m/>
    <s v="Change of use of property from B1a (office use) to C3 (residential) to provide 1 no. 4 bedroom dwellinghouse"/>
    <s v="108 Sherland Road Twickenham "/>
    <s v="TW1 4HD"/>
    <m/>
    <m/>
    <m/>
    <m/>
    <m/>
    <m/>
    <m/>
    <m/>
    <n v="0"/>
    <m/>
    <m/>
    <m/>
    <m/>
    <n v="1"/>
    <m/>
    <m/>
    <m/>
    <m/>
    <n v="1"/>
    <n v="0"/>
    <n v="0"/>
    <n v="0"/>
    <n v="1"/>
    <n v="0"/>
    <n v="0"/>
    <n v="0"/>
    <n v="0"/>
    <n v="1"/>
    <m/>
    <n v="0"/>
    <n v="0.33333333333333331"/>
    <n v="0.33333333333333331"/>
    <n v="0.33333333333333331"/>
    <n v="0"/>
    <n v="0"/>
    <m/>
    <m/>
    <m/>
    <m/>
    <m/>
    <n v="1"/>
    <n v="516024"/>
    <n v="173277"/>
    <s v="Twickenham Riverside"/>
    <x v="0"/>
    <m/>
    <x v="0"/>
    <x v="0"/>
    <m/>
    <m/>
    <m/>
    <m/>
    <m/>
  </r>
  <r>
    <s v="17/1390/FUL"/>
    <s v="NEW"/>
    <m/>
    <d v="2018-11-15T00:00:00"/>
    <d v="2022-05-14T00:00:00"/>
    <m/>
    <m/>
    <x v="2"/>
    <s v="Open Market"/>
    <m/>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m/>
    <n v="0"/>
    <n v="0"/>
    <n v="0.25"/>
    <n v="0.25"/>
    <n v="0.25"/>
    <n v="0.25"/>
    <m/>
    <m/>
    <m/>
    <m/>
    <m/>
    <n v="1"/>
    <n v="516598"/>
    <n v="174330"/>
    <s v="St. Margarets and North Twickenham"/>
    <x v="0"/>
    <m/>
    <x v="0"/>
    <x v="0"/>
    <m/>
    <m/>
    <m/>
    <m/>
    <m/>
  </r>
  <r>
    <s v="17/1550/FUL"/>
    <s v="NEW"/>
    <m/>
    <d v="2018-07-09T00:00:00"/>
    <d v="2021-07-09T00:00:00"/>
    <m/>
    <m/>
    <x v="2"/>
    <s v="Open Market"/>
    <m/>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m/>
    <n v="0"/>
    <n v="0"/>
    <n v="2"/>
    <n v="2"/>
    <n v="2"/>
    <n v="2"/>
    <m/>
    <m/>
    <m/>
    <m/>
    <m/>
    <n v="8"/>
    <n v="517393"/>
    <n v="169491"/>
    <s v="Hampton Wick"/>
    <x v="0"/>
    <m/>
    <x v="0"/>
    <x v="0"/>
    <m/>
    <m/>
    <m/>
    <s v="Conservation Area"/>
    <s v="CA18 Hampton Wick"/>
  </r>
  <r>
    <s v="17/1782/FUL"/>
    <s v="NEW"/>
    <m/>
    <d v="2019-01-14T00:00:00"/>
    <d v="2022-01-14T00:00:00"/>
    <m/>
    <m/>
    <x v="2"/>
    <s v="Open Market"/>
    <m/>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m/>
    <n v="0"/>
    <n v="0"/>
    <n v="0"/>
    <n v="0"/>
    <n v="0"/>
    <n v="0"/>
    <m/>
    <m/>
    <m/>
    <m/>
    <m/>
    <n v="0"/>
    <n v="516874"/>
    <n v="170756"/>
    <s v="Hampton Wick"/>
    <x v="0"/>
    <m/>
    <x v="0"/>
    <x v="0"/>
    <m/>
    <m/>
    <m/>
    <m/>
    <m/>
  </r>
  <r>
    <s v="17/2314/FUL"/>
    <s v="NEW"/>
    <m/>
    <d v="2018-04-26T00:00:00"/>
    <d v="2021-04-26T00:00:00"/>
    <m/>
    <m/>
    <x v="2"/>
    <s v="Open Market"/>
    <m/>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m/>
    <n v="0"/>
    <n v="0"/>
    <n v="0"/>
    <n v="0"/>
    <n v="0"/>
    <n v="0"/>
    <m/>
    <m/>
    <m/>
    <m/>
    <m/>
    <n v="0"/>
    <n v="512725"/>
    <n v="170606"/>
    <s v="Hampton North"/>
    <x v="0"/>
    <m/>
    <x v="0"/>
    <x v="0"/>
    <m/>
    <m/>
    <m/>
    <m/>
    <m/>
  </r>
  <r>
    <s v="17/2532/GPD15"/>
    <s v="CHU"/>
    <s v="PA"/>
    <d v="2017-08-09T00:00:00"/>
    <d v="2020-08-09T00:00:00"/>
    <d v="2020-06-01T00:00:00"/>
    <m/>
    <x v="2"/>
    <s v="Open Market"/>
    <m/>
    <s v="Prior approval for the change of use from office B1(a) to residential (C3) in the form of 5 no. units."/>
    <s v="The Coach House 273A Sandycombe Road Richmond TW9 3LU"/>
    <s v="TW9 3LU"/>
    <m/>
    <m/>
    <m/>
    <m/>
    <m/>
    <m/>
    <m/>
    <m/>
    <n v="0"/>
    <m/>
    <n v="5"/>
    <m/>
    <m/>
    <m/>
    <m/>
    <m/>
    <m/>
    <m/>
    <n v="5"/>
    <n v="5"/>
    <n v="0"/>
    <n v="0"/>
    <n v="0"/>
    <n v="0"/>
    <n v="0"/>
    <n v="0"/>
    <n v="0"/>
    <n v="5"/>
    <m/>
    <n v="0"/>
    <n v="5"/>
    <n v="0"/>
    <n v="0"/>
    <n v="0"/>
    <n v="0"/>
    <m/>
    <m/>
    <m/>
    <m/>
    <m/>
    <n v="5"/>
    <n v="519113"/>
    <n v="176411"/>
    <s v="Kew"/>
    <x v="0"/>
    <m/>
    <x v="0"/>
    <x v="0"/>
    <m/>
    <m/>
    <m/>
    <s v="Conservation Area"/>
    <s v="CA15 Kew Gardens Kew"/>
  </r>
  <r>
    <s v="17/2586/FUL"/>
    <s v="CON"/>
    <m/>
    <d v="2017-09-27T00:00:00"/>
    <d v="2020-09-27T00:00:00"/>
    <m/>
    <m/>
    <x v="2"/>
    <s v="Open Market"/>
    <m/>
    <s v="Change of use from 2 no. flats back to a single family dwelling house."/>
    <s v="First Floor Flat_x000d_18 Percival Road_x000d_East Sheen_x000d_London_x000d_SW14 7QE_x000d_"/>
    <s v="SW14 7QE"/>
    <n v="2"/>
    <m/>
    <m/>
    <m/>
    <m/>
    <m/>
    <m/>
    <m/>
    <n v="2"/>
    <m/>
    <m/>
    <m/>
    <n v="1"/>
    <m/>
    <m/>
    <m/>
    <m/>
    <m/>
    <n v="1"/>
    <n v="-2"/>
    <n v="0"/>
    <n v="1"/>
    <n v="0"/>
    <n v="0"/>
    <n v="0"/>
    <n v="0"/>
    <n v="0"/>
    <n v="-1"/>
    <m/>
    <n v="0"/>
    <n v="0"/>
    <n v="-0.25"/>
    <n v="-0.25"/>
    <n v="-0.25"/>
    <n v="-0.25"/>
    <m/>
    <m/>
    <m/>
    <m/>
    <m/>
    <n v="-1"/>
    <n v="520088"/>
    <n v="175029"/>
    <s v="East Sheen"/>
    <x v="0"/>
    <m/>
    <x v="0"/>
    <x v="0"/>
    <m/>
    <m/>
    <m/>
    <m/>
    <m/>
  </r>
  <r>
    <s v="17/2597/GPD15"/>
    <s v="CHU"/>
    <s v="PA"/>
    <d v="2017-08-30T00:00:00"/>
    <d v="2020-08-30T00:00:00"/>
    <m/>
    <m/>
    <x v="2"/>
    <s v="Open Market"/>
    <m/>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m/>
    <n v="0"/>
    <n v="0"/>
    <n v="0.75"/>
    <n v="0.75"/>
    <n v="0.75"/>
    <n v="0.75"/>
    <m/>
    <m/>
    <m/>
    <m/>
    <m/>
    <n v="3"/>
    <n v="520541"/>
    <n v="175760"/>
    <s v="East Sheen"/>
    <x v="0"/>
    <s v="East Sheen"/>
    <x v="0"/>
    <x v="0"/>
    <m/>
    <m/>
    <m/>
    <m/>
    <m/>
  </r>
  <r>
    <s v="17/2680/FUL"/>
    <s v="NEW"/>
    <m/>
    <d v="2017-12-11T00:00:00"/>
    <d v="2021-03-14T00:00:00"/>
    <d v="2020-06-01T00:00:00"/>
    <m/>
    <x v="2"/>
    <s v="Open Market"/>
    <m/>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m/>
    <n v="0"/>
    <n v="1"/>
    <n v="1"/>
    <n v="0"/>
    <n v="0"/>
    <n v="0"/>
    <m/>
    <m/>
    <m/>
    <m/>
    <m/>
    <n v="2"/>
    <n v="514169"/>
    <n v="170167"/>
    <s v="Hampton"/>
    <x v="1"/>
    <m/>
    <x v="0"/>
    <x v="0"/>
    <m/>
    <m/>
    <m/>
    <m/>
    <m/>
  </r>
  <r>
    <s v="17/2693/GPD15"/>
    <s v="CHU"/>
    <s v="PA"/>
    <d v="2017-09-08T00:00:00"/>
    <d v="2020-09-08T00:00:00"/>
    <m/>
    <m/>
    <x v="2"/>
    <s v="Open Market"/>
    <m/>
    <s v="Change of use from Class B1(a) office to Class C3 residential."/>
    <s v="246 Upper Richmond Road West_x000d_East Sheen_x000d_London_x000d_SW14 8AG_x000d_"/>
    <s v="SW14 8AG"/>
    <m/>
    <m/>
    <m/>
    <m/>
    <m/>
    <m/>
    <m/>
    <m/>
    <n v="0"/>
    <m/>
    <n v="1"/>
    <m/>
    <m/>
    <m/>
    <m/>
    <m/>
    <m/>
    <m/>
    <n v="1"/>
    <n v="1"/>
    <n v="0"/>
    <n v="0"/>
    <n v="0"/>
    <n v="0"/>
    <n v="0"/>
    <n v="0"/>
    <n v="0"/>
    <n v="1"/>
    <m/>
    <n v="0"/>
    <n v="0"/>
    <n v="0.25"/>
    <n v="0.25"/>
    <n v="0.25"/>
    <n v="0.25"/>
    <m/>
    <m/>
    <m/>
    <m/>
    <m/>
    <n v="1"/>
    <n v="520531"/>
    <n v="175416"/>
    <s v="East Sheen"/>
    <x v="0"/>
    <s v="East Sheen"/>
    <x v="0"/>
    <x v="0"/>
    <m/>
    <m/>
    <m/>
    <s v="Conservation Area"/>
    <s v="CA70 Sheen Lane Mortlake"/>
  </r>
  <r>
    <s v="17/2872/FUL"/>
    <s v="NEW"/>
    <m/>
    <d v="2019-05-30T00:00:00"/>
    <d v="2022-05-20T00:00:00"/>
    <m/>
    <m/>
    <x v="2"/>
    <s v="Open Market"/>
    <m/>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m/>
    <n v="0"/>
    <n v="0"/>
    <n v="0.25"/>
    <n v="0.25"/>
    <n v="0.25"/>
    <n v="0.25"/>
    <m/>
    <m/>
    <m/>
    <m/>
    <m/>
    <n v="1"/>
    <n v="513537"/>
    <n v="170046"/>
    <s v="Hampton"/>
    <x v="0"/>
    <m/>
    <x v="0"/>
    <x v="0"/>
    <m/>
    <m/>
    <m/>
    <m/>
    <m/>
  </r>
  <r>
    <s v="17/2957/FUL"/>
    <s v="CON"/>
    <m/>
    <d v="2017-12-20T00:00:00"/>
    <d v="2020-12-20T00:00:00"/>
    <m/>
    <m/>
    <x v="2"/>
    <s v="Open Market"/>
    <m/>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m/>
    <n v="0"/>
    <n v="0"/>
    <n v="0.75"/>
    <n v="0.75"/>
    <n v="0.75"/>
    <n v="0.75"/>
    <m/>
    <m/>
    <m/>
    <m/>
    <m/>
    <n v="3"/>
    <n v="514558"/>
    <n v="171264"/>
    <s v="Fulwell and Hampton Hill"/>
    <x v="0"/>
    <m/>
    <x v="0"/>
    <x v="1"/>
    <s v="High Street"/>
    <m/>
    <m/>
    <m/>
    <m/>
  </r>
  <r>
    <s v="17/3001/GPD16"/>
    <s v="CHU"/>
    <s v="PA"/>
    <d v="2017-09-27T00:00:00"/>
    <d v="2021-06-07T00:00:00"/>
    <m/>
    <m/>
    <x v="2"/>
    <s v="Open Market"/>
    <m/>
    <s v="Change of use from B8 (storage) to C3 (residential use) to create a 1 bedroom unit."/>
    <s v="Unit 3 Plough Lane Teddington_x000a__x000a_"/>
    <s v="TW11 9BN"/>
    <m/>
    <m/>
    <m/>
    <m/>
    <m/>
    <m/>
    <m/>
    <m/>
    <n v="0"/>
    <m/>
    <n v="1"/>
    <m/>
    <m/>
    <m/>
    <m/>
    <m/>
    <m/>
    <n v="0"/>
    <n v="1"/>
    <n v="1"/>
    <n v="0"/>
    <n v="0"/>
    <n v="0"/>
    <n v="0"/>
    <n v="0"/>
    <n v="0"/>
    <n v="0"/>
    <n v="1"/>
    <m/>
    <n v="0"/>
    <n v="0.5"/>
    <n v="0.5"/>
    <n v="0"/>
    <n v="0"/>
    <n v="0"/>
    <m/>
    <m/>
    <m/>
    <m/>
    <m/>
    <n v="1"/>
    <n v="516215"/>
    <n v="171077"/>
    <s v="Teddington"/>
    <x v="0"/>
    <s v="Teddington"/>
    <x v="0"/>
    <x v="0"/>
    <m/>
    <m/>
    <m/>
    <m/>
    <m/>
  </r>
  <r>
    <s v="17/3003/GPD16"/>
    <s v="CHU"/>
    <s v="PA"/>
    <d v="2017-09-27T00:00:00"/>
    <d v="2021-06-07T00:00:00"/>
    <m/>
    <m/>
    <x v="2"/>
    <s v="Open Market"/>
    <m/>
    <s v="Change of use from B8 (storage) to C3 (residential) to create 2 Studio units."/>
    <s v="Unit 4 To 5A_x000d_Plough Lane_x000d_Teddington_x000d__x000d_"/>
    <s v="TW11 9BN"/>
    <m/>
    <m/>
    <m/>
    <m/>
    <m/>
    <m/>
    <m/>
    <m/>
    <n v="0"/>
    <m/>
    <n v="2"/>
    <m/>
    <m/>
    <m/>
    <m/>
    <m/>
    <m/>
    <n v="0"/>
    <n v="2"/>
    <n v="2"/>
    <n v="0"/>
    <n v="0"/>
    <n v="0"/>
    <n v="0"/>
    <n v="0"/>
    <n v="0"/>
    <n v="0"/>
    <n v="2"/>
    <m/>
    <n v="0"/>
    <n v="0.5"/>
    <n v="0.5"/>
    <n v="0"/>
    <n v="0"/>
    <n v="0"/>
    <m/>
    <m/>
    <m/>
    <m/>
    <m/>
    <n v="1"/>
    <n v="516224"/>
    <n v="171078"/>
    <s v="Teddington"/>
    <x v="0"/>
    <s v="Teddington"/>
    <x v="0"/>
    <x v="0"/>
    <m/>
    <m/>
    <m/>
    <m/>
    <m/>
  </r>
  <r>
    <s v="17/3054/FUL"/>
    <s v="NEW"/>
    <m/>
    <d v="2018-10-30T00:00:00"/>
    <d v="2021-10-30T00:00:00"/>
    <m/>
    <m/>
    <x v="2"/>
    <s v="Open Market"/>
    <m/>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m/>
    <n v="0"/>
    <n v="0"/>
    <n v="0.5"/>
    <n v="0.5"/>
    <n v="0.5"/>
    <n v="0.5"/>
    <m/>
    <m/>
    <m/>
    <m/>
    <m/>
    <n v="2"/>
    <n v="516182"/>
    <n v="173653"/>
    <s v="Twickenham Riverside"/>
    <x v="0"/>
    <s v="Twickenham"/>
    <x v="0"/>
    <x v="0"/>
    <m/>
    <m/>
    <m/>
    <m/>
    <m/>
  </r>
  <r>
    <s v="17/3077/FUL"/>
    <s v="NEW"/>
    <m/>
    <d v="2018-03-15T00:00:00"/>
    <d v="2021-03-15T00:00:00"/>
    <d v="2020-05-04T00:00:00"/>
    <m/>
    <x v="2"/>
    <s v="Open Market"/>
    <m/>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m/>
    <n v="0"/>
    <n v="1"/>
    <n v="0"/>
    <n v="0"/>
    <n v="0"/>
    <n v="0"/>
    <m/>
    <m/>
    <m/>
    <m/>
    <m/>
    <n v="1"/>
    <n v="516426"/>
    <n v="173349"/>
    <s v="Twickenham Riverside"/>
    <x v="0"/>
    <s v="Twickenham"/>
    <x v="0"/>
    <x v="0"/>
    <m/>
    <m/>
    <m/>
    <s v="Conservation Area"/>
    <s v="CA8 Twickenham Riverside"/>
  </r>
  <r>
    <s v="17/3265/FUL"/>
    <s v="NEW"/>
    <m/>
    <d v="2018-01-15T00:00:00"/>
    <d v="2021-01-15T00:00:00"/>
    <m/>
    <m/>
    <x v="2"/>
    <s v="Open Market"/>
    <m/>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m/>
    <n v="0"/>
    <n v="0"/>
    <n v="0"/>
    <n v="0"/>
    <n v="0"/>
    <n v="0"/>
    <m/>
    <m/>
    <m/>
    <m/>
    <m/>
    <n v="0"/>
    <n v="522475"/>
    <n v="177141"/>
    <s v="Barnes"/>
    <x v="0"/>
    <m/>
    <x v="0"/>
    <x v="0"/>
    <m/>
    <m/>
    <m/>
    <s v="Conservation Area"/>
    <s v="CA25 Castelnau"/>
  </r>
  <r>
    <s v="17/3402/GPD16"/>
    <s v="CHU"/>
    <s v="PA"/>
    <d v="2017-11-03T00:00:00"/>
    <d v="2020-11-03T00:00:00"/>
    <m/>
    <m/>
    <x v="2"/>
    <s v="Open Market"/>
    <m/>
    <s v="Change of use from B8 (Storage) to C3 (Residential) to create 1 no. studio flat."/>
    <s v="Unit 1_x000d_Plough Lane_x000d_Teddington_x000d__x000d_"/>
    <s v="TW11"/>
    <m/>
    <m/>
    <m/>
    <m/>
    <m/>
    <m/>
    <m/>
    <m/>
    <n v="0"/>
    <m/>
    <n v="1"/>
    <m/>
    <m/>
    <m/>
    <m/>
    <m/>
    <m/>
    <m/>
    <n v="1"/>
    <n v="1"/>
    <n v="0"/>
    <n v="0"/>
    <n v="0"/>
    <n v="0"/>
    <n v="0"/>
    <n v="0"/>
    <n v="0"/>
    <n v="1"/>
    <m/>
    <n v="0"/>
    <n v="0"/>
    <n v="0.25"/>
    <n v="0.25"/>
    <n v="0.25"/>
    <n v="0.25"/>
    <m/>
    <m/>
    <m/>
    <m/>
    <m/>
    <n v="1"/>
    <n v="516208"/>
    <n v="171077"/>
    <s v="Teddington"/>
    <x v="0"/>
    <s v="Teddington"/>
    <x v="0"/>
    <x v="0"/>
    <m/>
    <m/>
    <m/>
    <m/>
    <m/>
  </r>
  <r>
    <s v="17/3404/FUL"/>
    <s v="CHU"/>
    <m/>
    <d v="2018-02-01T00:00:00"/>
    <d v="2021-02-02T00:00:00"/>
    <m/>
    <m/>
    <x v="2"/>
    <s v="Open Market"/>
    <m/>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m/>
    <n v="0"/>
    <n v="0"/>
    <n v="-0.25"/>
    <n v="-0.25"/>
    <n v="-0.25"/>
    <n v="-0.25"/>
    <m/>
    <m/>
    <m/>
    <m/>
    <m/>
    <n v="-1"/>
    <n v="515091"/>
    <n v="171518"/>
    <s v="Fulwell and Hampton Hill"/>
    <x v="0"/>
    <m/>
    <x v="0"/>
    <x v="1"/>
    <s v="Stanley Road"/>
    <m/>
    <m/>
    <m/>
    <m/>
  </r>
  <r>
    <s v="17/3590/FUL"/>
    <s v="NEW"/>
    <m/>
    <d v="2018-07-26T00:00:00"/>
    <d v="2021-07-26T00:00:00"/>
    <m/>
    <m/>
    <x v="2"/>
    <s v="Open Market"/>
    <m/>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m/>
    <n v="0"/>
    <n v="0"/>
    <n v="0.5"/>
    <n v="0.5"/>
    <n v="0.5"/>
    <n v="0.5"/>
    <m/>
    <m/>
    <m/>
    <m/>
    <m/>
    <n v="2"/>
    <n v="514975"/>
    <n v="171285"/>
    <s v="Fulwell and Hampton Hill"/>
    <x v="0"/>
    <m/>
    <x v="0"/>
    <x v="0"/>
    <m/>
    <m/>
    <m/>
    <m/>
    <m/>
  </r>
  <r>
    <s v="17/3610/FUL"/>
    <s v="MIX"/>
    <m/>
    <d v="2018-03-23T00:00:00"/>
    <d v="2021-03-23T00:00:00"/>
    <m/>
    <m/>
    <x v="2"/>
    <s v="Open Market"/>
    <m/>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m/>
    <n v="0"/>
    <n v="1.3333333333333333"/>
    <n v="1.3333333333333333"/>
    <n v="1.3333333333333333"/>
    <n v="0"/>
    <n v="0"/>
    <m/>
    <m/>
    <m/>
    <m/>
    <m/>
    <n v="4"/>
    <n v="521762"/>
    <n v="176415"/>
    <s v="Barnes"/>
    <x v="0"/>
    <m/>
    <x v="0"/>
    <x v="1"/>
    <s v="High Street"/>
    <m/>
    <m/>
    <s v="Conservation Area"/>
    <s v="CA1 Barnes Green"/>
  </r>
  <r>
    <s v="17/3696/GPD16"/>
    <s v="CHU"/>
    <s v="PA"/>
    <d v="2017-12-22T00:00:00"/>
    <d v="2020-12-22T00:00:00"/>
    <m/>
    <m/>
    <x v="2"/>
    <s v="Open Market"/>
    <m/>
    <s v="Change of use of premises from B8 (warehouse/distrubtion) to C3 (residential - 6 x 1 bed flats)"/>
    <s v="1A St Leonards Road_x000d_East Sheen_x000d_London_x000d_SW14 7LY_x000d_"/>
    <s v="SW14 7LY"/>
    <m/>
    <m/>
    <m/>
    <m/>
    <m/>
    <m/>
    <m/>
    <m/>
    <n v="0"/>
    <m/>
    <n v="6"/>
    <m/>
    <m/>
    <m/>
    <m/>
    <m/>
    <m/>
    <m/>
    <n v="6"/>
    <n v="6"/>
    <n v="0"/>
    <n v="0"/>
    <n v="0"/>
    <n v="0"/>
    <n v="0"/>
    <n v="0"/>
    <n v="0"/>
    <n v="6"/>
    <m/>
    <n v="0"/>
    <n v="0"/>
    <n v="1.5"/>
    <n v="1.5"/>
    <n v="1.5"/>
    <n v="1.5"/>
    <m/>
    <m/>
    <m/>
    <m/>
    <m/>
    <n v="6"/>
    <n v="520442"/>
    <n v="175588"/>
    <s v="East Sheen"/>
    <x v="0"/>
    <m/>
    <x v="0"/>
    <x v="0"/>
    <m/>
    <m/>
    <m/>
    <s v="Conservation Area"/>
    <s v="CA70 Sheen Lane Mortlake"/>
  </r>
  <r>
    <s v="17/3795/GPD15"/>
    <s v="CHU"/>
    <s v="PA"/>
    <d v="2017-12-11T00:00:00"/>
    <d v="2020-12-11T00:00:00"/>
    <m/>
    <m/>
    <x v="2"/>
    <s v="Open Market"/>
    <m/>
    <s v="Change of use from Offices (B1) to Residential (C3)."/>
    <s v="25 Church Road_x000d_Teddington_x000d_TW11 8PF_x000d_"/>
    <s v="TW11 8PF"/>
    <m/>
    <m/>
    <m/>
    <m/>
    <m/>
    <m/>
    <m/>
    <m/>
    <n v="0"/>
    <m/>
    <m/>
    <n v="1"/>
    <n v="1"/>
    <m/>
    <m/>
    <m/>
    <m/>
    <m/>
    <n v="2"/>
    <n v="0"/>
    <n v="1"/>
    <n v="1"/>
    <n v="0"/>
    <n v="0"/>
    <n v="0"/>
    <n v="0"/>
    <n v="0"/>
    <n v="2"/>
    <m/>
    <n v="0"/>
    <n v="0"/>
    <n v="0.5"/>
    <n v="0.5"/>
    <n v="0.5"/>
    <n v="0.5"/>
    <m/>
    <m/>
    <m/>
    <m/>
    <m/>
    <n v="2"/>
    <n v="515664"/>
    <n v="171121"/>
    <s v="Teddington"/>
    <x v="0"/>
    <m/>
    <x v="0"/>
    <x v="0"/>
    <m/>
    <m/>
    <m/>
    <m/>
    <m/>
  </r>
  <r>
    <s v="17/4005/FUL"/>
    <s v="MIX"/>
    <m/>
    <d v="2020-03-05T00:00:00"/>
    <d v="2023-03-05T00:00:00"/>
    <m/>
    <m/>
    <x v="2"/>
    <s v="Open Market"/>
    <m/>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m/>
    <n v="0"/>
    <n v="0"/>
    <n v="0.25"/>
    <n v="0.25"/>
    <n v="0.25"/>
    <n v="0.25"/>
    <m/>
    <m/>
    <m/>
    <m/>
    <m/>
    <n v="1"/>
    <n v="518109"/>
    <n v="175300"/>
    <s v="South Richmond"/>
    <x v="0"/>
    <s v="Richmond"/>
    <x v="0"/>
    <x v="0"/>
    <m/>
    <m/>
    <m/>
    <s v="Conservation Area"/>
    <s v="CA17 Central Richmond"/>
  </r>
  <r>
    <s v="17/4014/FUL"/>
    <s v="CHU"/>
    <m/>
    <d v="2018-11-30T00:00:00"/>
    <d v="2022-03-19T00:00:00"/>
    <m/>
    <m/>
    <x v="2"/>
    <s v="Open Market"/>
    <m/>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m/>
    <n v="0"/>
    <n v="0"/>
    <n v="0.5"/>
    <n v="0.5"/>
    <n v="0.5"/>
    <n v="0.5"/>
    <m/>
    <m/>
    <m/>
    <m/>
    <m/>
    <n v="2"/>
    <n v="515746"/>
    <n v="173156"/>
    <s v="South Twickenham"/>
    <x v="0"/>
    <s v="Twickenham"/>
    <x v="0"/>
    <x v="0"/>
    <m/>
    <m/>
    <m/>
    <m/>
    <m/>
  </r>
  <r>
    <s v="17/4015/FUL"/>
    <s v="NEW"/>
    <m/>
    <d v="2018-10-03T00:00:00"/>
    <d v="2021-10-03T00:00:00"/>
    <m/>
    <m/>
    <x v="2"/>
    <s v="Open Market"/>
    <m/>
    <s v="Erection of 2no. dwellings with associated cycle parking and refuse storage."/>
    <s v="Land To Rear Of 34 - 40 The Quadrant Richmond_x000a__x000a_"/>
    <s v="TW9 1DN"/>
    <m/>
    <m/>
    <m/>
    <m/>
    <m/>
    <m/>
    <m/>
    <m/>
    <n v="0"/>
    <m/>
    <m/>
    <n v="2"/>
    <m/>
    <m/>
    <m/>
    <m/>
    <m/>
    <m/>
    <n v="2"/>
    <n v="0"/>
    <n v="2"/>
    <n v="0"/>
    <n v="0"/>
    <n v="0"/>
    <n v="0"/>
    <n v="0"/>
    <n v="0"/>
    <n v="2"/>
    <m/>
    <n v="0"/>
    <n v="0"/>
    <n v="0.5"/>
    <n v="0.5"/>
    <n v="0.5"/>
    <n v="0.5"/>
    <m/>
    <m/>
    <m/>
    <m/>
    <m/>
    <n v="2"/>
    <n v="518028"/>
    <n v="175050"/>
    <s v="South Richmond"/>
    <x v="0"/>
    <s v="Richmond"/>
    <x v="0"/>
    <x v="0"/>
    <m/>
    <m/>
    <m/>
    <s v="Conservation Area"/>
    <s v="CA17 Central Richmond"/>
  </r>
  <r>
    <s v="17/4114/PS192"/>
    <s v="CHU"/>
    <s v="PA"/>
    <d v="2017-12-28T00:00:00"/>
    <d v="2020-12-28T00:00:00"/>
    <m/>
    <m/>
    <x v="2"/>
    <s v="Open Market"/>
    <m/>
    <s v="Change of use from Class C4 (House in Multiple Occupation) to C3 (residential) to provide 1 x 3 bed flat"/>
    <s v="35A Broad Street_x000d_Teddington_x000d_TW11 8QZ_x000d_"/>
    <s v="TW11 8QZ"/>
    <m/>
    <m/>
    <n v="1"/>
    <m/>
    <m/>
    <m/>
    <m/>
    <m/>
    <n v="1"/>
    <m/>
    <m/>
    <m/>
    <n v="1"/>
    <m/>
    <m/>
    <m/>
    <m/>
    <m/>
    <n v="1"/>
    <n v="0"/>
    <n v="0"/>
    <n v="0"/>
    <n v="0"/>
    <n v="0"/>
    <n v="0"/>
    <n v="0"/>
    <n v="0"/>
    <n v="0"/>
    <m/>
    <n v="0"/>
    <n v="0"/>
    <n v="0"/>
    <n v="0"/>
    <n v="0"/>
    <n v="0"/>
    <m/>
    <m/>
    <m/>
    <m/>
    <m/>
    <n v="0"/>
    <n v="515625"/>
    <n v="170998"/>
    <s v="Teddington"/>
    <x v="0"/>
    <s v="Teddington"/>
    <x v="0"/>
    <x v="0"/>
    <m/>
    <m/>
    <m/>
    <m/>
    <m/>
  </r>
  <r>
    <s v="17/4122/FUL"/>
    <s v="NEW"/>
    <m/>
    <d v="2018-12-21T00:00:00"/>
    <d v="2021-12-21T00:00:00"/>
    <m/>
    <m/>
    <x v="2"/>
    <s v="Open Market"/>
    <m/>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m/>
    <n v="0"/>
    <n v="0"/>
    <n v="0.25"/>
    <n v="0.25"/>
    <n v="0.25"/>
    <n v="0.25"/>
    <m/>
    <m/>
    <m/>
    <m/>
    <m/>
    <n v="1"/>
    <n v="521350"/>
    <n v="176123"/>
    <s v="Mortlake and Barnes Common"/>
    <x v="0"/>
    <m/>
    <x v="1"/>
    <x v="0"/>
    <m/>
    <m/>
    <m/>
    <s v="Conservation Area"/>
    <s v="CA1 Barnes Green"/>
  </r>
  <r>
    <s v="17/4292/FUL"/>
    <s v="EXT"/>
    <m/>
    <d v="2018-01-25T00:00:00"/>
    <d v="2021-01-25T00:00:00"/>
    <m/>
    <m/>
    <x v="2"/>
    <s v="Open Market"/>
    <m/>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m/>
    <n v="0"/>
    <n v="0"/>
    <n v="0.75"/>
    <n v="0.75"/>
    <n v="0.75"/>
    <n v="0.75"/>
    <m/>
    <m/>
    <m/>
    <m/>
    <m/>
    <n v="3"/>
    <n v="518831"/>
    <n v="175436"/>
    <s v="North Richmond"/>
    <x v="0"/>
    <m/>
    <x v="0"/>
    <x v="0"/>
    <m/>
    <m/>
    <m/>
    <m/>
    <m/>
  </r>
  <r>
    <s v="17/4344/FUL"/>
    <s v="CHU"/>
    <m/>
    <d v="2018-03-09T00:00:00"/>
    <d v="2021-03-09T00:00:00"/>
    <m/>
    <m/>
    <x v="2"/>
    <s v="Open Market"/>
    <m/>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m/>
    <n v="0"/>
    <n v="0"/>
    <n v="0.25"/>
    <n v="0.25"/>
    <n v="0.25"/>
    <n v="0.25"/>
    <m/>
    <m/>
    <m/>
    <m/>
    <m/>
    <n v="1"/>
    <n v="517967"/>
    <n v="174947"/>
    <s v="South Richmond"/>
    <x v="0"/>
    <s v="Richmond"/>
    <x v="0"/>
    <x v="0"/>
    <m/>
    <m/>
    <m/>
    <s v="Conservation Area"/>
    <s v="CA17 Central Richmond"/>
  </r>
  <r>
    <s v="17/4422/GPD15"/>
    <s v="CHU"/>
    <s v="PA"/>
    <d v="2018-02-05T00:00:00"/>
    <d v="2021-02-05T00:00:00"/>
    <m/>
    <m/>
    <x v="2"/>
    <s v="Open Market"/>
    <m/>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m/>
    <n v="0"/>
    <n v="0"/>
    <n v="0.25"/>
    <n v="0.25"/>
    <n v="0.25"/>
    <n v="0.25"/>
    <m/>
    <m/>
    <m/>
    <m/>
    <m/>
    <n v="1"/>
    <n v="515664"/>
    <n v="171121"/>
    <s v="Teddington"/>
    <x v="0"/>
    <m/>
    <x v="0"/>
    <x v="0"/>
    <m/>
    <m/>
    <m/>
    <m/>
    <m/>
  </r>
  <r>
    <s v="17/4453/FUL"/>
    <s v="MIX"/>
    <m/>
    <d v="2018-05-10T00:00:00"/>
    <d v="2021-05-10T00:00:00"/>
    <m/>
    <m/>
    <x v="2"/>
    <s v="Open Market"/>
    <m/>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m/>
    <n v="0"/>
    <n v="0"/>
    <n v="0.25"/>
    <n v="0.25"/>
    <n v="0.25"/>
    <n v="0.25"/>
    <m/>
    <m/>
    <m/>
    <m/>
    <m/>
    <n v="1"/>
    <n v="518955"/>
    <n v="177124"/>
    <s v="Kew"/>
    <x v="0"/>
    <m/>
    <x v="0"/>
    <x v="0"/>
    <m/>
    <m/>
    <m/>
    <s v="Conservation Area"/>
    <s v="CA2 Kew Green"/>
  </r>
  <r>
    <s v="17/4477/FUL"/>
    <s v="CON"/>
    <m/>
    <d v="2019-05-23T00:00:00"/>
    <d v="2022-05-23T00:00:00"/>
    <m/>
    <m/>
    <x v="2"/>
    <s v="Open Market"/>
    <m/>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m/>
    <n v="0"/>
    <n v="0"/>
    <n v="-0.25"/>
    <n v="-0.25"/>
    <n v="-0.25"/>
    <n v="-0.25"/>
    <m/>
    <m/>
    <m/>
    <m/>
    <m/>
    <n v="-1"/>
    <n v="518418"/>
    <n v="174325"/>
    <s v="South Richmond"/>
    <x v="0"/>
    <m/>
    <x v="0"/>
    <x v="0"/>
    <m/>
    <m/>
    <m/>
    <s v="Conservation Area"/>
    <s v="CA30 St Matthias Richmond"/>
  </r>
  <r>
    <s v="18/0268/FUL"/>
    <s v="NEW"/>
    <m/>
    <d v="2018-05-31T00:00:00"/>
    <d v="2021-05-31T00:00:00"/>
    <m/>
    <m/>
    <x v="2"/>
    <s v="Open Market"/>
    <m/>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m/>
    <n v="0"/>
    <n v="0"/>
    <n v="0"/>
    <n v="0"/>
    <n v="0"/>
    <n v="0"/>
    <m/>
    <m/>
    <m/>
    <m/>
    <m/>
    <n v="0"/>
    <n v="514952"/>
    <n v="171606"/>
    <s v="Fulwell and Hampton Hill"/>
    <x v="0"/>
    <m/>
    <x v="0"/>
    <x v="0"/>
    <m/>
    <m/>
    <m/>
    <m/>
    <m/>
  </r>
  <r>
    <s v="18/0301/FUL"/>
    <s v="NEW"/>
    <m/>
    <d v="2018-12-18T00:00:00"/>
    <d v="2021-12-18T00:00:00"/>
    <m/>
    <m/>
    <x v="2"/>
    <s v="Open Market"/>
    <m/>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m/>
    <n v="0"/>
    <n v="0"/>
    <n v="0"/>
    <n v="0"/>
    <n v="0"/>
    <n v="0"/>
    <m/>
    <m/>
    <m/>
    <m/>
    <m/>
    <n v="0"/>
    <n v="518177"/>
    <n v="173103"/>
    <s v="Ham, Petersham and Richmond Riverside"/>
    <x v="0"/>
    <m/>
    <x v="0"/>
    <x v="0"/>
    <m/>
    <m/>
    <m/>
    <m/>
    <m/>
  </r>
  <r>
    <s v="18/0315/FUL"/>
    <s v="NEW"/>
    <m/>
    <d v="2019-06-20T00:00:00"/>
    <d v="2022-06-20T00:00:00"/>
    <m/>
    <m/>
    <x v="2"/>
    <s v="Open Market"/>
    <m/>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m/>
    <n v="0"/>
    <n v="0"/>
    <n v="1"/>
    <n v="1"/>
    <n v="1"/>
    <n v="1"/>
    <m/>
    <m/>
    <m/>
    <m/>
    <m/>
    <n v="4"/>
    <n v="512966"/>
    <n v="170724"/>
    <s v="Hampton North"/>
    <x v="0"/>
    <m/>
    <x v="0"/>
    <x v="0"/>
    <m/>
    <m/>
    <m/>
    <m/>
    <m/>
  </r>
  <r>
    <s v="18/0584/GPD15"/>
    <s v="CHU"/>
    <s v="PA"/>
    <d v="2018-04-17T00:00:00"/>
    <d v="2021-05-17T00:00:00"/>
    <m/>
    <m/>
    <x v="2"/>
    <s v="Open Market"/>
    <m/>
    <s v="Change of use from B1c to C3 (Residential) to provide 2 x 2B4P flats."/>
    <s v="1 High Street_x000d_Hampton Hill_x000d__x000d_"/>
    <s v="TW12 1NA"/>
    <m/>
    <m/>
    <m/>
    <m/>
    <m/>
    <m/>
    <m/>
    <m/>
    <n v="0"/>
    <m/>
    <m/>
    <n v="2"/>
    <m/>
    <m/>
    <m/>
    <m/>
    <m/>
    <m/>
    <n v="2"/>
    <n v="0"/>
    <n v="2"/>
    <n v="0"/>
    <n v="0"/>
    <n v="0"/>
    <n v="0"/>
    <n v="0"/>
    <n v="0"/>
    <n v="2"/>
    <m/>
    <n v="0"/>
    <n v="0"/>
    <n v="0.5"/>
    <n v="0.5"/>
    <n v="0.5"/>
    <n v="0.5"/>
    <m/>
    <m/>
    <m/>
    <m/>
    <m/>
    <n v="2"/>
    <n v="514188"/>
    <n v="170550"/>
    <s v="Fulwell and Hampton Hill"/>
    <x v="0"/>
    <m/>
    <x v="0"/>
    <x v="0"/>
    <m/>
    <m/>
    <m/>
    <s v="Conservation Area"/>
    <s v="CA38 High Street Hampton Hill"/>
  </r>
  <r>
    <s v="18/0723/FUL"/>
    <s v="NEW"/>
    <m/>
    <d v="2018-10-04T00:00:00"/>
    <d v="2021-10-04T00:00:00"/>
    <d v="2020-06-23T00:00:00"/>
    <m/>
    <x v="2"/>
    <s v="Open Market"/>
    <m/>
    <s v="Demolition of existing dwelling and the erection of a replacement two storey, 4 bedroom dwelling"/>
    <s v="3 Queens Rise_x000d_Richmond_x000d_TW10 6HL"/>
    <s v="TW10 6HL"/>
    <m/>
    <m/>
    <m/>
    <n v="1"/>
    <m/>
    <m/>
    <m/>
    <m/>
    <n v="1"/>
    <m/>
    <m/>
    <m/>
    <m/>
    <n v="1"/>
    <m/>
    <m/>
    <m/>
    <m/>
    <n v="1"/>
    <n v="0"/>
    <n v="0"/>
    <n v="0"/>
    <n v="0"/>
    <n v="0"/>
    <n v="0"/>
    <n v="0"/>
    <n v="0"/>
    <n v="0"/>
    <m/>
    <n v="0"/>
    <n v="0"/>
    <n v="0"/>
    <n v="0"/>
    <n v="0"/>
    <n v="0"/>
    <m/>
    <m/>
    <m/>
    <m/>
    <m/>
    <n v="0"/>
    <n v="518695"/>
    <n v="174476"/>
    <s v="South Richmond"/>
    <x v="0"/>
    <m/>
    <x v="0"/>
    <x v="0"/>
    <m/>
    <m/>
    <m/>
    <m/>
    <m/>
  </r>
  <r>
    <s v="18/0866/FUL"/>
    <s v="EXT"/>
    <m/>
    <d v="2018-11-05T00:00:00"/>
    <d v="2021-11-06T00:00:00"/>
    <m/>
    <m/>
    <x v="2"/>
    <s v="Open Market"/>
    <m/>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m/>
    <n v="0"/>
    <n v="0"/>
    <n v="1"/>
    <n v="1"/>
    <n v="1"/>
    <n v="1"/>
    <m/>
    <m/>
    <m/>
    <m/>
    <m/>
    <n v="4"/>
    <n v="519849"/>
    <n v="175357"/>
    <s v="North Richmond"/>
    <x v="0"/>
    <m/>
    <x v="0"/>
    <x v="0"/>
    <m/>
    <m/>
    <m/>
    <m/>
    <m/>
  </r>
  <r>
    <s v="18/1022/FUL"/>
    <s v="CON"/>
    <m/>
    <d v="2018-11-27T00:00:00"/>
    <d v="2021-11-27T00:00:00"/>
    <m/>
    <m/>
    <x v="2"/>
    <s v="Open Market"/>
    <m/>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m/>
    <n v="0"/>
    <n v="0"/>
    <n v="-0.25"/>
    <n v="-0.25"/>
    <n v="-0.25"/>
    <n v="-0.25"/>
    <m/>
    <m/>
    <m/>
    <m/>
    <m/>
    <n v="-1"/>
    <n v="515922"/>
    <n v="171125"/>
    <s v="Teddington"/>
    <x v="0"/>
    <s v="Teddington"/>
    <x v="0"/>
    <x v="0"/>
    <m/>
    <m/>
    <m/>
    <s v="Conservation Area"/>
    <s v="CA37 High Street Teddington"/>
  </r>
  <r>
    <s v="18/1038/FUL"/>
    <s v="NEW"/>
    <m/>
    <d v="2019-02-04T00:00:00"/>
    <d v="2022-02-04T00:00:00"/>
    <m/>
    <m/>
    <x v="2"/>
    <s v="Open Market"/>
    <m/>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m/>
    <n v="0"/>
    <n v="0"/>
    <n v="0.75"/>
    <n v="0.75"/>
    <n v="0.75"/>
    <n v="0.75"/>
    <m/>
    <m/>
    <m/>
    <m/>
    <m/>
    <n v="3"/>
    <n v="520397"/>
    <n v="175552"/>
    <s v="East Sheen"/>
    <x v="0"/>
    <s v="East Sheen"/>
    <x v="0"/>
    <x v="0"/>
    <m/>
    <m/>
    <m/>
    <m/>
    <m/>
  </r>
  <r>
    <s v="18/1064/GPD15"/>
    <s v="CHU"/>
    <s v="PA"/>
    <d v="2018-05-22T00:00:00"/>
    <d v="2021-05-22T00:00:00"/>
    <m/>
    <m/>
    <x v="2"/>
    <s v="Open Market"/>
    <m/>
    <s v="Change of use from offices (B1) to residential (C3)"/>
    <s v="21A St Leonards Road_x000d_East Sheen_x000d_London_x000d_SW14 7LY_x000d_"/>
    <s v="SW14 7LY"/>
    <m/>
    <m/>
    <m/>
    <m/>
    <m/>
    <m/>
    <m/>
    <m/>
    <n v="0"/>
    <m/>
    <m/>
    <m/>
    <n v="5"/>
    <m/>
    <m/>
    <m/>
    <m/>
    <m/>
    <n v="5"/>
    <n v="0"/>
    <n v="0"/>
    <n v="5"/>
    <n v="0"/>
    <n v="0"/>
    <n v="0"/>
    <n v="0"/>
    <n v="0"/>
    <n v="5"/>
    <m/>
    <n v="0"/>
    <n v="0"/>
    <n v="1.25"/>
    <n v="1.25"/>
    <n v="1.25"/>
    <n v="1.25"/>
    <m/>
    <m/>
    <m/>
    <m/>
    <m/>
    <n v="5"/>
    <n v="520397"/>
    <n v="175552"/>
    <s v="East Sheen"/>
    <x v="0"/>
    <s v="East Sheen"/>
    <x v="0"/>
    <x v="0"/>
    <m/>
    <m/>
    <m/>
    <m/>
    <m/>
  </r>
  <r>
    <s v="18/1114/FUL"/>
    <s v="MIX"/>
    <m/>
    <d v="2019-07-25T00:00:00"/>
    <d v="2022-07-25T00:00:00"/>
    <m/>
    <m/>
    <x v="2"/>
    <s v="Open Market"/>
    <m/>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m/>
    <n v="0"/>
    <n v="0"/>
    <n v="0.25"/>
    <n v="0.25"/>
    <n v="0.25"/>
    <n v="0.25"/>
    <m/>
    <m/>
    <m/>
    <m/>
    <m/>
    <n v="1"/>
    <n v="514448"/>
    <n v="171212"/>
    <s v="Fulwell and Hampton Hill"/>
    <x v="0"/>
    <m/>
    <x v="0"/>
    <x v="1"/>
    <s v="High Street"/>
    <m/>
    <m/>
    <m/>
    <m/>
  </r>
  <r>
    <s v="18/1248/FUL"/>
    <s v="CHU"/>
    <m/>
    <d v="2018-12-21T00:00:00"/>
    <d v="2021-12-21T00:00:00"/>
    <m/>
    <m/>
    <x v="2"/>
    <s v="Open Market"/>
    <m/>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m/>
    <n v="0"/>
    <n v="0"/>
    <n v="0.25"/>
    <n v="0.25"/>
    <n v="0.25"/>
    <n v="0.25"/>
    <m/>
    <m/>
    <m/>
    <m/>
    <m/>
    <n v="1"/>
    <n v="518862"/>
    <n v="175562"/>
    <s v="North Richmond"/>
    <x v="0"/>
    <m/>
    <x v="0"/>
    <x v="0"/>
    <m/>
    <m/>
    <m/>
    <m/>
    <m/>
  </r>
  <r>
    <s v="18/1442/FUL"/>
    <s v="NEW"/>
    <m/>
    <d v="2019-01-07T00:00:00"/>
    <d v="2022-01-07T00:00:00"/>
    <m/>
    <m/>
    <x v="2"/>
    <s v="Open Market"/>
    <m/>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m/>
    <n v="0"/>
    <n v="0"/>
    <n v="0.25"/>
    <n v="0.25"/>
    <n v="0.25"/>
    <n v="0.25"/>
    <m/>
    <m/>
    <m/>
    <m/>
    <m/>
    <n v="1"/>
    <n v="514703"/>
    <n v="172701"/>
    <s v="West Twickenham"/>
    <x v="0"/>
    <m/>
    <x v="0"/>
    <x v="0"/>
    <m/>
    <m/>
    <m/>
    <m/>
    <m/>
  </r>
  <r>
    <s v="18/1446/FUL"/>
    <s v="NEW"/>
    <m/>
    <d v="2018-08-10T00:00:00"/>
    <d v="2021-08-10T00:00:00"/>
    <m/>
    <m/>
    <x v="2"/>
    <s v="Open Market"/>
    <m/>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m/>
    <n v="0"/>
    <n v="0"/>
    <n v="0"/>
    <n v="0"/>
    <n v="0"/>
    <n v="0"/>
    <m/>
    <m/>
    <m/>
    <m/>
    <m/>
    <n v="0"/>
    <n v="515299"/>
    <n v="173105"/>
    <s v="South Twickenham"/>
    <x v="0"/>
    <m/>
    <x v="0"/>
    <x v="0"/>
    <m/>
    <m/>
    <m/>
    <m/>
    <m/>
  </r>
  <r>
    <s v="18/1743/FUL"/>
    <s v="NEW"/>
    <m/>
    <d v="2018-10-12T00:00:00"/>
    <d v="2021-12-20T00:00:00"/>
    <m/>
    <m/>
    <x v="2"/>
    <s v="Open Market"/>
    <m/>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m/>
    <n v="0"/>
    <n v="0"/>
    <n v="1"/>
    <n v="0"/>
    <n v="0"/>
    <n v="0"/>
    <m/>
    <m/>
    <m/>
    <m/>
    <m/>
    <n v="1"/>
    <n v="517388"/>
    <n v="170706"/>
    <s v="Hampton Wick"/>
    <x v="1"/>
    <m/>
    <x v="0"/>
    <x v="0"/>
    <m/>
    <m/>
    <m/>
    <m/>
    <m/>
  </r>
  <r>
    <s v="18/1911/FUL"/>
    <s v="EXT"/>
    <m/>
    <d v="2018-12-11T00:00:00"/>
    <d v="2021-12-11T00:00:00"/>
    <m/>
    <m/>
    <x v="2"/>
    <s v="Open Market"/>
    <m/>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m/>
    <n v="0"/>
    <n v="0"/>
    <n v="0.25"/>
    <n v="0.25"/>
    <n v="0.25"/>
    <n v="0.25"/>
    <m/>
    <m/>
    <m/>
    <m/>
    <m/>
    <n v="1"/>
    <n v="515913"/>
    <n v="173384"/>
    <s v="Twickenham Riverside"/>
    <x v="0"/>
    <m/>
    <x v="0"/>
    <x v="0"/>
    <m/>
    <m/>
    <m/>
    <m/>
    <m/>
  </r>
  <r>
    <s v="18/2038/FUL"/>
    <s v="NEW"/>
    <m/>
    <d v="2019-02-12T00:00:00"/>
    <d v="2022-02-12T00:00:00"/>
    <m/>
    <m/>
    <x v="2"/>
    <s v="Open Market"/>
    <m/>
    <s v="Demolition of existing building and construction of new building with basement."/>
    <s v="33 Parke Road_x000d_Barnes_x000d_London_x000d_SW13 9NJ"/>
    <s v="SW13 9NJ"/>
    <m/>
    <m/>
    <m/>
    <m/>
    <m/>
    <n v="1"/>
    <m/>
    <m/>
    <n v="1"/>
    <m/>
    <m/>
    <m/>
    <m/>
    <m/>
    <n v="1"/>
    <m/>
    <m/>
    <m/>
    <n v="1"/>
    <n v="0"/>
    <n v="0"/>
    <n v="0"/>
    <n v="0"/>
    <n v="1"/>
    <n v="-1"/>
    <n v="0"/>
    <n v="0"/>
    <n v="0"/>
    <m/>
    <n v="0"/>
    <n v="0"/>
    <n v="0"/>
    <n v="0"/>
    <n v="0"/>
    <n v="0"/>
    <m/>
    <m/>
    <m/>
    <m/>
    <m/>
    <n v="0"/>
    <n v="522063"/>
    <n v="177165"/>
    <s v="Barnes"/>
    <x v="0"/>
    <m/>
    <x v="0"/>
    <x v="0"/>
    <m/>
    <m/>
    <m/>
    <m/>
    <m/>
  </r>
  <r>
    <s v="18/2328/GPD15"/>
    <s v="CHU"/>
    <s v="PA"/>
    <d v="2018-09-14T00:00:00"/>
    <d v="2021-09-14T00:00:00"/>
    <m/>
    <m/>
    <x v="2"/>
    <s v="Open Market"/>
    <m/>
    <s v="Change of use from B1 to C3 (1No. studio flat and 2No. one bed apartments)."/>
    <s v="4 Udney Park Road_x000d_Teddington_x000d_TW11 9BG_x000d_"/>
    <s v="TW11 9BG"/>
    <m/>
    <m/>
    <m/>
    <m/>
    <m/>
    <m/>
    <m/>
    <m/>
    <n v="0"/>
    <m/>
    <n v="3"/>
    <m/>
    <m/>
    <m/>
    <m/>
    <m/>
    <m/>
    <m/>
    <n v="3"/>
    <n v="3"/>
    <n v="0"/>
    <n v="0"/>
    <n v="0"/>
    <n v="0"/>
    <n v="0"/>
    <n v="0"/>
    <n v="0"/>
    <n v="3"/>
    <m/>
    <n v="0"/>
    <n v="0"/>
    <n v="0.75"/>
    <n v="0.75"/>
    <n v="0.75"/>
    <n v="0.75"/>
    <m/>
    <m/>
    <m/>
    <m/>
    <m/>
    <n v="3"/>
    <n v="516288"/>
    <n v="171091"/>
    <s v="Teddington"/>
    <x v="0"/>
    <s v="Teddington"/>
    <x v="0"/>
    <x v="0"/>
    <m/>
    <m/>
    <m/>
    <m/>
    <m/>
  </r>
  <r>
    <s v="18/2716/GPD13"/>
    <s v="CHU"/>
    <s v="PA"/>
    <d v="2018-10-08T00:00:00"/>
    <d v="2021-10-08T00:00:00"/>
    <m/>
    <m/>
    <x v="2"/>
    <s v="Open Market"/>
    <m/>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m/>
    <n v="0"/>
    <n v="0"/>
    <n v="0.75"/>
    <n v="0.75"/>
    <n v="0.75"/>
    <n v="0.75"/>
    <m/>
    <m/>
    <m/>
    <m/>
    <m/>
    <n v="3"/>
    <n v="519756"/>
    <n v="175319"/>
    <s v="East Sheen"/>
    <x v="0"/>
    <m/>
    <x v="0"/>
    <x v="0"/>
    <m/>
    <m/>
    <m/>
    <m/>
    <m/>
  </r>
  <r>
    <s v="18/2943/FUL"/>
    <s v="EXT"/>
    <m/>
    <d v="2019-11-07T00:00:00"/>
    <d v="2022-11-07T00:00:00"/>
    <m/>
    <m/>
    <x v="2"/>
    <s v="Open Market"/>
    <m/>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m/>
    <n v="0"/>
    <n v="0"/>
    <n v="1.5"/>
    <n v="1.5"/>
    <n v="1.5"/>
    <n v="1.5"/>
    <m/>
    <m/>
    <m/>
    <m/>
    <m/>
    <n v="6"/>
    <n v="512869"/>
    <n v="169793"/>
    <s v="Hampton"/>
    <x v="0"/>
    <m/>
    <x v="0"/>
    <x v="0"/>
    <m/>
    <m/>
    <m/>
    <m/>
    <m/>
  </r>
  <r>
    <s v="18/3003/FUL"/>
    <s v="NEW"/>
    <m/>
    <d v="2019-05-24T00:00:00"/>
    <d v="2022-05-24T00:00:00"/>
    <m/>
    <m/>
    <x v="2"/>
    <s v="Open Market"/>
    <m/>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m/>
    <n v="0"/>
    <n v="0"/>
    <n v="0.25"/>
    <n v="0.25"/>
    <n v="0.25"/>
    <n v="0.25"/>
    <m/>
    <m/>
    <m/>
    <m/>
    <m/>
    <n v="1"/>
    <n v="516557"/>
    <n v="175273"/>
    <s v="St. Margarets and North Twickenham"/>
    <x v="0"/>
    <m/>
    <x v="0"/>
    <x v="0"/>
    <m/>
    <m/>
    <m/>
    <m/>
    <m/>
  </r>
  <r>
    <s v="18/3195/GPD15"/>
    <s v="CHU"/>
    <s v="PA"/>
    <d v="2018-11-12T00:00:00"/>
    <d v="2021-11-12T00:00:00"/>
    <m/>
    <m/>
    <x v="2"/>
    <s v="Open Market"/>
    <m/>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m/>
    <n v="0"/>
    <n v="0"/>
    <n v="0.25"/>
    <n v="0.25"/>
    <n v="0.25"/>
    <n v="0.25"/>
    <m/>
    <m/>
    <m/>
    <m/>
    <m/>
    <n v="1"/>
    <n v="520495"/>
    <n v="175597"/>
    <s v="East Sheen"/>
    <x v="0"/>
    <s v="East Sheen"/>
    <x v="0"/>
    <x v="0"/>
    <m/>
    <m/>
    <m/>
    <s v="Conservation Area"/>
    <s v="CA70 Sheen Lane Mortlake"/>
  </r>
  <r>
    <s v="18/3285/FUL"/>
    <s v="NEW"/>
    <m/>
    <d v="2019-03-18T00:00:00"/>
    <d v="2022-03-18T00:00:00"/>
    <m/>
    <m/>
    <x v="2"/>
    <s v="Open Market"/>
    <m/>
    <s v="Demolition of existing house and construction of a new 5 bed house with basement"/>
    <s v="74 Lowther Road_x000d_Barnes_x000d_London_x000d_SW13 9NU"/>
    <s v="SW13 9NU"/>
    <m/>
    <m/>
    <m/>
    <n v="1"/>
    <m/>
    <m/>
    <m/>
    <m/>
    <n v="1"/>
    <m/>
    <m/>
    <m/>
    <m/>
    <m/>
    <n v="1"/>
    <m/>
    <m/>
    <m/>
    <n v="1"/>
    <n v="0"/>
    <n v="0"/>
    <n v="0"/>
    <n v="-1"/>
    <n v="1"/>
    <n v="0"/>
    <n v="0"/>
    <n v="0"/>
    <n v="0"/>
    <m/>
    <n v="0"/>
    <n v="0"/>
    <n v="0"/>
    <n v="0"/>
    <n v="0"/>
    <n v="0"/>
    <m/>
    <m/>
    <m/>
    <m/>
    <m/>
    <n v="0"/>
    <n v="521978"/>
    <n v="177062"/>
    <s v="Barnes"/>
    <x v="0"/>
    <m/>
    <x v="0"/>
    <x v="0"/>
    <m/>
    <m/>
    <m/>
    <m/>
    <m/>
  </r>
  <r>
    <s v="18/3460/FUL"/>
    <s v="CON"/>
    <m/>
    <d v="2019-02-26T00:00:00"/>
    <d v="2022-02-26T00:00:00"/>
    <m/>
    <m/>
    <x v="2"/>
    <s v="Open Market"/>
    <m/>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m/>
    <n v="0"/>
    <n v="0"/>
    <n v="0.25"/>
    <n v="0.25"/>
    <n v="0.25"/>
    <n v="0.25"/>
    <m/>
    <m/>
    <m/>
    <m/>
    <m/>
    <n v="1"/>
    <n v="517894"/>
    <n v="174757"/>
    <s v="South Richmond"/>
    <x v="0"/>
    <s v="Richmond"/>
    <x v="0"/>
    <x v="0"/>
    <m/>
    <m/>
    <m/>
    <s v="Conservation Area"/>
    <s v="CA17 Central Richmond"/>
  </r>
  <r>
    <s v="18/3613/GPD15"/>
    <s v="CHU"/>
    <s v="PA"/>
    <d v="2018-12-28T00:00:00"/>
    <d v="2021-12-28T00:00:00"/>
    <m/>
    <m/>
    <x v="2"/>
    <s v="Open Market"/>
    <m/>
    <s v="Change of use from office B1(a) to C3 (Resdiential) use to provide 1 x 1 bed dwellinghouse."/>
    <s v="108 Shacklegate Lane_x000d_Teddington_x000d_TW11 8SH_x000d_"/>
    <s v="TW11 8SH"/>
    <m/>
    <m/>
    <m/>
    <m/>
    <m/>
    <m/>
    <m/>
    <m/>
    <n v="0"/>
    <m/>
    <n v="1"/>
    <m/>
    <m/>
    <m/>
    <m/>
    <m/>
    <m/>
    <m/>
    <n v="1"/>
    <n v="1"/>
    <n v="0"/>
    <n v="0"/>
    <n v="0"/>
    <n v="0"/>
    <n v="0"/>
    <n v="0"/>
    <n v="0"/>
    <n v="1"/>
    <m/>
    <n v="0"/>
    <n v="0"/>
    <n v="0.25"/>
    <n v="0.25"/>
    <n v="0.25"/>
    <n v="0.25"/>
    <m/>
    <m/>
    <m/>
    <m/>
    <m/>
    <n v="1"/>
    <n v="515394"/>
    <n v="171656"/>
    <s v="Fulwell and Hampton Hill"/>
    <x v="0"/>
    <m/>
    <x v="0"/>
    <x v="0"/>
    <m/>
    <m/>
    <m/>
    <m/>
    <m/>
  </r>
  <r>
    <s v="18/3696/FUL"/>
    <s v="CHU"/>
    <m/>
    <d v="2019-02-08T00:00:00"/>
    <d v="2022-02-08T00:00:00"/>
    <m/>
    <m/>
    <x v="2"/>
    <s v="Open Market"/>
    <m/>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m/>
    <n v="0"/>
    <n v="0"/>
    <n v="0.25"/>
    <n v="0.25"/>
    <n v="0.25"/>
    <n v="0.25"/>
    <m/>
    <m/>
    <m/>
    <m/>
    <m/>
    <n v="1"/>
    <n v="515502"/>
    <n v="173093"/>
    <s v="South Twickenham"/>
    <x v="0"/>
    <m/>
    <x v="0"/>
    <x v="1"/>
    <s v="Twickenham Green"/>
    <m/>
    <m/>
    <s v="Conservation Area"/>
    <s v="CA9 Twickenham Green"/>
  </r>
  <r>
    <s v="18/3930/FUL"/>
    <s v="NEW"/>
    <m/>
    <d v="2019-10-17T00:00:00"/>
    <d v="2022-10-17T00:00:00"/>
    <m/>
    <m/>
    <x v="2"/>
    <s v="Open Market"/>
    <m/>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m/>
    <n v="0"/>
    <n v="0"/>
    <n v="0.25"/>
    <n v="0.25"/>
    <n v="0.25"/>
    <n v="0.25"/>
    <m/>
    <m/>
    <m/>
    <m/>
    <m/>
    <n v="1"/>
    <n v="516550"/>
    <n v="171027"/>
    <s v="Hampton Wick"/>
    <x v="1"/>
    <m/>
    <x v="0"/>
    <x v="0"/>
    <m/>
    <m/>
    <m/>
    <m/>
    <m/>
  </r>
  <r>
    <s v="18/3950/FUL"/>
    <s v="CHU"/>
    <m/>
    <d v="2019-07-15T00:00:00"/>
    <d v="2022-07-15T00:00:00"/>
    <m/>
    <m/>
    <x v="2"/>
    <s v="Affordable Rent"/>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m/>
    <n v="0"/>
    <n v="0"/>
    <n v="0"/>
    <n v="5.5"/>
    <n v="5.5"/>
    <n v="0"/>
    <m/>
    <m/>
    <m/>
    <m/>
    <m/>
    <n v="11"/>
    <n v="518144"/>
    <n v="175553"/>
    <s v="North Richmond"/>
    <x v="0"/>
    <m/>
    <x v="0"/>
    <x v="0"/>
    <m/>
    <m/>
    <m/>
    <s v="Conservation Area"/>
    <s v="CA36 Kew Foot Road"/>
  </r>
  <r>
    <s v="18/3950/FUL"/>
    <s v="CHU"/>
    <m/>
    <d v="2019-07-15T00:00:00"/>
    <d v="2022-07-15T00:00:00"/>
    <m/>
    <m/>
    <x v="2"/>
    <s v="Intermediate"/>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m/>
    <n v="0"/>
    <n v="0"/>
    <n v="0"/>
    <n v="2"/>
    <n v="2"/>
    <n v="0"/>
    <m/>
    <m/>
    <m/>
    <m/>
    <m/>
    <n v="4"/>
    <n v="518144"/>
    <n v="175553"/>
    <s v="North Richmond"/>
    <x v="0"/>
    <m/>
    <x v="0"/>
    <x v="0"/>
    <m/>
    <m/>
    <m/>
    <s v="Conservation Area"/>
    <s v="CA36 Kew Foot Road"/>
  </r>
  <r>
    <s v="18/3950/FUL"/>
    <s v="CHU"/>
    <m/>
    <d v="2019-07-15T00:00:00"/>
    <d v="2022-07-15T00:00:00"/>
    <m/>
    <m/>
    <x v="2"/>
    <s v="Open Market"/>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m/>
    <n v="0"/>
    <n v="0"/>
    <n v="0"/>
    <n v="28"/>
    <n v="28"/>
    <n v="0"/>
    <m/>
    <m/>
    <m/>
    <m/>
    <m/>
    <n v="56"/>
    <n v="518144"/>
    <n v="175553"/>
    <s v="North Richmond"/>
    <x v="0"/>
    <m/>
    <x v="0"/>
    <x v="0"/>
    <m/>
    <m/>
    <m/>
    <s v="Conservation Area"/>
    <s v="CA36 Kew Foot Road"/>
  </r>
  <r>
    <s v="18/3952/FUL"/>
    <s v="NEW"/>
    <m/>
    <d v="2019-03-29T00:00:00"/>
    <d v="2022-04-01T00:00:00"/>
    <m/>
    <m/>
    <x v="2"/>
    <s v="Open Market"/>
    <m/>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m/>
    <n v="0"/>
    <n v="0"/>
    <n v="0"/>
    <n v="0"/>
    <n v="0"/>
    <n v="0"/>
    <m/>
    <m/>
    <m/>
    <m/>
    <m/>
    <n v="0"/>
    <n v="513943"/>
    <n v="170016"/>
    <s v="Hampton"/>
    <x v="0"/>
    <m/>
    <x v="0"/>
    <x v="0"/>
    <m/>
    <m/>
    <m/>
    <m/>
    <m/>
  </r>
  <r>
    <s v="18/3954/FUL"/>
    <s v="NEW"/>
    <m/>
    <d v="2019-07-08T00:00:00"/>
    <d v="2022-06-24T00:00:00"/>
    <m/>
    <m/>
    <x v="2"/>
    <s v="Open Market"/>
    <m/>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m/>
    <n v="0"/>
    <n v="0"/>
    <n v="0"/>
    <n v="0"/>
    <n v="0"/>
    <n v="0"/>
    <m/>
    <m/>
    <m/>
    <m/>
    <m/>
    <n v="0"/>
    <n v="519436"/>
    <n v="174990"/>
    <s v="South Richmond"/>
    <x v="0"/>
    <m/>
    <x v="0"/>
    <x v="0"/>
    <m/>
    <m/>
    <m/>
    <s v="Conservation Area"/>
    <s v="CA69 Sheen Common Drive"/>
  </r>
  <r>
    <s v="18/4125/FUL"/>
    <s v="CON"/>
    <m/>
    <d v="2019-02-06T00:00:00"/>
    <d v="2022-02-06T00:00:00"/>
    <m/>
    <m/>
    <x v="2"/>
    <s v="Open Market"/>
    <m/>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m/>
    <n v="0"/>
    <n v="0"/>
    <n v="0.5"/>
    <n v="0.5"/>
    <n v="0.5"/>
    <n v="0.5"/>
    <m/>
    <m/>
    <m/>
    <m/>
    <m/>
    <n v="2"/>
    <n v="514632"/>
    <n v="171370"/>
    <s v="Fulwell and Hampton Hill"/>
    <x v="0"/>
    <m/>
    <x v="0"/>
    <x v="0"/>
    <m/>
    <m/>
    <m/>
    <m/>
    <m/>
  </r>
  <r>
    <s v="18/4138/FUL"/>
    <s v="NEW"/>
    <m/>
    <d v="2019-11-11T00:00:00"/>
    <d v="2022-11-11T00:00:00"/>
    <d v="2020-04-14T00:00:00"/>
    <m/>
    <x v="2"/>
    <s v="Open Market"/>
    <m/>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m/>
    <n v="0"/>
    <n v="0"/>
    <n v="0"/>
    <n v="0"/>
    <n v="0"/>
    <n v="0"/>
    <m/>
    <m/>
    <m/>
    <m/>
    <m/>
    <n v="0"/>
    <n v="519487"/>
    <n v="176661"/>
    <s v="Kew"/>
    <x v="0"/>
    <m/>
    <x v="0"/>
    <x v="0"/>
    <m/>
    <m/>
    <m/>
    <m/>
    <m/>
  </r>
  <r>
    <s v="18/4183/FUL"/>
    <s v="NEW"/>
    <m/>
    <d v="2019-07-25T00:00:00"/>
    <d v="2022-07-25T00:00:00"/>
    <m/>
    <m/>
    <x v="2"/>
    <s v="Open Market"/>
    <m/>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m/>
    <n v="0"/>
    <n v="0"/>
    <n v="0.25"/>
    <n v="0.25"/>
    <n v="0.25"/>
    <n v="0.25"/>
    <m/>
    <m/>
    <m/>
    <m/>
    <m/>
    <n v="1"/>
    <n v="521611"/>
    <n v="175705"/>
    <s v="Mortlake and Barnes Common"/>
    <x v="0"/>
    <m/>
    <x v="0"/>
    <x v="0"/>
    <m/>
    <m/>
    <m/>
    <m/>
    <m/>
  </r>
  <r>
    <s v="18/4259/FUL"/>
    <s v="CON"/>
    <m/>
    <d v="2019-09-23T00:00:00"/>
    <d v="2022-09-23T00:00:00"/>
    <m/>
    <m/>
    <x v="2"/>
    <s v="Open Market"/>
    <m/>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m/>
    <n v="0"/>
    <n v="0"/>
    <n v="-0.25"/>
    <n v="-0.25"/>
    <n v="-0.25"/>
    <n v="-0.25"/>
    <m/>
    <m/>
    <m/>
    <m/>
    <m/>
    <n v="-1"/>
    <n v="521753"/>
    <n v="176604"/>
    <s v="Barnes"/>
    <x v="0"/>
    <m/>
    <x v="0"/>
    <x v="0"/>
    <m/>
    <m/>
    <m/>
    <m/>
    <m/>
  </r>
  <r>
    <s v="19/0171/GPD15"/>
    <s v="CHU"/>
    <s v="PA"/>
    <d v="2019-03-19T00:00:00"/>
    <d v="2022-03-19T00:00:00"/>
    <m/>
    <m/>
    <x v="2"/>
    <s v="Open Market"/>
    <m/>
    <s v="Change of use from B1 (Offices) to C3(a) (Dwellings) (2 x 2 bed)."/>
    <s v="62 Glentham Road_x000d_Barnes_x000d_London_x000d_SW13 9JJ_x000d_"/>
    <s v="SW13 9JJ"/>
    <m/>
    <m/>
    <m/>
    <m/>
    <m/>
    <m/>
    <m/>
    <m/>
    <n v="0"/>
    <m/>
    <m/>
    <n v="2"/>
    <m/>
    <m/>
    <m/>
    <m/>
    <m/>
    <m/>
    <n v="2"/>
    <n v="0"/>
    <n v="2"/>
    <n v="0"/>
    <n v="0"/>
    <n v="0"/>
    <n v="0"/>
    <n v="0"/>
    <n v="0"/>
    <n v="2"/>
    <m/>
    <n v="0"/>
    <n v="0"/>
    <n v="0.5"/>
    <n v="0.5"/>
    <n v="0.5"/>
    <n v="0.5"/>
    <m/>
    <m/>
    <m/>
    <m/>
    <m/>
    <n v="2"/>
    <n v="522531"/>
    <n v="177884"/>
    <s v="Barnes"/>
    <x v="0"/>
    <m/>
    <x v="0"/>
    <x v="0"/>
    <m/>
    <m/>
    <m/>
    <s v="Conservation Area"/>
    <s v="CA25 Castelnau"/>
  </r>
  <r>
    <s v="19/0175/FUL"/>
    <s v="NEW"/>
    <m/>
    <d v="2019-05-09T00:00:00"/>
    <d v="2022-05-09T00:00:00"/>
    <m/>
    <m/>
    <x v="2"/>
    <s v="Open Market"/>
    <m/>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m/>
    <n v="0"/>
    <n v="0"/>
    <n v="0"/>
    <n v="0"/>
    <n v="0"/>
    <n v="0"/>
    <m/>
    <m/>
    <m/>
    <m/>
    <m/>
    <n v="0"/>
    <n v="516414"/>
    <n v="173065"/>
    <s v="Twickenham Riverside"/>
    <x v="0"/>
    <m/>
    <x v="1"/>
    <x v="0"/>
    <m/>
    <m/>
    <m/>
    <s v="Conservation Area"/>
    <s v="CA8 Twickenham Riverside"/>
  </r>
  <r>
    <s v="19/0228/FUL"/>
    <s v="CON"/>
    <m/>
    <d v="2019-06-28T00:00:00"/>
    <d v="2022-06-28T00:00:00"/>
    <m/>
    <m/>
    <x v="2"/>
    <s v="Open Market"/>
    <m/>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m/>
    <n v="0"/>
    <n v="0"/>
    <n v="0.25"/>
    <n v="0.25"/>
    <n v="0.25"/>
    <n v="0.25"/>
    <m/>
    <m/>
    <m/>
    <m/>
    <m/>
    <n v="1"/>
    <n v="518380"/>
    <n v="175623"/>
    <s v="North Richmond"/>
    <x v="0"/>
    <m/>
    <x v="0"/>
    <x v="0"/>
    <m/>
    <m/>
    <m/>
    <s v="Conservation Area"/>
    <s v="CA36 Kew Foot Road"/>
  </r>
  <r>
    <s v="19/0338/FUL"/>
    <s v="NEW"/>
    <m/>
    <d v="2019-05-24T00:00:00"/>
    <d v="2022-05-24T00:00:00"/>
    <m/>
    <m/>
    <x v="2"/>
    <s v="Open Market"/>
    <m/>
    <s v="Demolition of existing 3-bedroom bungalow and erection of a new 3-bedroom detached house with basement level."/>
    <s v="48 Fourth Cross Road_x000d_Twickenham_x000d_TW2 5EL"/>
    <s v="TW2 5EL"/>
    <m/>
    <m/>
    <n v="1"/>
    <m/>
    <m/>
    <m/>
    <m/>
    <m/>
    <n v="1"/>
    <m/>
    <m/>
    <m/>
    <n v="1"/>
    <m/>
    <m/>
    <m/>
    <m/>
    <m/>
    <n v="1"/>
    <n v="0"/>
    <n v="0"/>
    <n v="0"/>
    <n v="0"/>
    <n v="0"/>
    <n v="0"/>
    <n v="0"/>
    <n v="0"/>
    <n v="0"/>
    <m/>
    <n v="0"/>
    <n v="0"/>
    <n v="0"/>
    <n v="0"/>
    <n v="0"/>
    <n v="0"/>
    <m/>
    <m/>
    <m/>
    <m/>
    <m/>
    <n v="0"/>
    <n v="514720"/>
    <n v="172712"/>
    <s v="West Twickenham"/>
    <x v="0"/>
    <m/>
    <x v="0"/>
    <x v="0"/>
    <m/>
    <m/>
    <m/>
    <m/>
    <m/>
  </r>
  <r>
    <s v="19/0382/FUL"/>
    <s v="NEW"/>
    <m/>
    <d v="2019-12-05T00:00:00"/>
    <d v="2022-12-05T00:00:00"/>
    <m/>
    <m/>
    <x v="2"/>
    <s v="Open Market"/>
    <m/>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m/>
    <n v="0"/>
    <n v="0"/>
    <n v="0.25"/>
    <n v="0.25"/>
    <n v="0.25"/>
    <n v="0.25"/>
    <m/>
    <m/>
    <m/>
    <m/>
    <m/>
    <n v="1"/>
    <n v="515414"/>
    <n v="172536"/>
    <s v="South Twickenham"/>
    <x v="1"/>
    <m/>
    <x v="0"/>
    <x v="0"/>
    <m/>
    <m/>
    <m/>
    <m/>
    <m/>
  </r>
  <r>
    <s v="19/0391/FUL"/>
    <s v="NEW"/>
    <m/>
    <d v="2020-02-20T00:00:00"/>
    <d v="2023-02-20T00:00:00"/>
    <m/>
    <m/>
    <x v="2"/>
    <s v="Open Market"/>
    <m/>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m/>
    <n v="0"/>
    <n v="0"/>
    <n v="1.75"/>
    <n v="1.75"/>
    <n v="1.75"/>
    <n v="1.75"/>
    <m/>
    <m/>
    <m/>
    <m/>
    <m/>
    <n v="7"/>
    <n v="521492"/>
    <n v="175545"/>
    <s v="Mortlake and Barnes Common"/>
    <x v="0"/>
    <m/>
    <x v="0"/>
    <x v="1"/>
    <s v="Priests Bridge"/>
    <m/>
    <m/>
    <m/>
    <m/>
  </r>
  <r>
    <s v="19/0414/FUL"/>
    <s v="NEW"/>
    <m/>
    <d v="2020-01-22T00:00:00"/>
    <d v="2023-01-23T00:00:00"/>
    <m/>
    <m/>
    <x v="2"/>
    <s v="Open Market"/>
    <m/>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m/>
    <n v="0"/>
    <n v="0"/>
    <n v="0.5"/>
    <n v="0.5"/>
    <n v="0.5"/>
    <n v="0.5"/>
    <m/>
    <m/>
    <m/>
    <m/>
    <m/>
    <n v="2"/>
    <n v="513048"/>
    <n v="173758"/>
    <s v="Heathfield"/>
    <x v="1"/>
    <m/>
    <x v="0"/>
    <x v="0"/>
    <m/>
    <m/>
    <m/>
    <m/>
    <m/>
  </r>
  <r>
    <s v="19/0823/GPD13"/>
    <s v="CHU"/>
    <s v="PA"/>
    <d v="2019-05-07T00:00:00"/>
    <d v="2022-05-07T00:00:00"/>
    <m/>
    <m/>
    <x v="2"/>
    <s v="Open Market"/>
    <m/>
    <s v="Conversion of commercial unit to self-contained 2no. bedroom unit"/>
    <s v="203 Sandycombe Road_x000d_Richmond_x000d_TW9 2EW_x000d_"/>
    <s v="TW9 2EW"/>
    <m/>
    <m/>
    <m/>
    <m/>
    <m/>
    <m/>
    <m/>
    <m/>
    <n v="0"/>
    <m/>
    <m/>
    <n v="1"/>
    <m/>
    <m/>
    <m/>
    <m/>
    <m/>
    <m/>
    <n v="1"/>
    <n v="0"/>
    <n v="1"/>
    <n v="0"/>
    <n v="0"/>
    <n v="0"/>
    <n v="0"/>
    <n v="0"/>
    <n v="0"/>
    <n v="1"/>
    <m/>
    <n v="0"/>
    <n v="0"/>
    <n v="0.25"/>
    <n v="0.25"/>
    <n v="0.25"/>
    <n v="0.25"/>
    <m/>
    <m/>
    <m/>
    <m/>
    <m/>
    <n v="1"/>
    <n v="519091"/>
    <n v="176195"/>
    <s v="Kew"/>
    <x v="0"/>
    <m/>
    <x v="0"/>
    <x v="0"/>
    <m/>
    <m/>
    <m/>
    <m/>
    <m/>
  </r>
  <r>
    <s v="19/0847/FUL"/>
    <s v="NEW"/>
    <m/>
    <d v="2019-12-23T00:00:00"/>
    <d v="2022-12-24T00:00:00"/>
    <m/>
    <m/>
    <x v="2"/>
    <s v="Open Market"/>
    <m/>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m/>
    <n v="0"/>
    <n v="0"/>
    <n v="0"/>
    <n v="0"/>
    <n v="0"/>
    <n v="0"/>
    <m/>
    <m/>
    <m/>
    <m/>
    <m/>
    <n v="0"/>
    <n v="516412"/>
    <n v="171302"/>
    <s v="Teddington"/>
    <x v="0"/>
    <m/>
    <x v="0"/>
    <x v="0"/>
    <m/>
    <m/>
    <m/>
    <m/>
    <m/>
  </r>
  <r>
    <s v="19/0911/FUL"/>
    <s v="EXT"/>
    <m/>
    <d v="2020-01-17T00:00:00"/>
    <d v="2023-02-05T00:00:00"/>
    <m/>
    <m/>
    <x v="2"/>
    <s v="Open Market"/>
    <m/>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m/>
    <n v="0"/>
    <n v="0"/>
    <n v="0.5"/>
    <n v="0.5"/>
    <n v="0.5"/>
    <n v="0.5"/>
    <m/>
    <m/>
    <m/>
    <m/>
    <m/>
    <n v="2"/>
    <n v="517543"/>
    <n v="169767"/>
    <s v="Hampton Wick"/>
    <x v="0"/>
    <m/>
    <x v="0"/>
    <x v="0"/>
    <m/>
    <m/>
    <m/>
    <m/>
    <m/>
  </r>
  <r>
    <s v="19/1029/FUL"/>
    <s v="EXT"/>
    <m/>
    <d v="2019-09-17T00:00:00"/>
    <d v="2022-09-17T00:00:00"/>
    <m/>
    <m/>
    <x v="2"/>
    <s v="Open Market"/>
    <m/>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m/>
    <n v="0"/>
    <n v="0"/>
    <n v="0.25"/>
    <n v="0.25"/>
    <n v="0.25"/>
    <n v="0.25"/>
    <m/>
    <m/>
    <m/>
    <m/>
    <m/>
    <n v="1"/>
    <n v="513857"/>
    <n v="171464"/>
    <s v="Fulwell and Hampton Hill"/>
    <x v="1"/>
    <m/>
    <x v="0"/>
    <x v="0"/>
    <m/>
    <m/>
    <m/>
    <m/>
    <m/>
  </r>
  <r>
    <s v="19/1033/GPD23"/>
    <s v="CHU"/>
    <s v="PA"/>
    <d v="2019-06-05T00:00:00"/>
    <d v="2022-06-05T00:00:00"/>
    <m/>
    <m/>
    <x v="2"/>
    <s v="Open Market"/>
    <m/>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m/>
    <n v="0"/>
    <n v="0"/>
    <n v="0.25"/>
    <n v="0.25"/>
    <n v="0.25"/>
    <n v="0.25"/>
    <m/>
    <m/>
    <m/>
    <m/>
    <m/>
    <n v="1"/>
    <n v="520517"/>
    <n v="175507"/>
    <s v="East Sheen"/>
    <x v="0"/>
    <s v="East Sheen"/>
    <x v="0"/>
    <x v="0"/>
    <m/>
    <m/>
    <m/>
    <s v="Conservation Area"/>
    <s v="CA70 Sheen Lane Mortlake"/>
  </r>
  <r>
    <s v="19/1098/FUL"/>
    <s v="NEW"/>
    <m/>
    <d v="2019-08-23T00:00:00"/>
    <d v="2022-08-27T00:00:00"/>
    <m/>
    <m/>
    <x v="2"/>
    <s v="Open Market"/>
    <m/>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m/>
    <n v="0"/>
    <n v="0"/>
    <n v="-0.25"/>
    <n v="-0.25"/>
    <n v="-0.25"/>
    <n v="-0.25"/>
    <m/>
    <m/>
    <m/>
    <m/>
    <m/>
    <n v="-1"/>
    <n v="520394"/>
    <n v="175127"/>
    <s v="East Sheen"/>
    <x v="0"/>
    <m/>
    <x v="0"/>
    <x v="0"/>
    <m/>
    <m/>
    <m/>
    <s v="Conservation Area"/>
    <s v="CA64 Sheen Lane East Sheen"/>
  </r>
  <r>
    <s v="19/1162/FUL"/>
    <s v="MIX"/>
    <m/>
    <d v="2020-03-20T00:00:00"/>
    <d v="2023-03-20T00:00:00"/>
    <m/>
    <m/>
    <x v="2"/>
    <s v="Open Market"/>
    <m/>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m/>
    <n v="0"/>
    <n v="0"/>
    <n v="0.25"/>
    <n v="0.25"/>
    <n v="0.25"/>
    <n v="0.25"/>
    <m/>
    <m/>
    <m/>
    <m/>
    <m/>
    <n v="1"/>
    <n v="517949"/>
    <n v="174506"/>
    <s v="South Richmond"/>
    <x v="0"/>
    <s v="Richmond"/>
    <x v="0"/>
    <x v="0"/>
    <m/>
    <m/>
    <m/>
    <s v="Conservation Area"/>
    <s v="CA5 Richmond Hill"/>
  </r>
  <r>
    <s v="19/1219/FUL"/>
    <s v="NEW"/>
    <m/>
    <d v="2019-12-11T00:00:00"/>
    <d v="2022-12-11T00:00:00"/>
    <m/>
    <m/>
    <x v="2"/>
    <s v="Open Market"/>
    <m/>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m/>
    <n v="0"/>
    <n v="0"/>
    <n v="0"/>
    <n v="0"/>
    <n v="0"/>
    <n v="0"/>
    <m/>
    <m/>
    <m/>
    <m/>
    <m/>
    <n v="0"/>
    <n v="520990"/>
    <n v="175033"/>
    <s v="East Sheen"/>
    <x v="0"/>
    <m/>
    <x v="0"/>
    <x v="0"/>
    <m/>
    <m/>
    <m/>
    <m/>
    <m/>
  </r>
  <r>
    <s v="19/1361/FUL"/>
    <s v="EXT"/>
    <m/>
    <d v="2019-07-16T00:00:00"/>
    <d v="2022-07-16T00:00:00"/>
    <d v="2020-06-17T00:00:00"/>
    <d v="2020-09-30T00:00:00"/>
    <x v="2"/>
    <s v="Open Market"/>
    <m/>
    <s v="Extension of 4-bedroom single family dwelling house and conversion to divide into 2No. 2-bedroom houses."/>
    <s v="2F Fifth Cross Road_x000a_Twickenham_x000a_TW2 5LQ"/>
    <s v="TW2 5LQ"/>
    <m/>
    <m/>
    <m/>
    <n v="1"/>
    <m/>
    <m/>
    <m/>
    <m/>
    <n v="1"/>
    <m/>
    <m/>
    <n v="2"/>
    <m/>
    <m/>
    <m/>
    <m/>
    <m/>
    <m/>
    <n v="2"/>
    <n v="0"/>
    <n v="2"/>
    <n v="0"/>
    <n v="-1"/>
    <n v="0"/>
    <n v="0"/>
    <n v="0"/>
    <n v="0"/>
    <n v="1"/>
    <m/>
    <n v="0"/>
    <n v="1"/>
    <n v="0"/>
    <n v="0"/>
    <n v="0"/>
    <n v="0"/>
    <m/>
    <m/>
    <m/>
    <m/>
    <m/>
    <n v="1"/>
    <n v="514833"/>
    <n v="172367"/>
    <s v="West Twickenham"/>
    <x v="0"/>
    <m/>
    <x v="0"/>
    <x v="0"/>
    <m/>
    <m/>
    <m/>
    <m/>
    <m/>
  </r>
  <r>
    <s v="19/1602/GPD15"/>
    <s v="CHU"/>
    <s v="PA"/>
    <d v="2019-07-15T00:00:00"/>
    <d v="2022-07-15T00:00:00"/>
    <m/>
    <m/>
    <x v="2"/>
    <s v="Open Market"/>
    <m/>
    <s v="Change of use from B1(a) (office) to C3 (residential) to provide 1 x 1 bed self-contained residential dwelling."/>
    <s v="106 Shacklegate Lane_x000d_Teddington_x000d_TW11 8SH_x000d_"/>
    <s v="TW11 8SH"/>
    <m/>
    <m/>
    <m/>
    <m/>
    <m/>
    <m/>
    <m/>
    <m/>
    <n v="0"/>
    <m/>
    <n v="1"/>
    <m/>
    <m/>
    <m/>
    <m/>
    <m/>
    <m/>
    <m/>
    <n v="1"/>
    <n v="1"/>
    <n v="0"/>
    <n v="0"/>
    <n v="0"/>
    <n v="0"/>
    <n v="0"/>
    <n v="0"/>
    <n v="0"/>
    <n v="1"/>
    <m/>
    <n v="0"/>
    <n v="0"/>
    <n v="0.25"/>
    <n v="0.25"/>
    <n v="0.25"/>
    <n v="0.25"/>
    <m/>
    <m/>
    <m/>
    <m/>
    <m/>
    <n v="1"/>
    <n v="515391"/>
    <n v="171652"/>
    <s v="Fulwell and Hampton Hill"/>
    <x v="0"/>
    <m/>
    <x v="0"/>
    <x v="0"/>
    <m/>
    <m/>
    <m/>
    <m/>
    <m/>
  </r>
  <r>
    <s v="19/1649/GPD15"/>
    <s v="CHU"/>
    <s v="PA"/>
    <d v="2019-07-16T00:00:00"/>
    <d v="2022-07-16T00:00:00"/>
    <m/>
    <m/>
    <x v="2"/>
    <s v="Open Market"/>
    <m/>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m/>
    <n v="0"/>
    <n v="0"/>
    <n v="0.25"/>
    <n v="0.25"/>
    <n v="0.25"/>
    <n v="0.25"/>
    <m/>
    <m/>
    <m/>
    <m/>
    <m/>
    <n v="1"/>
    <n v="516442"/>
    <n v="173470"/>
    <s v="Twickenham Riverside"/>
    <x v="0"/>
    <s v="Twickenham"/>
    <x v="0"/>
    <x v="0"/>
    <m/>
    <m/>
    <m/>
    <s v="Conservation Area"/>
    <s v="CA8 Twickenham Riverside"/>
  </r>
  <r>
    <s v="19/1703/FUL"/>
    <s v="CHU"/>
    <m/>
    <d v="2019-08-12T00:00:00"/>
    <d v="2022-12-27T00:00:00"/>
    <m/>
    <m/>
    <x v="2"/>
    <s v="Open Market"/>
    <m/>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m/>
    <n v="0"/>
    <n v="0"/>
    <n v="0.25"/>
    <n v="0.25"/>
    <n v="0.25"/>
    <n v="0.25"/>
    <m/>
    <m/>
    <m/>
    <m/>
    <m/>
    <n v="1"/>
    <n v="514733"/>
    <n v="172125"/>
    <s v="West Twickenham"/>
    <x v="0"/>
    <m/>
    <x v="0"/>
    <x v="0"/>
    <m/>
    <m/>
    <m/>
    <m/>
    <m/>
  </r>
  <r>
    <s v="19/1731/FUL"/>
    <s v="NEW"/>
    <m/>
    <d v="2019-08-21T00:00:00"/>
    <d v="2022-08-21T00:00:00"/>
    <m/>
    <m/>
    <x v="2"/>
    <s v="Open Market"/>
    <m/>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m/>
    <n v="0"/>
    <n v="0"/>
    <n v="0"/>
    <n v="0"/>
    <n v="0"/>
    <n v="0"/>
    <m/>
    <m/>
    <m/>
    <m/>
    <m/>
    <n v="0"/>
    <n v="515806"/>
    <n v="172455"/>
    <s v="South Twickenham"/>
    <x v="0"/>
    <m/>
    <x v="0"/>
    <x v="0"/>
    <m/>
    <m/>
    <m/>
    <m/>
    <m/>
  </r>
  <r>
    <s v="19/1759/FUL"/>
    <s v="CON"/>
    <m/>
    <d v="2019-09-09T00:00:00"/>
    <d v="2022-09-16T00:00:00"/>
    <m/>
    <m/>
    <x v="2"/>
    <s v="Open Market"/>
    <m/>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m/>
    <n v="0"/>
    <n v="0"/>
    <n v="0.75"/>
    <n v="0.75"/>
    <n v="0.75"/>
    <n v="0.75"/>
    <m/>
    <m/>
    <m/>
    <m/>
    <m/>
    <n v="3"/>
    <n v="514632"/>
    <n v="171370"/>
    <s v="Fulwell and Hampton Hill"/>
    <x v="0"/>
    <m/>
    <x v="0"/>
    <x v="0"/>
    <m/>
    <m/>
    <m/>
    <m/>
    <m/>
  </r>
  <r>
    <s v="19/1763/FUL"/>
    <s v="NEW"/>
    <m/>
    <d v="2019-09-23T00:00:00"/>
    <d v="2022-09-23T00:00:00"/>
    <m/>
    <m/>
    <x v="2"/>
    <s v="Open Market"/>
    <m/>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m/>
    <n v="0"/>
    <n v="0"/>
    <n v="0.5"/>
    <n v="0.5"/>
    <n v="0.5"/>
    <n v="0.5"/>
    <m/>
    <m/>
    <m/>
    <m/>
    <m/>
    <n v="2"/>
    <n v="515377"/>
    <n v="173631"/>
    <s v="St. Margarets and North Twickenham"/>
    <x v="0"/>
    <m/>
    <x v="0"/>
    <x v="0"/>
    <m/>
    <m/>
    <m/>
    <m/>
    <m/>
  </r>
  <r>
    <s v="19/1895/FUL"/>
    <s v="EXT"/>
    <m/>
    <d v="2019-10-23T00:00:00"/>
    <d v="2022-10-23T00:00:00"/>
    <m/>
    <m/>
    <x v="2"/>
    <s v="Open Market"/>
    <m/>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m/>
    <n v="0"/>
    <n v="0"/>
    <n v="0"/>
    <n v="0"/>
    <n v="0"/>
    <n v="0"/>
    <m/>
    <m/>
    <m/>
    <m/>
    <m/>
    <n v="0"/>
    <n v="517763"/>
    <n v="171588"/>
    <s v="Ham, Petersham and Richmond Riverside"/>
    <x v="0"/>
    <m/>
    <x v="0"/>
    <x v="0"/>
    <m/>
    <m/>
    <m/>
    <m/>
    <m/>
  </r>
  <r>
    <s v="19/1997/GPD23"/>
    <s v="CHU"/>
    <s v="PA"/>
    <d v="2019-08-29T00:00:00"/>
    <d v="2022-08-29T00:00:00"/>
    <m/>
    <m/>
    <x v="2"/>
    <s v="Open Market"/>
    <m/>
    <s v="Change of use of property from B1(c) light industrial use to C3 residential (1x2 bedroom house)"/>
    <s v="1A - 3A Holly Road_x000d_Hampton Hill_x000d_Hampton_x000d_TW12 1QF_x000d_"/>
    <s v="TW12 1QF"/>
    <m/>
    <m/>
    <m/>
    <m/>
    <m/>
    <m/>
    <m/>
    <m/>
    <n v="0"/>
    <m/>
    <m/>
    <n v="1"/>
    <m/>
    <m/>
    <m/>
    <m/>
    <m/>
    <m/>
    <n v="1"/>
    <n v="0"/>
    <n v="1"/>
    <n v="0"/>
    <n v="0"/>
    <n v="0"/>
    <n v="0"/>
    <n v="0"/>
    <n v="0"/>
    <n v="1"/>
    <m/>
    <n v="0"/>
    <n v="0"/>
    <n v="0.25"/>
    <n v="0.25"/>
    <n v="0.25"/>
    <n v="0.25"/>
    <m/>
    <m/>
    <m/>
    <m/>
    <m/>
    <n v="1"/>
    <n v="514191"/>
    <n v="170734"/>
    <s v="Fulwell and Hampton Hill"/>
    <x v="0"/>
    <m/>
    <x v="0"/>
    <x v="1"/>
    <s v="High Street"/>
    <m/>
    <m/>
    <m/>
    <m/>
  </r>
  <r>
    <s v="19/2102/FUL"/>
    <s v="EXT"/>
    <m/>
    <d v="2019-08-21T00:00:00"/>
    <d v="2022-08-27T00:00:00"/>
    <m/>
    <m/>
    <x v="2"/>
    <s v="Open Market"/>
    <m/>
    <s v="Rear extension at second floor level to form a new studio flat."/>
    <s v="Tabard House_x000d_22 Upper Teddington Road_x000d_Hampton Wick_x000d_KT1 4DT_x000d_"/>
    <s v="KT1 4DT"/>
    <m/>
    <m/>
    <m/>
    <m/>
    <m/>
    <m/>
    <m/>
    <m/>
    <n v="0"/>
    <m/>
    <n v="1"/>
    <m/>
    <m/>
    <m/>
    <m/>
    <m/>
    <m/>
    <m/>
    <n v="1"/>
    <n v="1"/>
    <n v="0"/>
    <n v="0"/>
    <n v="0"/>
    <n v="0"/>
    <n v="0"/>
    <n v="0"/>
    <n v="0"/>
    <n v="1"/>
    <m/>
    <n v="0"/>
    <n v="0"/>
    <n v="0.25"/>
    <n v="0.25"/>
    <n v="0.25"/>
    <n v="0.25"/>
    <m/>
    <m/>
    <m/>
    <m/>
    <m/>
    <n v="1"/>
    <n v="517355"/>
    <n v="169968"/>
    <s v="Hampton Wick"/>
    <x v="0"/>
    <m/>
    <x v="0"/>
    <x v="0"/>
    <m/>
    <m/>
    <m/>
    <m/>
    <m/>
  </r>
  <r>
    <s v="19/2273/FUL"/>
    <s v="CHU"/>
    <m/>
    <d v="2019-12-23T00:00:00"/>
    <d v="2022-12-23T00:00:00"/>
    <m/>
    <m/>
    <x v="2"/>
    <s v="Open Market"/>
    <m/>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m/>
    <n v="0"/>
    <n v="0"/>
    <n v="0.25"/>
    <n v="0.25"/>
    <n v="0.25"/>
    <n v="0.25"/>
    <m/>
    <m/>
    <m/>
    <m/>
    <m/>
    <n v="1"/>
    <n v="512318"/>
    <n v="171284"/>
    <s v="Hampton North"/>
    <x v="0"/>
    <m/>
    <x v="0"/>
    <x v="0"/>
    <m/>
    <s v="Y"/>
    <m/>
    <m/>
    <m/>
  </r>
  <r>
    <s v="19/2300/FUL"/>
    <s v="NEW"/>
    <m/>
    <d v="2019-09-23T00:00:00"/>
    <d v="2022-09-23T00:00:00"/>
    <m/>
    <m/>
    <x v="2"/>
    <s v="Open Market"/>
    <m/>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0"/>
    <m/>
    <m/>
    <m/>
    <m/>
    <m/>
    <n v="0"/>
    <m/>
    <n v="7"/>
    <m/>
    <m/>
    <m/>
    <m/>
    <m/>
    <m/>
    <m/>
    <n v="7"/>
    <n v="7"/>
    <n v="0"/>
    <n v="0"/>
    <n v="0"/>
    <n v="0"/>
    <n v="0"/>
    <n v="0"/>
    <n v="0"/>
    <n v="7"/>
    <m/>
    <n v="0"/>
    <n v="0"/>
    <n v="1.75"/>
    <n v="1.75"/>
    <n v="1.75"/>
    <n v="1.75"/>
    <m/>
    <m/>
    <m/>
    <m/>
    <m/>
    <n v="7"/>
    <n v="518353"/>
    <n v="175510"/>
    <s v="North Richmond"/>
    <x v="0"/>
    <m/>
    <x v="0"/>
    <x v="1"/>
    <s v="Kew Road"/>
    <m/>
    <m/>
    <s v="Conservation Area"/>
    <s v="CA36 Kew Foot Road"/>
  </r>
  <r>
    <s v="19/2788/FUL"/>
    <s v="EXT"/>
    <m/>
    <d v="2020-01-31T00:00:00"/>
    <d v="2023-02-03T00:00:00"/>
    <m/>
    <m/>
    <x v="2"/>
    <s v="Open Market"/>
    <m/>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m/>
    <n v="0"/>
    <n v="0"/>
    <n v="0.25"/>
    <n v="0.25"/>
    <n v="0.25"/>
    <n v="0.25"/>
    <m/>
    <m/>
    <m/>
    <m/>
    <m/>
    <n v="1"/>
    <n v="519131"/>
    <n v="176452"/>
    <s v="Kew"/>
    <x v="0"/>
    <m/>
    <x v="0"/>
    <x v="1"/>
    <s v="Sandycombe Road North"/>
    <m/>
    <m/>
    <m/>
    <m/>
  </r>
  <r>
    <s v="19/2796/GPD15"/>
    <s v="CHU"/>
    <s v="PA"/>
    <d v="2019-11-05T00:00:00"/>
    <d v="2022-07-05T00:00:00"/>
    <m/>
    <m/>
    <x v="2"/>
    <s v="Open Market"/>
    <m/>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m/>
    <n v="0"/>
    <n v="0"/>
    <n v="0.25"/>
    <n v="0.25"/>
    <n v="0.25"/>
    <n v="0.25"/>
    <m/>
    <m/>
    <m/>
    <m/>
    <m/>
    <n v="1"/>
    <n v="521408"/>
    <n v="175714"/>
    <s v="Mortlake and Barnes Common"/>
    <x v="0"/>
    <m/>
    <x v="0"/>
    <x v="0"/>
    <m/>
    <m/>
    <m/>
    <s v="Conservation Area"/>
    <s v="CA53 White Hart Lane Mortlake"/>
  </r>
  <r>
    <s v="19/3025/FUL"/>
    <s v="CHU"/>
    <m/>
    <d v="2020-01-29T00:00:00"/>
    <d v="2023-01-29T00:00:00"/>
    <m/>
    <m/>
    <x v="2"/>
    <s v="Open Market"/>
    <m/>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m/>
    <n v="0"/>
    <n v="0"/>
    <n v="0"/>
    <n v="0"/>
    <n v="0"/>
    <n v="0"/>
    <m/>
    <m/>
    <m/>
    <m/>
    <m/>
    <n v="0"/>
    <n v="516497"/>
    <n v="173537"/>
    <s v="Twickenham Riverside"/>
    <x v="0"/>
    <s v="Twickenham"/>
    <x v="0"/>
    <x v="0"/>
    <m/>
    <m/>
    <m/>
    <m/>
    <m/>
  </r>
  <r>
    <s v="19/3101/GPD23"/>
    <s v="CHU"/>
    <s v="PA"/>
    <d v="2019-11-18T00:00:00"/>
    <d v="2022-11-18T00:00:00"/>
    <m/>
    <m/>
    <x v="2"/>
    <s v="Open Market"/>
    <m/>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m/>
    <n v="0"/>
    <n v="0"/>
    <n v="0.25"/>
    <n v="0.25"/>
    <n v="0.25"/>
    <n v="0.25"/>
    <m/>
    <m/>
    <m/>
    <m/>
    <m/>
    <n v="1"/>
    <n v="515035"/>
    <n v="171569"/>
    <s v="Fulwell and Hampton Hill"/>
    <x v="0"/>
    <m/>
    <x v="0"/>
    <x v="1"/>
    <s v="Stanley Road"/>
    <m/>
    <m/>
    <m/>
    <m/>
  </r>
  <r>
    <s v="19/3419/FUL"/>
    <s v="NEW"/>
    <m/>
    <d v="2020-03-11T00:00:00"/>
    <d v="2023-03-11T00:00:00"/>
    <m/>
    <m/>
    <x v="2"/>
    <s v="Open Market"/>
    <m/>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m/>
    <n v="0"/>
    <n v="0"/>
    <n v="0"/>
    <n v="0"/>
    <n v="0"/>
    <n v="0"/>
    <m/>
    <m/>
    <m/>
    <m/>
    <m/>
    <n v="0"/>
    <n v="517948"/>
    <n v="172696"/>
    <s v="Ham, Petersham and Richmond Riverside"/>
    <x v="0"/>
    <m/>
    <x v="0"/>
    <x v="0"/>
    <m/>
    <m/>
    <m/>
    <m/>
    <m/>
  </r>
  <r>
    <s v="20/0136/FUL"/>
    <s v="NEW"/>
    <m/>
    <d v="2020-03-26T00:00:00"/>
    <d v="2021-12-21T00:00:00"/>
    <m/>
    <m/>
    <x v="2"/>
    <s v="Open Market"/>
    <m/>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m/>
    <n v="0"/>
    <n v="0"/>
    <n v="0"/>
    <n v="0"/>
    <n v="0"/>
    <n v="0"/>
    <m/>
    <m/>
    <m/>
    <m/>
    <m/>
    <n v="0"/>
    <n v="521893"/>
    <n v="177129"/>
    <s v="Barnes"/>
    <x v="0"/>
    <m/>
    <x v="0"/>
    <x v="0"/>
    <m/>
    <m/>
    <m/>
    <m/>
    <m/>
  </r>
  <r>
    <s v="20/0373/PS192"/>
    <s v="CHU"/>
    <s v="PA"/>
    <d v="2020-02-17T00:00:00"/>
    <d v="2020-02-18T00:00:00"/>
    <m/>
    <m/>
    <x v="2"/>
    <s v="Open Market"/>
    <m/>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m/>
    <n v="0"/>
    <n v="0"/>
    <n v="0.5"/>
    <n v="0.5"/>
    <n v="0.5"/>
    <n v="0.5"/>
    <m/>
    <m/>
    <m/>
    <m/>
    <m/>
    <n v="2"/>
    <n v="520577"/>
    <n v="175397"/>
    <s v="East Sheen"/>
    <x v="0"/>
    <s v="East Sheen"/>
    <x v="0"/>
    <x v="0"/>
    <m/>
    <m/>
    <m/>
    <m/>
    <m/>
  </r>
  <r>
    <s v="Site Allocation"/>
    <s v="NEW"/>
    <m/>
    <m/>
    <m/>
    <m/>
    <m/>
    <x v="3"/>
    <s v="Open Market / Affordable"/>
    <m/>
    <m/>
    <s v="Sainsbury’s, Manor Road/Lower Richmond Road"/>
    <m/>
    <m/>
    <m/>
    <m/>
    <m/>
    <m/>
    <m/>
    <m/>
    <m/>
    <m/>
    <m/>
    <m/>
    <m/>
    <m/>
    <m/>
    <m/>
    <m/>
    <m/>
    <m/>
    <m/>
    <m/>
    <m/>
    <m/>
    <m/>
    <m/>
    <m/>
    <m/>
    <m/>
    <n v="0"/>
    <m/>
    <n v="0"/>
    <n v="0"/>
    <n v="0"/>
    <n v="0"/>
    <n v="0"/>
    <n v="0"/>
    <n v="50"/>
    <n v="50"/>
    <n v="50"/>
    <n v="50"/>
    <n v="50"/>
    <n v="250"/>
    <n v="519119"/>
    <n v="175570"/>
    <s v="Ham, Petersham and Richmond Riverside"/>
    <x v="0"/>
    <m/>
    <x v="0"/>
    <x v="0"/>
    <m/>
    <m/>
    <m/>
    <m/>
    <m/>
  </r>
  <r>
    <s v="Site Allocation"/>
    <s v="NEW"/>
    <m/>
    <m/>
    <m/>
    <m/>
    <m/>
    <x v="3"/>
    <s v="Open Market / Affordable"/>
    <m/>
    <m/>
    <s v="Ham Central"/>
    <m/>
    <m/>
    <m/>
    <m/>
    <m/>
    <m/>
    <m/>
    <m/>
    <m/>
    <m/>
    <m/>
    <m/>
    <m/>
    <m/>
    <m/>
    <m/>
    <m/>
    <m/>
    <m/>
    <m/>
    <m/>
    <m/>
    <m/>
    <m/>
    <m/>
    <m/>
    <m/>
    <m/>
    <n v="0"/>
    <m/>
    <n v="0"/>
    <n v="0"/>
    <n v="0"/>
    <n v="0"/>
    <n v="0"/>
    <n v="0"/>
    <n v="50"/>
    <n v="50"/>
    <n v="50"/>
    <n v="50"/>
    <n v="50"/>
    <n v="250"/>
    <n v="517177"/>
    <n v="172352"/>
    <s v="Ham, Petersham and Richmond Riverside"/>
    <x v="0"/>
    <m/>
    <x v="0"/>
    <x v="0"/>
    <m/>
    <m/>
    <m/>
    <m/>
    <m/>
  </r>
  <r>
    <s v="Site Allocation"/>
    <s v="NEW"/>
    <m/>
    <m/>
    <m/>
    <m/>
    <m/>
    <x v="3"/>
    <s v="Open Market / Affordable"/>
    <m/>
    <m/>
    <s v="Mereway Day Centre"/>
    <m/>
    <m/>
    <m/>
    <m/>
    <m/>
    <m/>
    <m/>
    <m/>
    <m/>
    <m/>
    <m/>
    <m/>
    <m/>
    <m/>
    <m/>
    <m/>
    <m/>
    <m/>
    <m/>
    <m/>
    <m/>
    <m/>
    <m/>
    <m/>
    <m/>
    <m/>
    <m/>
    <m/>
    <n v="0"/>
    <m/>
    <n v="0"/>
    <n v="0"/>
    <n v="0"/>
    <n v="0"/>
    <n v="0"/>
    <n v="0"/>
    <n v="20"/>
    <n v="20"/>
    <n v="0"/>
    <n v="0"/>
    <n v="0"/>
    <n v="40"/>
    <n v="515033"/>
    <n v="173287"/>
    <s v="South Twickenham"/>
    <x v="0"/>
    <m/>
    <x v="0"/>
    <x v="0"/>
    <m/>
    <m/>
    <m/>
    <m/>
    <m/>
  </r>
  <r>
    <s v="Site Allocation"/>
    <s v="NEW"/>
    <m/>
    <m/>
    <m/>
    <m/>
    <m/>
    <x v="3"/>
    <s v="Open Market / Affordable"/>
    <m/>
    <m/>
    <s v="Telephone Exchange, 88 High Street, Teddington, TW1 18JD"/>
    <m/>
    <m/>
    <m/>
    <m/>
    <m/>
    <m/>
    <m/>
    <m/>
    <m/>
    <m/>
    <m/>
    <m/>
    <m/>
    <m/>
    <m/>
    <m/>
    <m/>
    <m/>
    <m/>
    <m/>
    <m/>
    <m/>
    <m/>
    <m/>
    <m/>
    <m/>
    <m/>
    <m/>
    <n v="0"/>
    <m/>
    <n v="0"/>
    <n v="0"/>
    <n v="0"/>
    <n v="0"/>
    <n v="0"/>
    <n v="0"/>
    <n v="0"/>
    <n v="5"/>
    <n v="5"/>
    <n v="5"/>
    <n v="5"/>
    <n v="20"/>
    <n v="516258"/>
    <n v="171100"/>
    <s v="Teddington"/>
    <x v="0"/>
    <m/>
    <x v="0"/>
    <x v="0"/>
    <m/>
    <m/>
    <m/>
    <m/>
    <m/>
  </r>
  <r>
    <s v="Site Allocation"/>
    <s v="NEW"/>
    <m/>
    <m/>
    <m/>
    <m/>
    <m/>
    <x v="3"/>
    <s v="Open Market / Affordable"/>
    <m/>
    <m/>
    <s v="Telephone Exchange, Ashdale Close, Whitton, TW1 7BE"/>
    <m/>
    <m/>
    <m/>
    <m/>
    <m/>
    <m/>
    <m/>
    <m/>
    <m/>
    <m/>
    <m/>
    <m/>
    <m/>
    <m/>
    <m/>
    <m/>
    <m/>
    <m/>
    <m/>
    <m/>
    <m/>
    <m/>
    <m/>
    <m/>
    <m/>
    <m/>
    <m/>
    <m/>
    <n v="0"/>
    <m/>
    <n v="0"/>
    <n v="0"/>
    <n v="0"/>
    <n v="0"/>
    <n v="0"/>
    <n v="0"/>
    <n v="0"/>
    <n v="5"/>
    <n v="5"/>
    <n v="5"/>
    <n v="5"/>
    <n v="20"/>
    <n v="514055"/>
    <n v="173847"/>
    <s v="Whitton"/>
    <x v="0"/>
    <m/>
    <x v="0"/>
    <x v="0"/>
    <m/>
    <m/>
    <m/>
    <m/>
    <m/>
  </r>
  <r>
    <s v="Site Allocation"/>
    <s v="NEW"/>
    <m/>
    <m/>
    <m/>
    <m/>
    <m/>
    <x v="3"/>
    <s v="Open Market / Affordable"/>
    <m/>
    <m/>
    <s v="Telephone Exchange, Garfield Road, Twickenham"/>
    <m/>
    <m/>
    <m/>
    <m/>
    <m/>
    <m/>
    <m/>
    <m/>
    <m/>
    <m/>
    <m/>
    <m/>
    <m/>
    <m/>
    <m/>
    <m/>
    <m/>
    <m/>
    <m/>
    <m/>
    <m/>
    <m/>
    <m/>
    <m/>
    <m/>
    <m/>
    <m/>
    <m/>
    <n v="0"/>
    <m/>
    <n v="0"/>
    <n v="0"/>
    <n v="0"/>
    <n v="0"/>
    <n v="0"/>
    <n v="0"/>
    <n v="0"/>
    <n v="5"/>
    <n v="5"/>
    <n v="5"/>
    <n v="5"/>
    <n v="20"/>
    <n v="516325"/>
    <n v="173426"/>
    <s v="Twickenham Riverside"/>
    <x v="0"/>
    <m/>
    <x v="0"/>
    <x v="0"/>
    <m/>
    <m/>
    <m/>
    <m/>
    <m/>
  </r>
  <r>
    <s v="18/0547/FUL"/>
    <s v="MIX"/>
    <m/>
    <m/>
    <m/>
    <m/>
    <m/>
    <x v="4"/>
    <s v="Open Market / Affordable"/>
    <s v="Stag Brewery"/>
    <m/>
    <s v="The Stag Brewery Lower Richmond Road Mortlake London SW14 7ET"/>
    <m/>
    <m/>
    <m/>
    <m/>
    <m/>
    <m/>
    <m/>
    <m/>
    <m/>
    <m/>
    <m/>
    <m/>
    <m/>
    <m/>
    <m/>
    <m/>
    <m/>
    <m/>
    <m/>
    <m/>
    <m/>
    <m/>
    <m/>
    <m/>
    <m/>
    <m/>
    <m/>
    <m/>
    <n v="300"/>
    <m/>
    <n v="0"/>
    <n v="0"/>
    <n v="0"/>
    <n v="0"/>
    <n v="150"/>
    <n v="150"/>
    <n v="80"/>
    <n v="80"/>
    <n v="80"/>
    <n v="80"/>
    <n v="80"/>
    <n v="700"/>
    <n v="520502"/>
    <n v="175950"/>
    <s v="Mortlake and Barnes Common"/>
    <x v="0"/>
    <m/>
    <x v="0"/>
    <x v="1"/>
    <s v="Mortlake"/>
    <m/>
    <m/>
    <s v="Conservation Area"/>
    <s v="CA33 Mortlake"/>
  </r>
  <r>
    <s v="18/3310/FUL"/>
    <s v="NEW"/>
    <m/>
    <d v="2020-09-16T00:00:00"/>
    <m/>
    <m/>
    <m/>
    <x v="4"/>
    <s v="Open Market / Affordable"/>
    <s v="Kew Biothane Plant"/>
    <m/>
    <s v="Kew Biothane Plant, Melliss Avenue, Kew_x000a_"/>
    <m/>
    <m/>
    <m/>
    <m/>
    <m/>
    <m/>
    <m/>
    <m/>
    <m/>
    <m/>
    <m/>
    <m/>
    <m/>
    <m/>
    <m/>
    <m/>
    <m/>
    <m/>
    <m/>
    <m/>
    <m/>
    <m/>
    <m/>
    <m/>
    <m/>
    <m/>
    <m/>
    <m/>
    <n v="90"/>
    <m/>
    <n v="0"/>
    <n v="0"/>
    <n v="0"/>
    <n v="0"/>
    <n v="45"/>
    <n v="45"/>
    <m/>
    <m/>
    <m/>
    <m/>
    <m/>
    <n v="90"/>
    <n v="519778"/>
    <n v="176914"/>
    <s v="Kew"/>
    <x v="0"/>
    <m/>
    <x v="1"/>
    <x v="0"/>
    <m/>
    <m/>
    <s v="Townmead Kew"/>
    <m/>
    <m/>
  </r>
  <r>
    <s v="18/3642/OUT"/>
    <s v="NEW"/>
    <m/>
    <d v="2020-09-14T00:00:00"/>
    <d v="2023-09-14T00:00:00"/>
    <m/>
    <m/>
    <x v="4"/>
    <s v="Open Market / Affordable"/>
    <s v="Barnes Hospital"/>
    <s v="Outline planning permission for the demolition and comprehensive redevelopment (phased development) of land at Barnes Hospital to provide a mixed use development comprising a health centre (Use Class D1), a Special Educational Needs (SEN) School (Use Class D1), up to 80 new build residential units (Use class C3), the conversion of two of the retained BTMs for use for up 3no. residential units (Use Class C3), the conversion of one BTM for medical use (Use Class D1), car parking, landscaping and associated works. All matters reserved save for the full details submitted in relation to access points at the site boundaries."/>
    <s v="Barnes Hospital, South Worple Way, East Sheen, SW14 8SU"/>
    <m/>
    <m/>
    <m/>
    <m/>
    <m/>
    <m/>
    <m/>
    <m/>
    <m/>
    <m/>
    <m/>
    <m/>
    <m/>
    <m/>
    <m/>
    <m/>
    <m/>
    <m/>
    <m/>
    <m/>
    <m/>
    <m/>
    <m/>
    <m/>
    <m/>
    <m/>
    <m/>
    <m/>
    <n v="83"/>
    <m/>
    <n v="0"/>
    <n v="0"/>
    <n v="0"/>
    <n v="0"/>
    <n v="41.5"/>
    <n v="41.5"/>
    <m/>
    <m/>
    <m/>
    <m/>
    <m/>
    <n v="83"/>
    <n v="521203"/>
    <n v="175677"/>
    <s v="Mortlake and Barnes Common"/>
    <x v="0"/>
    <m/>
    <x v="0"/>
    <x v="0"/>
    <m/>
    <m/>
    <m/>
    <m/>
    <m/>
  </r>
  <r>
    <s v="19/0510/FUL"/>
    <s v="NEW"/>
    <m/>
    <m/>
    <m/>
    <m/>
    <m/>
    <x v="4"/>
    <s v="Open Market / Affordable"/>
    <s v="Homebase Manor Road Richmond"/>
    <s v="Demolition of existing buildings and structures and comprehensive residential-led redevelopment of a single storey pavilion, basements and four buildings of between four and nine storeys to provide 385 residential units (Class C3), flexible retail /community / office uses (Classes A1, A2, A3, D2, B1), provision of car parking spaces and cycle storage facilities, landscaping, public and private open spaces and all other necessary enabling works."/>
    <s v="Homebase 84 Manor Road Richmond TW9 1YB"/>
    <m/>
    <m/>
    <m/>
    <m/>
    <m/>
    <m/>
    <m/>
    <m/>
    <m/>
    <m/>
    <m/>
    <m/>
    <m/>
    <m/>
    <m/>
    <m/>
    <m/>
    <m/>
    <m/>
    <m/>
    <m/>
    <m/>
    <m/>
    <m/>
    <m/>
    <m/>
    <m/>
    <m/>
    <n v="80"/>
    <m/>
    <n v="0"/>
    <n v="0"/>
    <n v="0"/>
    <n v="0"/>
    <n v="0"/>
    <n v="80"/>
    <m/>
    <m/>
    <m/>
    <m/>
    <m/>
    <n v="80"/>
    <n v="518920"/>
    <n v="175418"/>
    <s v="North Richmond"/>
    <x v="0"/>
    <m/>
    <x v="0"/>
    <x v="0"/>
    <m/>
    <m/>
    <m/>
    <m/>
    <m/>
  </r>
  <r>
    <s v="19/3616/FUL "/>
    <s v="NEW"/>
    <m/>
    <m/>
    <m/>
    <m/>
    <m/>
    <x v="4"/>
    <s v="Open Market / Affordable"/>
    <s v="Old Station Forecourt"/>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m/>
    <m/>
    <m/>
    <m/>
    <m/>
    <m/>
    <m/>
    <m/>
    <m/>
    <m/>
    <m/>
    <m/>
    <m/>
    <m/>
    <m/>
    <m/>
    <m/>
    <m/>
    <m/>
    <m/>
    <m/>
    <m/>
    <m/>
    <m/>
    <m/>
    <m/>
    <m/>
    <m/>
    <n v="46"/>
    <m/>
    <n v="0"/>
    <n v="0"/>
    <n v="0"/>
    <n v="0"/>
    <n v="23"/>
    <n v="23"/>
    <m/>
    <m/>
    <m/>
    <m/>
    <m/>
    <n v="46"/>
    <n v="516060"/>
    <n v="173599"/>
    <s v="Twickenham Riverside"/>
    <x v="0"/>
    <s v="Twickenham"/>
    <x v="0"/>
    <x v="0"/>
    <m/>
    <m/>
    <m/>
    <m/>
    <m/>
  </r>
  <r>
    <s v="20/0539/FUL"/>
    <s v="NEW"/>
    <m/>
    <d v="2020-10-07T00:00:00"/>
    <m/>
    <m/>
    <m/>
    <x v="4"/>
    <s v="Affordable"/>
    <s v="The Strathmore Centre"/>
    <s v="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
    <s v="The Strathmore Centre Strathmore Road Teddington TW11 8UH"/>
    <m/>
    <m/>
    <m/>
    <m/>
    <m/>
    <m/>
    <m/>
    <m/>
    <m/>
    <m/>
    <m/>
    <m/>
    <m/>
    <m/>
    <m/>
    <m/>
    <m/>
    <m/>
    <m/>
    <m/>
    <m/>
    <m/>
    <m/>
    <m/>
    <m/>
    <m/>
    <m/>
    <m/>
    <n v="20"/>
    <m/>
    <n v="0"/>
    <n v="0"/>
    <n v="0"/>
    <n v="0"/>
    <n v="10"/>
    <n v="10"/>
    <m/>
    <m/>
    <m/>
    <m/>
    <m/>
    <n v="20"/>
    <n v="515141"/>
    <n v="171791"/>
    <s v="Fulwell and Hampton Hill"/>
    <x v="0"/>
    <m/>
    <x v="0"/>
    <x v="0"/>
    <m/>
    <m/>
    <m/>
    <m/>
    <m/>
  </r>
  <r>
    <s v="Site Allocation"/>
    <s v="MIX"/>
    <m/>
    <m/>
    <m/>
    <m/>
    <m/>
    <x v="4"/>
    <s v="Open Market / Affordable"/>
    <s v="Kneller Hall"/>
    <m/>
    <s v="Kneller Hall Royal Military School Of Music Kneller Road Twickenham"/>
    <m/>
    <m/>
    <m/>
    <m/>
    <m/>
    <m/>
    <m/>
    <m/>
    <m/>
    <m/>
    <m/>
    <m/>
    <m/>
    <m/>
    <m/>
    <m/>
    <m/>
    <m/>
    <m/>
    <m/>
    <m/>
    <m/>
    <m/>
    <m/>
    <m/>
    <m/>
    <m/>
    <m/>
    <n v="20"/>
    <m/>
    <n v="0"/>
    <n v="0"/>
    <n v="0"/>
    <n v="0"/>
    <n v="0"/>
    <n v="20"/>
    <n v="10"/>
    <n v="0"/>
    <n v="0"/>
    <n v="0"/>
    <n v="0"/>
    <n v="30"/>
    <n v="514682"/>
    <n v="174192"/>
    <s v="Whitton"/>
    <x v="0"/>
    <m/>
    <x v="0"/>
    <x v="0"/>
    <m/>
    <m/>
    <m/>
    <m/>
    <m/>
  </r>
  <r>
    <s v="Small Sites Trend"/>
    <s v="MIX"/>
    <m/>
    <m/>
    <m/>
    <m/>
    <m/>
    <x v="4"/>
    <s v="Open Market / Affordable"/>
    <s v="Small Sites Trend"/>
    <s v="Small Sites Trend"/>
    <s v="Small Sites Trend"/>
    <m/>
    <m/>
    <m/>
    <m/>
    <m/>
    <m/>
    <m/>
    <m/>
    <m/>
    <m/>
    <m/>
    <m/>
    <m/>
    <m/>
    <m/>
    <m/>
    <m/>
    <m/>
    <m/>
    <m/>
    <n v="0"/>
    <n v="0"/>
    <n v="0"/>
    <n v="0"/>
    <n v="0"/>
    <n v="0"/>
    <n v="0"/>
    <n v="0"/>
    <n v="742"/>
    <m/>
    <n v="0"/>
    <n v="20"/>
    <n v="20"/>
    <n v="234"/>
    <n v="234"/>
    <n v="234"/>
    <n v="234"/>
    <n v="234"/>
    <n v="234"/>
    <n v="234"/>
    <n v="234"/>
    <n v="1912"/>
    <m/>
    <m/>
    <s v="N/A"/>
    <x v="0"/>
    <m/>
    <x v="0"/>
    <x v="0"/>
    <m/>
    <m/>
    <m/>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9">
  <r>
    <s v="10/0312/FUL"/>
    <x v="0"/>
    <m/>
    <d v="2010-06-15T00:00:00"/>
    <d v="2013-06-15T00:00:00"/>
    <d v="2013-06-15T00:00:00"/>
    <d v="2019-10-03T00:00:00"/>
    <x v="0"/>
    <x v="0"/>
    <x v="0"/>
    <s v="Construction of three bedroom house and associated landscaping"/>
    <s v="72 Stanley Road_x000d_Teddington_x000d__x000d_"/>
    <m/>
    <m/>
    <m/>
    <m/>
    <m/>
    <m/>
    <m/>
    <m/>
    <m/>
    <n v="0"/>
    <m/>
    <m/>
    <m/>
    <n v="1"/>
    <m/>
    <m/>
    <m/>
    <m/>
    <m/>
    <n v="1"/>
    <n v="0"/>
    <n v="0"/>
    <n v="1"/>
    <n v="0"/>
    <n v="0"/>
    <n v="0"/>
    <n v="0"/>
    <n v="0"/>
    <n v="1"/>
    <m/>
    <n v="1"/>
    <n v="0"/>
    <n v="0"/>
    <n v="0"/>
    <n v="0"/>
    <n v="0"/>
    <m/>
    <m/>
    <m/>
    <m/>
    <m/>
    <n v="0"/>
    <n v="515372"/>
    <n v="171266"/>
    <x v="0"/>
  </r>
  <r>
    <s v="11/1443/FUL"/>
    <x v="0"/>
    <m/>
    <d v="2012-03-30T00:00:00"/>
    <d v="2015-03-30T00:00:00"/>
    <d v="2015-03-14T00:00:00"/>
    <d v="2020-01-31T00:00:00"/>
    <x v="0"/>
    <x v="0"/>
    <x v="0"/>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s v="Y"/>
    <n v="14"/>
    <n v="0"/>
    <n v="0"/>
    <n v="0"/>
    <n v="0"/>
    <n v="0"/>
    <m/>
    <m/>
    <m/>
    <m/>
    <m/>
    <n v="0"/>
    <n v="516095"/>
    <n v="173690"/>
    <x v="1"/>
  </r>
  <r>
    <s v="11/2882/FUL"/>
    <x v="1"/>
    <m/>
    <d v="2012-09-10T00:00:00"/>
    <d v="2015-09-10T00:00:00"/>
    <d v="2015-09-09T00:00:00"/>
    <d v="2020-03-18T00:00:00"/>
    <x v="0"/>
    <x v="0"/>
    <x v="0"/>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m/>
    <n v="0"/>
    <n v="0"/>
    <n v="0"/>
    <n v="0"/>
    <n v="0"/>
    <n v="0"/>
    <m/>
    <m/>
    <m/>
    <m/>
    <m/>
    <n v="0"/>
    <n v="514998"/>
    <n v="172958"/>
    <x v="2"/>
  </r>
  <r>
    <s v="13/2163/FUL"/>
    <x v="2"/>
    <m/>
    <d v="2013-10-25T00:00:00"/>
    <d v="2016-10-28T00:00:00"/>
    <d v="2016-09-01T00:00:00"/>
    <d v="2019-08-14T00:00:00"/>
    <x v="0"/>
    <x v="0"/>
    <x v="0"/>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m/>
    <n v="-1"/>
    <n v="0"/>
    <n v="0"/>
    <n v="0"/>
    <n v="0"/>
    <n v="0"/>
    <m/>
    <m/>
    <m/>
    <m/>
    <m/>
    <n v="0"/>
    <n v="517063"/>
    <n v="170403"/>
    <x v="3"/>
  </r>
  <r>
    <s v="14/3983/FUL"/>
    <x v="0"/>
    <m/>
    <d v="2015-05-15T00:00:00"/>
    <d v="2019-03-18T00:00:00"/>
    <d v="2017-04-14T00:00:00"/>
    <d v="2020-03-31T00:00:00"/>
    <x v="0"/>
    <x v="0"/>
    <x v="0"/>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m/>
    <n v="4"/>
    <n v="0"/>
    <n v="0"/>
    <n v="0"/>
    <n v="0"/>
    <n v="0"/>
    <m/>
    <m/>
    <m/>
    <m/>
    <m/>
    <n v="0"/>
    <n v="518627"/>
    <n v="175012"/>
    <x v="4"/>
  </r>
  <r>
    <s v="14/4464/P3JPA"/>
    <x v="1"/>
    <s v="PA"/>
    <d v="2015-01-05T00:00:00"/>
    <d v="2020-07-21T00:00:00"/>
    <d v="2018-02-01T00:00:00"/>
    <d v="2019-10-11T00:00:00"/>
    <x v="0"/>
    <x v="0"/>
    <x v="0"/>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m/>
    <n v="6"/>
    <n v="0"/>
    <n v="0"/>
    <n v="0"/>
    <n v="0"/>
    <n v="0"/>
    <m/>
    <m/>
    <m/>
    <m/>
    <m/>
    <n v="0"/>
    <n v="515764"/>
    <n v="173105"/>
    <x v="5"/>
  </r>
  <r>
    <s v="14/4721/FUL"/>
    <x v="0"/>
    <m/>
    <d v="2015-07-30T00:00:00"/>
    <d v="2018-07-30T00:00:00"/>
    <d v="2018-06-25T00:00:00"/>
    <d v="2020-02-19T00:00:00"/>
    <x v="0"/>
    <x v="0"/>
    <x v="0"/>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m/>
    <n v="8"/>
    <n v="0"/>
    <n v="0"/>
    <n v="0"/>
    <n v="0"/>
    <n v="0"/>
    <m/>
    <m/>
    <m/>
    <m/>
    <m/>
    <n v="0"/>
    <n v="521414"/>
    <n v="175749"/>
    <x v="6"/>
  </r>
  <r>
    <s v="14/4793/FUL"/>
    <x v="3"/>
    <m/>
    <d v="2016-11-11T00:00:00"/>
    <d v="2019-11-11T00:00:00"/>
    <d v="2018-01-14T00:00:00"/>
    <d v="2019-11-20T00:00:00"/>
    <x v="0"/>
    <x v="0"/>
    <x v="0"/>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m/>
    <n v="2"/>
    <n v="0"/>
    <n v="0"/>
    <n v="0"/>
    <n v="0"/>
    <n v="0"/>
    <m/>
    <m/>
    <m/>
    <m/>
    <m/>
    <n v="0"/>
    <n v="520471"/>
    <n v="175586"/>
    <x v="7"/>
  </r>
  <r>
    <s v="14/5364/P3JPA"/>
    <x v="1"/>
    <s v="PA"/>
    <d v="2015-03-03T00:00:00"/>
    <d v="2020-03-03T00:00:00"/>
    <d v="2016-03-01T00:00:00"/>
    <d v="2019-05-31T00:00:00"/>
    <x v="0"/>
    <x v="0"/>
    <x v="0"/>
    <s v="Change of use from B1 office use to C3 residential use"/>
    <s v="22 Linden Road_x000d_Hampton_x000d_TW12 2JB_x000d_"/>
    <s v="TW12 2JB"/>
    <m/>
    <m/>
    <m/>
    <m/>
    <m/>
    <m/>
    <m/>
    <m/>
    <n v="0"/>
    <m/>
    <m/>
    <m/>
    <n v="1"/>
    <m/>
    <m/>
    <m/>
    <m/>
    <m/>
    <n v="1"/>
    <n v="0"/>
    <n v="0"/>
    <n v="1"/>
    <n v="0"/>
    <n v="0"/>
    <n v="0"/>
    <n v="0"/>
    <n v="0"/>
    <n v="1"/>
    <m/>
    <n v="1"/>
    <n v="0"/>
    <n v="0"/>
    <n v="0"/>
    <n v="0"/>
    <n v="0"/>
    <m/>
    <m/>
    <m/>
    <m/>
    <m/>
    <n v="0"/>
    <n v="513125"/>
    <n v="169836"/>
    <x v="8"/>
  </r>
  <r>
    <s v="15/0160/FUL"/>
    <x v="0"/>
    <m/>
    <d v="2016-02-05T00:00:00"/>
    <d v="2019-02-05T00:00:00"/>
    <d v="2017-10-02T00:00:00"/>
    <d v="2019-05-20T00:00:00"/>
    <x v="0"/>
    <x v="0"/>
    <x v="0"/>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m/>
    <n v="2"/>
    <n v="0"/>
    <n v="0"/>
    <n v="0"/>
    <n v="0"/>
    <n v="0"/>
    <m/>
    <m/>
    <m/>
    <m/>
    <m/>
    <n v="0"/>
    <n v="515646"/>
    <n v="171303"/>
    <x v="0"/>
  </r>
  <r>
    <s v="15/0421/FUL"/>
    <x v="2"/>
    <m/>
    <d v="2016-08-04T00:00:00"/>
    <d v="2019-08-04T00:00:00"/>
    <d v="2018-03-01T00:00:00"/>
    <d v="2019-09-06T00:00:00"/>
    <x v="0"/>
    <x v="0"/>
    <x v="0"/>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m/>
    <n v="-3"/>
    <n v="0"/>
    <n v="0"/>
    <n v="0"/>
    <n v="0"/>
    <n v="0"/>
    <m/>
    <m/>
    <m/>
    <m/>
    <m/>
    <n v="0"/>
    <n v="518586"/>
    <n v="174575"/>
    <x v="4"/>
  </r>
  <r>
    <s v="15/1440/FUL"/>
    <x v="0"/>
    <m/>
    <d v="2018-09-28T00:00:00"/>
    <d v="2021-10-01T00:00:00"/>
    <d v="2019-02-01T00:00:00"/>
    <d v="2020-03-09T00:00:00"/>
    <x v="0"/>
    <x v="0"/>
    <x v="0"/>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m/>
    <n v="1"/>
    <n v="0"/>
    <n v="0"/>
    <n v="0"/>
    <n v="0"/>
    <n v="0"/>
    <m/>
    <m/>
    <m/>
    <m/>
    <m/>
    <n v="0"/>
    <n v="515114"/>
    <n v="172749"/>
    <x v="2"/>
  </r>
  <r>
    <s v="15/1638/FUL"/>
    <x v="0"/>
    <m/>
    <d v="2016-08-23T00:00:00"/>
    <d v="2020-06-22T00:00:00"/>
    <d v="2018-02-01T00:00:00"/>
    <d v="2019-10-21T00:00:00"/>
    <x v="0"/>
    <x v="0"/>
    <x v="0"/>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m/>
    <n v="1"/>
    <n v="0"/>
    <n v="0"/>
    <n v="0"/>
    <n v="0"/>
    <n v="0"/>
    <m/>
    <m/>
    <m/>
    <m/>
    <m/>
    <n v="0"/>
    <n v="516222"/>
    <n v="174079"/>
    <x v="1"/>
  </r>
  <r>
    <s v="15/2440/VRC"/>
    <x v="0"/>
    <m/>
    <d v="2015-08-04T00:00:00"/>
    <d v="2018-08-04T00:00:00"/>
    <d v="2018-04-01T00:00:00"/>
    <d v="2019-10-18T00:00:00"/>
    <x v="0"/>
    <x v="0"/>
    <x v="0"/>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m/>
    <n v="4"/>
    <n v="0"/>
    <n v="0"/>
    <n v="0"/>
    <n v="0"/>
    <n v="0"/>
    <m/>
    <m/>
    <m/>
    <m/>
    <m/>
    <n v="0"/>
    <n v="519022"/>
    <n v="175824"/>
    <x v="9"/>
  </r>
  <r>
    <s v="15/2452/FUL"/>
    <x v="0"/>
    <m/>
    <d v="2015-07-27T00:00:00"/>
    <d v="2018-07-27T00:00:00"/>
    <d v="2016-05-12T00:00:00"/>
    <d v="2019-08-28T00:00:00"/>
    <x v="0"/>
    <x v="0"/>
    <x v="0"/>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m/>
    <n v="1"/>
    <n v="0"/>
    <n v="0"/>
    <n v="0"/>
    <n v="0"/>
    <n v="0"/>
    <m/>
    <m/>
    <m/>
    <m/>
    <m/>
    <n v="0"/>
    <n v="516657"/>
    <n v="173659"/>
    <x v="10"/>
  </r>
  <r>
    <s v="15/3183/FUL"/>
    <x v="2"/>
    <m/>
    <d v="2015-12-29T00:00:00"/>
    <d v="2018-12-30T00:00:00"/>
    <d v="2018-12-03T00:00:00"/>
    <d v="2019-07-01T00:00:00"/>
    <x v="0"/>
    <x v="0"/>
    <x v="0"/>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m/>
    <n v="-1"/>
    <n v="0"/>
    <n v="0"/>
    <n v="0"/>
    <n v="0"/>
    <n v="0"/>
    <m/>
    <m/>
    <m/>
    <m/>
    <m/>
    <n v="0"/>
    <n v="514482"/>
    <n v="170638"/>
    <x v="11"/>
  </r>
  <r>
    <s v="15/4230/FUL"/>
    <x v="4"/>
    <m/>
    <d v="2016-06-02T00:00:00"/>
    <d v="2019-06-02T00:00:00"/>
    <d v="2017-06-05T00:00:00"/>
    <d v="2019-08-29T00:00:00"/>
    <x v="0"/>
    <x v="0"/>
    <x v="0"/>
    <s v="Extension to existing Bungalow to convert into 1No. Studio Flat &amp; 1No. 1 Bedroom Flat."/>
    <s v="The Bungalow_x000d_Beresford Court_x000d_Park Road_x000d_Twickenham_x000d_TW1 2PU_x000d_"/>
    <m/>
    <m/>
    <n v="1"/>
    <m/>
    <m/>
    <m/>
    <m/>
    <m/>
    <m/>
    <n v="1"/>
    <m/>
    <n v="2"/>
    <m/>
    <m/>
    <m/>
    <m/>
    <m/>
    <m/>
    <m/>
    <n v="2"/>
    <n v="2"/>
    <n v="-1"/>
    <n v="0"/>
    <n v="0"/>
    <n v="0"/>
    <n v="0"/>
    <n v="0"/>
    <n v="0"/>
    <n v="1"/>
    <m/>
    <n v="1"/>
    <n v="0"/>
    <n v="0"/>
    <n v="0"/>
    <n v="0"/>
    <n v="0"/>
    <m/>
    <m/>
    <m/>
    <m/>
    <m/>
    <n v="0"/>
    <n v="517353"/>
    <n v="174325"/>
    <x v="10"/>
  </r>
  <r>
    <s v="15/4281/GPD15"/>
    <x v="1"/>
    <s v="PA"/>
    <d v="2015-12-08T00:00:00"/>
    <d v="2020-12-09T00:00:00"/>
    <m/>
    <d v="2019-04-01T00:00:00"/>
    <x v="0"/>
    <x v="0"/>
    <x v="0"/>
    <s v="Change of use of office building (B1) to 4 bed family dwelling (C3)."/>
    <s v="31 Wick Road_x000d_Teddington_x000d_TW11 9DN_x000d_"/>
    <s v="TW11 9DN"/>
    <m/>
    <m/>
    <m/>
    <m/>
    <m/>
    <m/>
    <m/>
    <m/>
    <n v="0"/>
    <m/>
    <m/>
    <m/>
    <m/>
    <n v="1"/>
    <m/>
    <m/>
    <m/>
    <m/>
    <n v="1"/>
    <n v="0"/>
    <n v="0"/>
    <n v="0"/>
    <n v="1"/>
    <n v="0"/>
    <n v="0"/>
    <n v="0"/>
    <n v="0"/>
    <n v="1"/>
    <m/>
    <n v="1"/>
    <n v="0"/>
    <n v="0"/>
    <n v="0"/>
    <n v="0"/>
    <n v="0"/>
    <m/>
    <m/>
    <m/>
    <m/>
    <m/>
    <n v="0"/>
    <n v="517033"/>
    <n v="170116"/>
    <x v="3"/>
  </r>
  <r>
    <s v="15/4835/FUL"/>
    <x v="0"/>
    <m/>
    <d v="2016-09-06T00:00:00"/>
    <d v="2019-09-07T00:00:00"/>
    <m/>
    <d v="2019-07-31T00:00:00"/>
    <x v="0"/>
    <x v="0"/>
    <x v="0"/>
    <s v="Erection of a three bedroom chalet bungalow on land to the rear of 9 Gloucester Road."/>
    <s v="9 Gloucester Road_x000d_Teddington_x000d__x000d_"/>
    <m/>
    <m/>
    <m/>
    <m/>
    <m/>
    <m/>
    <m/>
    <m/>
    <m/>
    <n v="0"/>
    <m/>
    <m/>
    <m/>
    <n v="1"/>
    <m/>
    <m/>
    <m/>
    <m/>
    <m/>
    <n v="1"/>
    <n v="0"/>
    <n v="0"/>
    <n v="1"/>
    <n v="0"/>
    <n v="0"/>
    <n v="0"/>
    <n v="0"/>
    <n v="0"/>
    <n v="1"/>
    <m/>
    <n v="1"/>
    <n v="0"/>
    <n v="0"/>
    <n v="0"/>
    <n v="0"/>
    <n v="0"/>
    <m/>
    <m/>
    <m/>
    <m/>
    <m/>
    <n v="0"/>
    <n v="515214"/>
    <n v="171265"/>
    <x v="11"/>
  </r>
  <r>
    <s v="15/5216/FUL"/>
    <x v="0"/>
    <m/>
    <d v="2016-09-08T00:00:00"/>
    <d v="2019-10-21T00:00:00"/>
    <d v="2017-11-01T00:00:00"/>
    <d v="2019-06-30T00:00:00"/>
    <x v="0"/>
    <x v="1"/>
    <x v="0"/>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s v="Y"/>
    <n v="15"/>
    <n v="0"/>
    <n v="0"/>
    <n v="0"/>
    <n v="0"/>
    <n v="0"/>
    <m/>
    <m/>
    <m/>
    <m/>
    <m/>
    <n v="0"/>
    <n v="517536"/>
    <n v="170257"/>
    <x v="3"/>
  </r>
  <r>
    <s v="15/5369/FUL"/>
    <x v="0"/>
    <m/>
    <d v="2016-06-15T00:00:00"/>
    <d v="2019-06-17T00:00:00"/>
    <m/>
    <d v="2019-07-30T00:00:00"/>
    <x v="0"/>
    <x v="0"/>
    <x v="0"/>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m/>
    <n v="0"/>
    <n v="0"/>
    <n v="0"/>
    <n v="0"/>
    <n v="0"/>
    <n v="0"/>
    <m/>
    <m/>
    <m/>
    <m/>
    <m/>
    <n v="0"/>
    <n v="513492"/>
    <n v="170250"/>
    <x v="8"/>
  </r>
  <r>
    <s v="16/0234/FUL"/>
    <x v="0"/>
    <m/>
    <d v="2016-10-14T00:00:00"/>
    <d v="2019-10-14T00:00:00"/>
    <d v="2017-12-01T00:00:00"/>
    <d v="2019-07-19T00:00:00"/>
    <x v="0"/>
    <x v="0"/>
    <x v="0"/>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m/>
    <n v="1"/>
    <n v="0"/>
    <n v="0"/>
    <n v="0"/>
    <n v="0"/>
    <n v="0"/>
    <m/>
    <m/>
    <m/>
    <m/>
    <m/>
    <n v="0"/>
    <n v="515988"/>
    <n v="173004"/>
    <x v="5"/>
  </r>
  <r>
    <s v="16/1293/FUL"/>
    <x v="4"/>
    <m/>
    <d v="2017-11-20T00:00:00"/>
    <d v="2020-11-21T00:00:00"/>
    <d v="2018-02-01T00:00:00"/>
    <d v="2019-10-11T00:00:00"/>
    <x v="0"/>
    <x v="0"/>
    <x v="0"/>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m/>
    <n v="4"/>
    <n v="0"/>
    <n v="0"/>
    <n v="0"/>
    <n v="0"/>
    <n v="0"/>
    <m/>
    <m/>
    <m/>
    <m/>
    <m/>
    <n v="0"/>
    <n v="515764"/>
    <n v="173105"/>
    <x v="5"/>
  </r>
  <r>
    <s v="16/1344/FUL"/>
    <x v="1"/>
    <m/>
    <d v="2017-05-18T00:00:00"/>
    <d v="2020-05-18T00:00:00"/>
    <d v="2018-01-08T00:00:00"/>
    <d v="2019-09-03T00:00:00"/>
    <x v="0"/>
    <x v="0"/>
    <x v="0"/>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m/>
    <n v="3"/>
    <n v="0"/>
    <n v="0"/>
    <n v="0"/>
    <n v="0"/>
    <n v="0"/>
    <m/>
    <m/>
    <m/>
    <m/>
    <m/>
    <n v="0"/>
    <n v="516815"/>
    <n v="174220"/>
    <x v="1"/>
  </r>
  <r>
    <s v="16/1729/FUL"/>
    <x v="3"/>
    <m/>
    <d v="2017-01-16T00:00:00"/>
    <d v="2020-05-03T00:00:00"/>
    <d v="2018-02-01T00:00:00"/>
    <d v="2019-08-01T00:00:00"/>
    <x v="0"/>
    <x v="0"/>
    <x v="0"/>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m/>
    <n v="3"/>
    <n v="0"/>
    <n v="0"/>
    <n v="0"/>
    <n v="0"/>
    <n v="0"/>
    <m/>
    <m/>
    <m/>
    <m/>
    <m/>
    <n v="0"/>
    <n v="513783"/>
    <n v="169643"/>
    <x v="8"/>
  </r>
  <r>
    <s v="16/1935/GPD15"/>
    <x v="1"/>
    <s v="PA"/>
    <d v="2016-07-04T00:00:00"/>
    <d v="2019-07-19T00:00:00"/>
    <d v="2018-10-01T00:00:00"/>
    <d v="2019-09-30T00:00:00"/>
    <x v="0"/>
    <x v="0"/>
    <x v="0"/>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s v="Y"/>
    <n v="21"/>
    <n v="0"/>
    <n v="0"/>
    <n v="0"/>
    <n v="0"/>
    <n v="0"/>
    <m/>
    <m/>
    <m/>
    <m/>
    <m/>
    <n v="0"/>
    <n v="514411"/>
    <n v="171129"/>
    <x v="11"/>
  </r>
  <r>
    <s v="16/2042/FUL"/>
    <x v="2"/>
    <m/>
    <d v="2018-10-19T00:00:00"/>
    <d v="2021-10-19T00:00:00"/>
    <d v="2019-03-01T00:00:00"/>
    <d v="2020-03-02T00:00:00"/>
    <x v="0"/>
    <x v="0"/>
    <x v="0"/>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m/>
    <n v="3"/>
    <n v="0"/>
    <n v="0"/>
    <n v="0"/>
    <n v="0"/>
    <n v="0"/>
    <m/>
    <m/>
    <m/>
    <m/>
    <m/>
    <n v="0"/>
    <n v="516100"/>
    <n v="174435"/>
    <x v="1"/>
  </r>
  <r>
    <s v="16/2158/FUL"/>
    <x v="2"/>
    <m/>
    <d v="2016-08-05T00:00:00"/>
    <d v="2019-08-05T00:00:00"/>
    <d v="2016-09-29T00:00:00"/>
    <d v="2020-03-31T00:00:00"/>
    <x v="0"/>
    <x v="0"/>
    <x v="0"/>
    <s v="Reversion of 2 No. dwellinghouses into a single family dwellinghouse."/>
    <s v="Ormonde Lodge_x000d_2A St Peters Road_x000d_Twickenham_x000d_TW1 1QX_x000d_"/>
    <m/>
    <m/>
    <m/>
    <m/>
    <n v="2"/>
    <m/>
    <m/>
    <m/>
    <m/>
    <n v="2"/>
    <m/>
    <m/>
    <m/>
    <m/>
    <n v="1"/>
    <m/>
    <m/>
    <m/>
    <m/>
    <n v="1"/>
    <n v="0"/>
    <n v="0"/>
    <n v="0"/>
    <n v="-1"/>
    <n v="0"/>
    <n v="0"/>
    <n v="0"/>
    <n v="0"/>
    <n v="-1"/>
    <m/>
    <n v="-1"/>
    <n v="0"/>
    <n v="0"/>
    <n v="0"/>
    <n v="0"/>
    <n v="0"/>
    <m/>
    <m/>
    <m/>
    <m/>
    <m/>
    <n v="0"/>
    <n v="516878"/>
    <n v="174968"/>
    <x v="1"/>
  </r>
  <r>
    <s v="16/2348/FUL"/>
    <x v="0"/>
    <m/>
    <d v="2016-11-30T00:00:00"/>
    <d v="2019-11-30T00:00:00"/>
    <d v="2018-04-25T00:00:00"/>
    <d v="2020-03-31T00:00:00"/>
    <x v="0"/>
    <x v="0"/>
    <x v="0"/>
    <s v="Demolition of existing sheds and construction of a single storey one bedroom dwelling."/>
    <s v="38A Pagoda Avenue_x000d_Richmond_x000d_TW9 2HF"/>
    <m/>
    <m/>
    <m/>
    <m/>
    <m/>
    <m/>
    <m/>
    <m/>
    <m/>
    <n v="0"/>
    <m/>
    <n v="1"/>
    <m/>
    <m/>
    <m/>
    <m/>
    <m/>
    <m/>
    <m/>
    <n v="1"/>
    <n v="1"/>
    <n v="0"/>
    <n v="0"/>
    <n v="0"/>
    <n v="0"/>
    <n v="0"/>
    <n v="0"/>
    <n v="0"/>
    <n v="1"/>
    <m/>
    <n v="1"/>
    <n v="0"/>
    <n v="0"/>
    <n v="0"/>
    <n v="0"/>
    <n v="0"/>
    <m/>
    <m/>
    <m/>
    <m/>
    <m/>
    <n v="0"/>
    <n v="518622"/>
    <n v="175641"/>
    <x v="12"/>
  </r>
  <r>
    <s v="16/2502/FUL"/>
    <x v="0"/>
    <m/>
    <d v="2017-03-16T00:00:00"/>
    <d v="2020-03-17T00:00:00"/>
    <d v="2018-02-01T00:00:00"/>
    <d v="2019-09-27T00:00:00"/>
    <x v="0"/>
    <x v="0"/>
    <x v="0"/>
    <s v="Demolition of existing dwelling and erection of a new six bedroom house with basement."/>
    <s v="43 Strawberry Vale_x000d_Twickenham_x000d_TW1 4RX"/>
    <m/>
    <m/>
    <m/>
    <m/>
    <n v="1"/>
    <m/>
    <m/>
    <m/>
    <m/>
    <n v="1"/>
    <m/>
    <m/>
    <m/>
    <m/>
    <m/>
    <m/>
    <n v="1"/>
    <m/>
    <m/>
    <n v="1"/>
    <n v="0"/>
    <n v="0"/>
    <n v="0"/>
    <n v="-1"/>
    <n v="0"/>
    <n v="1"/>
    <n v="0"/>
    <n v="0"/>
    <n v="0"/>
    <m/>
    <n v="0"/>
    <n v="0"/>
    <n v="0"/>
    <n v="0"/>
    <n v="0"/>
    <n v="0"/>
    <m/>
    <m/>
    <m/>
    <m/>
    <m/>
    <n v="0"/>
    <n v="516098"/>
    <n v="172295"/>
    <x v="5"/>
  </r>
  <r>
    <s v="16/2975/GPD15"/>
    <x v="1"/>
    <s v="PA"/>
    <d v="2016-09-14T00:00:00"/>
    <d v="2019-09-14T00:00:00"/>
    <d v="2019-01-09T00:00:00"/>
    <d v="2019-12-23T00:00:00"/>
    <x v="0"/>
    <x v="0"/>
    <x v="0"/>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m/>
    <n v="2"/>
    <n v="0"/>
    <n v="0"/>
    <n v="0"/>
    <n v="0"/>
    <n v="0"/>
    <m/>
    <m/>
    <m/>
    <m/>
    <m/>
    <n v="0"/>
    <n v="516167"/>
    <n v="173210"/>
    <x v="10"/>
  </r>
  <r>
    <s v="16/3210/GPD15"/>
    <x v="1"/>
    <s v="PA"/>
    <d v="2016-09-30T00:00:00"/>
    <d v="2019-09-30T00:00:00"/>
    <d v="2019-04-02T00:00:00"/>
    <d v="2020-02-11T00:00:00"/>
    <x v="0"/>
    <x v="0"/>
    <x v="0"/>
    <s v="Change of use from B1 (Office) to C3 (Residential) comprising 4 x 1 bedroom flats."/>
    <s v="123 High Street_x000d_Whitton_x000d_Twickenham_x000d_TW2 7LQ_x000d_"/>
    <s v="-"/>
    <m/>
    <m/>
    <m/>
    <m/>
    <m/>
    <m/>
    <m/>
    <m/>
    <n v="0"/>
    <m/>
    <n v="4"/>
    <m/>
    <m/>
    <m/>
    <m/>
    <m/>
    <m/>
    <m/>
    <n v="4"/>
    <n v="4"/>
    <n v="0"/>
    <n v="0"/>
    <n v="0"/>
    <n v="0"/>
    <n v="0"/>
    <n v="0"/>
    <n v="0"/>
    <n v="4"/>
    <m/>
    <n v="4"/>
    <n v="0"/>
    <n v="0"/>
    <n v="0"/>
    <n v="0"/>
    <n v="0"/>
    <m/>
    <m/>
    <m/>
    <m/>
    <m/>
    <n v="0"/>
    <n v="514223"/>
    <n v="173584"/>
    <x v="13"/>
  </r>
  <r>
    <s v="16/3247/FUL"/>
    <x v="0"/>
    <m/>
    <d v="2017-07-14T00:00:00"/>
    <d v="2020-10-31T00:00:00"/>
    <d v="2018-10-01T00:00:00"/>
    <d v="2020-01-21T00:00:00"/>
    <x v="0"/>
    <x v="0"/>
    <x v="0"/>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m/>
    <n v="1"/>
    <n v="0"/>
    <n v="0"/>
    <n v="0"/>
    <n v="0"/>
    <n v="0"/>
    <m/>
    <m/>
    <m/>
    <m/>
    <m/>
    <n v="0"/>
    <n v="512538"/>
    <n v="173280"/>
    <x v="14"/>
  </r>
  <r>
    <s v="16/3485/FUL"/>
    <x v="2"/>
    <m/>
    <d v="2017-10-30T00:00:00"/>
    <d v="2020-10-30T00:00:00"/>
    <d v="2020-01-10T00:00:00"/>
    <d v="2019-07-01T00:00:00"/>
    <x v="0"/>
    <x v="0"/>
    <x v="0"/>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m/>
    <n v="-1"/>
    <n v="0"/>
    <n v="0"/>
    <n v="0"/>
    <n v="0"/>
    <n v="0"/>
    <m/>
    <m/>
    <m/>
    <m/>
    <m/>
    <n v="0"/>
    <n v="514501"/>
    <n v="170687"/>
    <x v="11"/>
  </r>
  <r>
    <s v="16/3552/FUL"/>
    <x v="3"/>
    <m/>
    <d v="2018-04-24T00:00:00"/>
    <d v="2021-04-24T00:00:00"/>
    <d v="2018-04-25T00:00:00"/>
    <d v="2020-03-30T00:00:00"/>
    <x v="0"/>
    <x v="0"/>
    <x v="0"/>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s v="Y"/>
    <n v="11"/>
    <n v="0"/>
    <n v="0"/>
    <n v="0"/>
    <n v="0"/>
    <n v="0"/>
    <m/>
    <m/>
    <m/>
    <m/>
    <m/>
    <n v="0"/>
    <n v="517752"/>
    <n v="172177"/>
    <x v="15"/>
  </r>
  <r>
    <s v="16/3685/FUL"/>
    <x v="3"/>
    <m/>
    <d v="2016-11-16T00:00:00"/>
    <d v="2021-02-15T00:00:00"/>
    <d v="2018-06-22T00:00:00"/>
    <d v="2019-08-31T00:00:00"/>
    <x v="0"/>
    <x v="0"/>
    <x v="0"/>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m/>
    <n v="1"/>
    <n v="0"/>
    <n v="0"/>
    <n v="0"/>
    <n v="0"/>
    <n v="0"/>
    <m/>
    <m/>
    <m/>
    <m/>
    <m/>
    <n v="0"/>
    <n v="515385"/>
    <n v="174051"/>
    <x v="1"/>
  </r>
  <r>
    <s v="16/4193/FUL"/>
    <x v="0"/>
    <m/>
    <d v="2017-07-19T00:00:00"/>
    <d v="2020-07-19T00:00:00"/>
    <m/>
    <d v="2019-11-13T00:00:00"/>
    <x v="0"/>
    <x v="0"/>
    <x v="0"/>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m/>
    <n v="0"/>
    <n v="0"/>
    <n v="0"/>
    <n v="0"/>
    <n v="0"/>
    <n v="0"/>
    <m/>
    <m/>
    <m/>
    <m/>
    <m/>
    <n v="0"/>
    <n v="513706"/>
    <n v="170624"/>
    <x v="16"/>
  </r>
  <r>
    <s v="17/0164/GPD15"/>
    <x v="1"/>
    <s v="PA"/>
    <d v="2017-03-10T00:00:00"/>
    <d v="2020-03-10T00:00:00"/>
    <d v="2018-10-01T00:00:00"/>
    <d v="2019-04-24T00:00:00"/>
    <x v="0"/>
    <x v="0"/>
    <x v="0"/>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m/>
    <n v="1"/>
    <n v="0"/>
    <n v="0"/>
    <n v="0"/>
    <n v="0"/>
    <n v="0"/>
    <m/>
    <m/>
    <m/>
    <m/>
    <m/>
    <n v="0"/>
    <n v="516177"/>
    <n v="173221"/>
    <x v="10"/>
  </r>
  <r>
    <s v="17/0396/FUL"/>
    <x v="0"/>
    <m/>
    <d v="2017-06-05T00:00:00"/>
    <d v="2020-06-05T00:00:00"/>
    <d v="2019-02-01T00:00:00"/>
    <d v="2020-03-23T00:00:00"/>
    <x v="0"/>
    <x v="1"/>
    <x v="0"/>
    <s v="Demolition of existing garages and creation of 3 x 1bed 2person flats and 1 x 2bed 3-person bungalow with associated parking and landscaping."/>
    <s v="Garage Site Craig Road Ham"/>
    <s v="TW10"/>
    <m/>
    <m/>
    <m/>
    <m/>
    <m/>
    <m/>
    <m/>
    <m/>
    <n v="0"/>
    <s v="Y"/>
    <n v="3"/>
    <n v="1"/>
    <m/>
    <m/>
    <m/>
    <m/>
    <m/>
    <n v="4"/>
    <n v="4"/>
    <n v="3"/>
    <n v="1"/>
    <n v="0"/>
    <n v="0"/>
    <n v="0"/>
    <n v="0"/>
    <n v="0"/>
    <n v="0"/>
    <n v="4"/>
    <m/>
    <n v="0"/>
    <n v="0"/>
    <n v="0"/>
    <n v="0"/>
    <n v="0"/>
    <n v="0"/>
    <m/>
    <m/>
    <m/>
    <m/>
    <m/>
    <n v="0"/>
    <n v="517438"/>
    <n v="171815"/>
    <x v="15"/>
  </r>
  <r>
    <s v="17/0460/FUL"/>
    <x v="2"/>
    <m/>
    <d v="2017-07-14T00:00:00"/>
    <d v="2020-07-14T00:00:00"/>
    <m/>
    <d v="2020-03-31T00:00:00"/>
    <x v="0"/>
    <x v="0"/>
    <x v="0"/>
    <s v="Reversion of 4no. flats to a single family dwellinghouse."/>
    <s v="45 Castelnau_x000d_Barnes_x000d_London_x000d_SW13 9RT"/>
    <s v="SW13 9RT"/>
    <n v="3"/>
    <m/>
    <m/>
    <m/>
    <n v="1"/>
    <m/>
    <m/>
    <m/>
    <n v="4"/>
    <m/>
    <m/>
    <m/>
    <m/>
    <m/>
    <m/>
    <m/>
    <n v="1"/>
    <m/>
    <n v="1"/>
    <n v="-3"/>
    <n v="0"/>
    <n v="0"/>
    <n v="0"/>
    <n v="-1"/>
    <n v="0"/>
    <n v="1"/>
    <n v="0"/>
    <n v="-3"/>
    <m/>
    <n v="-3"/>
    <n v="0"/>
    <n v="0"/>
    <n v="0"/>
    <n v="0"/>
    <n v="0"/>
    <m/>
    <m/>
    <m/>
    <m/>
    <m/>
    <n v="0"/>
    <n v="522418"/>
    <n v="176934"/>
    <x v="17"/>
  </r>
  <r>
    <s v="17/0733/FUL"/>
    <x v="2"/>
    <m/>
    <d v="2017-09-13T00:00:00"/>
    <d v="2020-09-13T00:00:00"/>
    <d v="2019-10-31T00:00:00"/>
    <d v="2020-03-18T00:00:00"/>
    <x v="0"/>
    <x v="0"/>
    <x v="0"/>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m/>
    <n v="1"/>
    <n v="0"/>
    <n v="0"/>
    <n v="0"/>
    <n v="0"/>
    <n v="0"/>
    <m/>
    <m/>
    <m/>
    <m/>
    <m/>
    <n v="0"/>
    <n v="520325"/>
    <n v="175316"/>
    <x v="7"/>
  </r>
  <r>
    <s v="17/0956/FUL"/>
    <x v="0"/>
    <m/>
    <d v="2017-09-14T00:00:00"/>
    <d v="2020-09-14T00:00:00"/>
    <d v="2019-01-14T00:00:00"/>
    <d v="2020-02-20T00:00:00"/>
    <x v="0"/>
    <x v="0"/>
    <x v="0"/>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m/>
    <n v="6"/>
    <n v="0"/>
    <n v="0"/>
    <n v="0"/>
    <n v="0"/>
    <n v="0"/>
    <m/>
    <m/>
    <m/>
    <m/>
    <m/>
    <n v="0"/>
    <n v="522302"/>
    <n v="176537"/>
    <x v="17"/>
  </r>
  <r>
    <s v="17/1207/FUL"/>
    <x v="0"/>
    <m/>
    <d v="2017-10-24T00:00:00"/>
    <d v="2020-10-24T00:00:00"/>
    <d v="2018-10-01T00:00:00"/>
    <d v="2019-11-18T00:00:00"/>
    <x v="0"/>
    <x v="0"/>
    <x v="0"/>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m/>
    <n v="2"/>
    <n v="0"/>
    <n v="0"/>
    <n v="0"/>
    <n v="0"/>
    <n v="0"/>
    <m/>
    <m/>
    <m/>
    <m/>
    <m/>
    <n v="0"/>
    <n v="518953"/>
    <n v="176997"/>
    <x v="9"/>
  </r>
  <r>
    <s v="17/1286/VRC"/>
    <x v="0"/>
    <m/>
    <d v="2017-10-05T00:00:00"/>
    <d v="2017-12-09T00:00:00"/>
    <d v="2017-10-05T00:00:00"/>
    <d v="2019-08-19T00:00:00"/>
    <x v="0"/>
    <x v="1"/>
    <x v="0"/>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s v="Y"/>
    <n v="15"/>
    <n v="0"/>
    <n v="0"/>
    <n v="0"/>
    <n v="0"/>
    <n v="0"/>
    <m/>
    <m/>
    <m/>
    <m/>
    <m/>
    <n v="0"/>
    <n v="516802"/>
    <n v="171333"/>
    <x v="0"/>
  </r>
  <r>
    <s v="17/1286/VRC"/>
    <x v="0"/>
    <m/>
    <d v="2017-10-05T00:00:00"/>
    <d v="2017-12-09T00:00:00"/>
    <d v="2017-10-05T00:00:00"/>
    <d v="2019-12-06T00:00:00"/>
    <x v="0"/>
    <x v="0"/>
    <x v="0"/>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s v="Y"/>
    <n v="93"/>
    <n v="0"/>
    <n v="0"/>
    <n v="0"/>
    <n v="0"/>
    <n v="0"/>
    <m/>
    <m/>
    <m/>
    <m/>
    <m/>
    <n v="0"/>
    <n v="516802"/>
    <n v="171333"/>
    <x v="0"/>
  </r>
  <r>
    <s v="17/1286/VRC"/>
    <x v="0"/>
    <m/>
    <d v="2017-10-05T00:00:00"/>
    <d v="2017-12-09T00:00:00"/>
    <d v="2017-10-05T00:00:00"/>
    <d v="2019-04-26T00:00:00"/>
    <x v="0"/>
    <x v="0"/>
    <x v="0"/>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s v="Y"/>
    <n v="47"/>
    <n v="0"/>
    <n v="0"/>
    <n v="0"/>
    <n v="0"/>
    <n v="0"/>
    <m/>
    <m/>
    <m/>
    <m/>
    <m/>
    <n v="0"/>
    <n v="516802"/>
    <n v="171333"/>
    <x v="0"/>
  </r>
  <r>
    <s v="17/1621/FUL"/>
    <x v="1"/>
    <m/>
    <d v="2017-10-09T00:00:00"/>
    <d v="2021-04-03T00:00:00"/>
    <d v="2019-09-05T00:00:00"/>
    <d v="2019-10-29T00:00:00"/>
    <x v="0"/>
    <x v="0"/>
    <x v="0"/>
    <s v="Conversion of First Floor Offices (B1) to Residential (C3) and Remodelling of Second Floor Flat."/>
    <s v="3 Union Court_x000d_Sheen Road_x000d_Richmond_x000d__x000d_"/>
    <s v="TW9"/>
    <m/>
    <m/>
    <m/>
    <m/>
    <m/>
    <m/>
    <m/>
    <m/>
    <n v="0"/>
    <m/>
    <n v="1"/>
    <m/>
    <m/>
    <m/>
    <m/>
    <m/>
    <m/>
    <m/>
    <n v="1"/>
    <n v="1"/>
    <n v="0"/>
    <n v="0"/>
    <n v="0"/>
    <n v="0"/>
    <n v="0"/>
    <n v="0"/>
    <n v="0"/>
    <n v="1"/>
    <m/>
    <n v="1"/>
    <n v="0"/>
    <n v="0"/>
    <n v="0"/>
    <n v="0"/>
    <n v="0"/>
    <m/>
    <m/>
    <m/>
    <m/>
    <m/>
    <n v="0"/>
    <n v="518053"/>
    <n v="174903"/>
    <x v="4"/>
  </r>
  <r>
    <s v="17/2534/FUL"/>
    <x v="2"/>
    <m/>
    <d v="2018-02-22T00:00:00"/>
    <d v="2021-02-22T00:00:00"/>
    <d v="2019-03-01T00:00:00"/>
    <d v="2020-03-25T00:00:00"/>
    <x v="0"/>
    <x v="0"/>
    <x v="0"/>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m/>
    <n v="-2"/>
    <n v="0"/>
    <n v="0"/>
    <n v="0"/>
    <n v="0"/>
    <n v="0"/>
    <m/>
    <m/>
    <m/>
    <m/>
    <m/>
    <n v="0"/>
    <n v="518396"/>
    <n v="174632"/>
    <x v="4"/>
  </r>
  <r>
    <s v="17/2779/NMA"/>
    <x v="0"/>
    <m/>
    <d v="2018-03-09T00:00:00"/>
    <d v="2021-03-09T00:00:00"/>
    <d v="2016-05-02T00:00:00"/>
    <d v="2020-03-31T00:00:00"/>
    <x v="0"/>
    <x v="0"/>
    <x v="0"/>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s v="Y"/>
    <n v="10"/>
    <n v="0"/>
    <n v="0"/>
    <n v="0"/>
    <n v="0"/>
    <n v="0"/>
    <m/>
    <m/>
    <m/>
    <m/>
    <m/>
    <n v="0"/>
    <n v="518534"/>
    <n v="171320"/>
    <x v="15"/>
  </r>
  <r>
    <s v="17/2779/NMA"/>
    <x v="0"/>
    <m/>
    <d v="2018-03-09T00:00:00"/>
    <d v="2021-03-09T00:00:00"/>
    <d v="2016-05-02T00:00:00"/>
    <d v="2020-03-31T00:00:00"/>
    <x v="0"/>
    <x v="0"/>
    <x v="0"/>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s v="Y"/>
    <n v="7"/>
    <n v="0"/>
    <n v="0"/>
    <n v="0"/>
    <n v="0"/>
    <n v="0"/>
    <m/>
    <m/>
    <m/>
    <m/>
    <m/>
    <n v="0"/>
    <n v="518534"/>
    <n v="171320"/>
    <x v="15"/>
  </r>
  <r>
    <s v="17/2995/FUL"/>
    <x v="1"/>
    <m/>
    <d v="2018-04-24T00:00:00"/>
    <d v="2021-04-24T00:00:00"/>
    <d v="2019-01-31T00:00:00"/>
    <d v="2019-04-10T00:00:00"/>
    <x v="0"/>
    <x v="0"/>
    <x v="0"/>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0"/>
    <m/>
    <m/>
    <m/>
    <n v="1"/>
    <m/>
    <n v="1"/>
    <n v="2"/>
    <m/>
    <m/>
    <m/>
    <m/>
    <m/>
    <m/>
    <n v="3"/>
    <n v="0"/>
    <n v="2"/>
    <n v="0"/>
    <n v="0"/>
    <n v="0"/>
    <n v="0"/>
    <n v="0"/>
    <n v="0"/>
    <n v="2"/>
    <m/>
    <n v="2"/>
    <n v="0"/>
    <n v="0"/>
    <n v="0"/>
    <n v="0"/>
    <n v="0"/>
    <m/>
    <m/>
    <m/>
    <m/>
    <m/>
    <n v="0"/>
    <n v="518267"/>
    <n v="175282"/>
    <x v="12"/>
  </r>
  <r>
    <s v="17/3132/FUL"/>
    <x v="0"/>
    <m/>
    <d v="2018-10-16T00:00:00"/>
    <d v="2021-10-16T00:00:00"/>
    <d v="2019-02-05T00:00:00"/>
    <d v="2020-03-31T00:00:00"/>
    <x v="0"/>
    <x v="0"/>
    <x v="0"/>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m/>
    <n v="1"/>
    <n v="0"/>
    <n v="0"/>
    <n v="0"/>
    <n v="0"/>
    <n v="0"/>
    <m/>
    <m/>
    <m/>
    <m/>
    <m/>
    <n v="0"/>
    <n v="517531"/>
    <n v="174067"/>
    <x v="10"/>
  </r>
  <r>
    <s v="17/3347/FUL"/>
    <x v="0"/>
    <m/>
    <d v="2018-07-25T00:00:00"/>
    <d v="2021-07-25T00:00:00"/>
    <d v="2018-11-01T00:00:00"/>
    <d v="2019-12-02T00:00:00"/>
    <x v="0"/>
    <x v="0"/>
    <x v="0"/>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m/>
    <n v="2"/>
    <n v="0"/>
    <n v="0"/>
    <n v="0"/>
    <n v="0"/>
    <n v="0"/>
    <m/>
    <m/>
    <m/>
    <m/>
    <m/>
    <n v="0"/>
    <n v="521397"/>
    <n v="175828"/>
    <x v="6"/>
  </r>
  <r>
    <s v="17/3591/FUL"/>
    <x v="2"/>
    <m/>
    <d v="2018-10-12T00:00:00"/>
    <d v="2021-10-12T00:00:00"/>
    <m/>
    <d v="2020-03-31T00:00:00"/>
    <x v="0"/>
    <x v="0"/>
    <x v="0"/>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m/>
    <n v="1"/>
    <n v="0"/>
    <n v="0"/>
    <n v="0"/>
    <n v="0"/>
    <n v="0"/>
    <m/>
    <m/>
    <m/>
    <m/>
    <m/>
    <n v="0"/>
    <n v="514174"/>
    <n v="173697"/>
    <x v="13"/>
  </r>
  <r>
    <s v="17/4238/FUL"/>
    <x v="0"/>
    <m/>
    <d v="2018-02-23T00:00:00"/>
    <d v="2021-02-26T00:00:00"/>
    <d v="2019-02-13T00:00:00"/>
    <d v="2019-10-30T00:00:00"/>
    <x v="0"/>
    <x v="0"/>
    <x v="0"/>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0"/>
    <m/>
    <m/>
    <n v="0"/>
    <n v="0"/>
    <n v="0"/>
    <n v="-1"/>
    <n v="0"/>
    <n v="0"/>
    <n v="0"/>
    <n v="0"/>
    <n v="0"/>
    <n v="-1"/>
    <m/>
    <n v="-1"/>
    <n v="0"/>
    <n v="0"/>
    <n v="0"/>
    <n v="0"/>
    <n v="0"/>
    <m/>
    <m/>
    <m/>
    <m/>
    <m/>
    <n v="0"/>
    <n v="515649"/>
    <n v="170638"/>
    <x v="0"/>
  </r>
  <r>
    <s v="17/4606/FUL"/>
    <x v="0"/>
    <m/>
    <d v="2018-05-04T00:00:00"/>
    <d v="2021-05-04T00:00:00"/>
    <d v="2018-06-01T00:00:00"/>
    <d v="2019-05-31T00:00:00"/>
    <x v="0"/>
    <x v="0"/>
    <x v="0"/>
    <s v="Construction of 2No. 3 bed dwellinghouses (including basement accommodation) with rear plot boundary alteration."/>
    <s v="1 Upper Ham Road_x000d_Ham_x000d_TW10 5LD_x000d__x000d_"/>
    <s v="TW10 5LD"/>
    <m/>
    <m/>
    <n v="1"/>
    <m/>
    <m/>
    <m/>
    <m/>
    <m/>
    <n v="1"/>
    <m/>
    <m/>
    <m/>
    <n v="2"/>
    <m/>
    <m/>
    <m/>
    <m/>
    <m/>
    <n v="2"/>
    <n v="0"/>
    <n v="0"/>
    <n v="1"/>
    <n v="0"/>
    <n v="0"/>
    <n v="0"/>
    <n v="0"/>
    <n v="0"/>
    <n v="1"/>
    <m/>
    <n v="1"/>
    <n v="0"/>
    <n v="0"/>
    <n v="0"/>
    <n v="0"/>
    <n v="0"/>
    <m/>
    <m/>
    <m/>
    <m/>
    <m/>
    <n v="0"/>
    <n v="517784"/>
    <n v="171703"/>
    <x v="15"/>
  </r>
  <r>
    <s v="18/0318/FUL"/>
    <x v="2"/>
    <m/>
    <d v="2018-10-09T00:00:00"/>
    <d v="2021-10-09T00:00:00"/>
    <d v="2018-11-01T00:00:00"/>
    <d v="2020-03-18T00:00:00"/>
    <x v="0"/>
    <x v="0"/>
    <x v="0"/>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m/>
    <n v="-1"/>
    <n v="0"/>
    <n v="0"/>
    <n v="0"/>
    <n v="0"/>
    <n v="0"/>
    <m/>
    <m/>
    <m/>
    <m/>
    <m/>
    <n v="0"/>
    <n v="514998"/>
    <n v="172958"/>
    <x v="2"/>
  </r>
  <r>
    <s v="18/0433/FUL"/>
    <x v="1"/>
    <m/>
    <d v="2018-07-24T00:00:00"/>
    <d v="2021-07-24T00:00:00"/>
    <d v="2019-05-01T00:00:00"/>
    <d v="2019-09-14T00:00:00"/>
    <x v="0"/>
    <x v="0"/>
    <x v="0"/>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m/>
    <n v="4"/>
    <n v="0"/>
    <n v="0"/>
    <n v="0"/>
    <n v="0"/>
    <n v="0"/>
    <m/>
    <m/>
    <m/>
    <m/>
    <m/>
    <n v="0"/>
    <n v="515424"/>
    <n v="173951"/>
    <x v="1"/>
  </r>
  <r>
    <s v="18/0665/FUL"/>
    <x v="0"/>
    <m/>
    <d v="2018-09-20T00:00:00"/>
    <d v="2021-09-20T00:00:00"/>
    <d v="2018-04-09T00:00:00"/>
    <d v="2019-08-01T00:00:00"/>
    <x v="0"/>
    <x v="0"/>
    <x v="0"/>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m/>
    <n v="1"/>
    <n v="0"/>
    <n v="0"/>
    <n v="0"/>
    <n v="0"/>
    <n v="0"/>
    <m/>
    <m/>
    <m/>
    <m/>
    <m/>
    <n v="0"/>
    <n v="514859"/>
    <n v="172254"/>
    <x v="5"/>
  </r>
  <r>
    <s v="18/0737/FUL"/>
    <x v="1"/>
    <m/>
    <d v="2018-12-12T00:00:00"/>
    <d v="2021-12-13T00:00:00"/>
    <d v="2019-01-08T00:00:00"/>
    <d v="2020-02-07T00:00:00"/>
    <x v="0"/>
    <x v="0"/>
    <x v="0"/>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m/>
    <n v="1"/>
    <n v="0"/>
    <n v="0"/>
    <n v="0"/>
    <n v="0"/>
    <n v="0"/>
    <m/>
    <m/>
    <m/>
    <m/>
    <m/>
    <n v="0"/>
    <n v="521322"/>
    <n v="175815"/>
    <x v="6"/>
  </r>
  <r>
    <s v="18/0743/FUL"/>
    <x v="0"/>
    <m/>
    <d v="2018-08-23T00:00:00"/>
    <d v="2021-08-23T00:00:00"/>
    <m/>
    <d v="2019-05-28T00:00:00"/>
    <x v="0"/>
    <x v="0"/>
    <x v="0"/>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m/>
    <n v="1"/>
    <n v="0"/>
    <n v="0"/>
    <n v="0"/>
    <n v="0"/>
    <n v="0"/>
    <m/>
    <m/>
    <m/>
    <m/>
    <m/>
    <n v="0"/>
    <n v="514675"/>
    <n v="172117"/>
    <x v="2"/>
  </r>
  <r>
    <s v="18/0745/FUL"/>
    <x v="2"/>
    <m/>
    <d v="2018-07-06T00:00:00"/>
    <d v="2021-07-06T00:00:00"/>
    <d v="2018-10-01T00:00:00"/>
    <d v="2019-10-15T00:00:00"/>
    <x v="0"/>
    <x v="0"/>
    <x v="0"/>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m/>
    <n v="1"/>
    <n v="0"/>
    <n v="0"/>
    <n v="0"/>
    <n v="0"/>
    <n v="0"/>
    <m/>
    <m/>
    <m/>
    <m/>
    <m/>
    <n v="0"/>
    <n v="516418"/>
    <n v="171190"/>
    <x v="0"/>
  </r>
  <r>
    <s v="18/0860/GPD15"/>
    <x v="1"/>
    <s v="PA"/>
    <d v="2018-05-08T00:00:00"/>
    <d v="2021-05-08T00:00:00"/>
    <m/>
    <d v="2019-06-14T00:00:00"/>
    <x v="0"/>
    <x v="0"/>
    <x v="0"/>
    <s v="Change of use from B1(c) to C3 to provide seven new self-contained studio residential dwellings."/>
    <s v="2 Elmfield Avenue_x000d_Teddington_x000d_TW11 8BS_x000d_"/>
    <s v="TW11 8BS"/>
    <m/>
    <m/>
    <m/>
    <m/>
    <m/>
    <m/>
    <m/>
    <m/>
    <n v="0"/>
    <m/>
    <n v="7"/>
    <m/>
    <m/>
    <m/>
    <m/>
    <m/>
    <m/>
    <m/>
    <n v="7"/>
    <n v="7"/>
    <n v="0"/>
    <n v="0"/>
    <n v="0"/>
    <n v="0"/>
    <n v="0"/>
    <n v="0"/>
    <n v="0"/>
    <n v="7"/>
    <m/>
    <n v="7"/>
    <n v="0"/>
    <n v="0"/>
    <n v="0"/>
    <n v="0"/>
    <n v="0"/>
    <m/>
    <m/>
    <m/>
    <m/>
    <m/>
    <n v="0"/>
    <n v="516011"/>
    <n v="171165"/>
    <x v="0"/>
  </r>
  <r>
    <s v="18/1175/FUL"/>
    <x v="4"/>
    <m/>
    <d v="2018-10-05T00:00:00"/>
    <d v="2021-10-05T00:00:00"/>
    <d v="2019-05-17T00:00:00"/>
    <d v="2019-09-10T00:00:00"/>
    <x v="0"/>
    <x v="0"/>
    <x v="0"/>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m/>
    <n v="1"/>
    <n v="0"/>
    <n v="0"/>
    <n v="0"/>
    <n v="0"/>
    <n v="0"/>
    <m/>
    <m/>
    <m/>
    <m/>
    <m/>
    <n v="0"/>
    <n v="518588"/>
    <n v="175372"/>
    <x v="12"/>
  </r>
  <r>
    <s v="18/1360/GPD15"/>
    <x v="1"/>
    <s v="PA"/>
    <d v="2018-06-15T00:00:00"/>
    <d v="2021-06-15T00:00:00"/>
    <d v="2019-05-03T00:00:00"/>
    <d v="2019-09-12T00:00:00"/>
    <x v="0"/>
    <x v="0"/>
    <x v="0"/>
    <s v="Change of use of ground floor from B1 (office) to C3 (dwellinghouse) to provide a 1 bedroom unit."/>
    <s v="1 Coval Passage_x000d_East Sheen_x000d_London_x000d_SW14 7RE_x000d_"/>
    <s v="SW14 7RE"/>
    <m/>
    <m/>
    <m/>
    <m/>
    <m/>
    <m/>
    <m/>
    <m/>
    <n v="0"/>
    <m/>
    <n v="1"/>
    <m/>
    <m/>
    <m/>
    <m/>
    <m/>
    <m/>
    <m/>
    <n v="1"/>
    <n v="1"/>
    <n v="0"/>
    <n v="0"/>
    <n v="0"/>
    <n v="0"/>
    <n v="0"/>
    <n v="0"/>
    <n v="0"/>
    <n v="1"/>
    <m/>
    <n v="1"/>
    <n v="0"/>
    <n v="0"/>
    <n v="0"/>
    <n v="0"/>
    <n v="0"/>
    <m/>
    <m/>
    <m/>
    <m/>
    <m/>
    <n v="0"/>
    <n v="520124"/>
    <n v="175293"/>
    <x v="7"/>
  </r>
  <r>
    <s v="18/1566/FUL"/>
    <x v="2"/>
    <m/>
    <d v="2018-09-25T00:00:00"/>
    <d v="2021-09-25T00:00:00"/>
    <d v="2019-01-31T00:00:00"/>
    <d v="2019-10-10T00:00:00"/>
    <x v="0"/>
    <x v="0"/>
    <x v="0"/>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m/>
    <n v="2"/>
    <n v="0"/>
    <n v="0"/>
    <n v="0"/>
    <n v="0"/>
    <n v="0"/>
    <m/>
    <m/>
    <m/>
    <m/>
    <m/>
    <n v="0"/>
    <n v="515965"/>
    <n v="173782"/>
    <x v="1"/>
  </r>
  <r>
    <s v="18/1569/FUL"/>
    <x v="2"/>
    <m/>
    <d v="2018-08-17T00:00:00"/>
    <d v="2022-03-11T00:00:00"/>
    <d v="2019-03-31T00:00:00"/>
    <d v="2019-05-31T00:00:00"/>
    <x v="0"/>
    <x v="0"/>
    <x v="0"/>
    <s v="Reversion of to two self-contained flats into single family dwelling house."/>
    <s v="14 Norman Avenue_x000d_Twickenham_x000d_TW1 2LY"/>
    <s v="TW1 2LY"/>
    <m/>
    <n v="2"/>
    <m/>
    <m/>
    <m/>
    <m/>
    <m/>
    <m/>
    <n v="2"/>
    <m/>
    <m/>
    <m/>
    <m/>
    <n v="1"/>
    <m/>
    <m/>
    <m/>
    <m/>
    <n v="1"/>
    <n v="0"/>
    <n v="-2"/>
    <n v="0"/>
    <n v="1"/>
    <n v="0"/>
    <n v="0"/>
    <n v="0"/>
    <n v="0"/>
    <n v="-1"/>
    <m/>
    <n v="-1"/>
    <n v="0"/>
    <n v="0"/>
    <n v="0"/>
    <n v="0"/>
    <n v="0"/>
    <m/>
    <m/>
    <m/>
    <m/>
    <m/>
    <n v="0"/>
    <n v="516997"/>
    <n v="173966"/>
    <x v="10"/>
  </r>
  <r>
    <s v="18/1722/GPD13"/>
    <x v="1"/>
    <s v="PA"/>
    <d v="2018-07-12T00:00:00"/>
    <d v="2021-07-12T00:00:00"/>
    <d v="2018-04-02T00:00:00"/>
    <d v="2019-10-14T00:00:00"/>
    <x v="0"/>
    <x v="0"/>
    <x v="0"/>
    <s v="Change of use from A1(Retail) to C3 (Residential) to create a two bedroom flat."/>
    <s v="Ground Floor_x000d_204 Stanley Road_x000d_Teddington_x000d_TW11 8UE_x000d_"/>
    <s v="TW11 8UE"/>
    <m/>
    <m/>
    <m/>
    <m/>
    <m/>
    <m/>
    <m/>
    <m/>
    <n v="0"/>
    <m/>
    <m/>
    <n v="1"/>
    <m/>
    <m/>
    <m/>
    <m/>
    <m/>
    <m/>
    <n v="1"/>
    <n v="0"/>
    <n v="1"/>
    <n v="0"/>
    <n v="0"/>
    <n v="0"/>
    <n v="0"/>
    <n v="0"/>
    <n v="0"/>
    <n v="1"/>
    <m/>
    <n v="1"/>
    <n v="0"/>
    <n v="0"/>
    <n v="0"/>
    <n v="0"/>
    <n v="0"/>
    <m/>
    <m/>
    <m/>
    <m/>
    <m/>
    <n v="0"/>
    <n v="515113"/>
    <n v="171634"/>
    <x v="11"/>
  </r>
  <r>
    <s v="18/1817/GPD15"/>
    <x v="1"/>
    <s v="PA"/>
    <d v="2018-06-29T00:00:00"/>
    <d v="2021-06-29T00:00:00"/>
    <m/>
    <d v="2020-02-21T00:00:00"/>
    <x v="0"/>
    <x v="0"/>
    <x v="0"/>
    <s v="Change of use from an office (Use Class B1(a)) to residential (Use Class C3) to provide 1 x 4 bed dwellinghouse."/>
    <s v="9 Elmtree Road_x000d_Teddington_x000d_TW11 8SJ_x000d_"/>
    <s v="TW11 8SJ"/>
    <m/>
    <m/>
    <m/>
    <m/>
    <m/>
    <m/>
    <m/>
    <m/>
    <n v="0"/>
    <m/>
    <m/>
    <m/>
    <m/>
    <n v="1"/>
    <m/>
    <m/>
    <m/>
    <m/>
    <n v="1"/>
    <n v="0"/>
    <n v="0"/>
    <n v="0"/>
    <n v="1"/>
    <n v="0"/>
    <n v="0"/>
    <n v="0"/>
    <n v="0"/>
    <n v="1"/>
    <m/>
    <n v="1"/>
    <n v="0"/>
    <n v="0"/>
    <n v="0"/>
    <n v="0"/>
    <n v="0"/>
    <m/>
    <m/>
    <m/>
    <m/>
    <m/>
    <n v="0"/>
    <n v="515379"/>
    <n v="171492"/>
    <x v="11"/>
  </r>
  <r>
    <s v="18/2296/ES191"/>
    <x v="2"/>
    <m/>
    <d v="2018-08-20T00:00:00"/>
    <d v="2019-11-29T00:00:00"/>
    <m/>
    <d v="2019-11-29T00:00:00"/>
    <x v="0"/>
    <x v="0"/>
    <x v="0"/>
    <s v="Use of the ground floor (left annex) as a self-contained dwelling (C3)."/>
    <s v="706A Hanworth Road_x000d_Whitton_x000d_Hounslow_x000d_TW4 5NT_x000d_"/>
    <s v="TW4 5NT"/>
    <m/>
    <m/>
    <m/>
    <m/>
    <n v="1"/>
    <m/>
    <m/>
    <m/>
    <n v="1"/>
    <m/>
    <m/>
    <n v="1"/>
    <n v="1"/>
    <m/>
    <m/>
    <m/>
    <m/>
    <m/>
    <n v="2"/>
    <n v="0"/>
    <n v="1"/>
    <n v="1"/>
    <n v="0"/>
    <n v="-1"/>
    <n v="0"/>
    <n v="0"/>
    <n v="0"/>
    <n v="1"/>
    <m/>
    <n v="1"/>
    <n v="0"/>
    <n v="0"/>
    <n v="0"/>
    <n v="0"/>
    <n v="0"/>
    <m/>
    <m/>
    <m/>
    <m/>
    <m/>
    <n v="0"/>
    <n v="512613"/>
    <n v="173404"/>
    <x v="14"/>
  </r>
  <r>
    <s v="18/2620/FUL"/>
    <x v="4"/>
    <m/>
    <d v="2019-01-04T00:00:00"/>
    <d v="2022-01-04T00:00:00"/>
    <d v="2018-04-02T00:00:00"/>
    <d v="2019-12-02T00:00:00"/>
    <x v="0"/>
    <x v="0"/>
    <x v="0"/>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m/>
    <n v="1"/>
    <n v="0"/>
    <n v="0"/>
    <n v="0"/>
    <n v="0"/>
    <n v="0"/>
    <m/>
    <m/>
    <m/>
    <m/>
    <m/>
    <n v="0"/>
    <n v="515112"/>
    <n v="171634"/>
    <x v="11"/>
  </r>
  <r>
    <s v="19/0141/ES191"/>
    <x v="1"/>
    <m/>
    <d v="2019-06-21T00:00:00"/>
    <d v="2019-06-21T00:00:00"/>
    <d v="2019-06-21T00:00:00"/>
    <d v="2019-06-21T00:00:00"/>
    <x v="0"/>
    <x v="0"/>
    <x v="0"/>
    <s v="Continued use of part of the property (excluding Unit 1) as 2No. flats in multiple occupation for upto 6 people."/>
    <s v="The Boathouse Ranelagh Drive Twickenham TW1 1QZ"/>
    <s v="TW1 1QZ"/>
    <m/>
    <m/>
    <m/>
    <m/>
    <m/>
    <m/>
    <m/>
    <m/>
    <n v="0"/>
    <m/>
    <m/>
    <m/>
    <m/>
    <n v="0"/>
    <n v="0"/>
    <m/>
    <m/>
    <m/>
    <n v="0"/>
    <n v="0"/>
    <n v="0"/>
    <n v="0"/>
    <n v="0"/>
    <n v="0"/>
    <n v="0"/>
    <n v="0"/>
    <n v="0"/>
    <n v="0"/>
    <m/>
    <n v="0"/>
    <n v="0"/>
    <n v="0"/>
    <n v="0"/>
    <n v="0"/>
    <n v="0"/>
    <m/>
    <m/>
    <m/>
    <m/>
    <m/>
    <n v="0"/>
    <n v="516877"/>
    <n v="175059"/>
    <x v="1"/>
  </r>
  <r>
    <s v="19/0475/FUL"/>
    <x v="3"/>
    <m/>
    <d v="2019-07-31T00:00:00"/>
    <d v="2022-07-31T00:00:00"/>
    <m/>
    <d v="2020-02-26T00:00:00"/>
    <x v="0"/>
    <x v="0"/>
    <x v="0"/>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m/>
    <n v="7"/>
    <n v="0"/>
    <n v="0"/>
    <n v="0"/>
    <n v="0"/>
    <n v="0"/>
    <m/>
    <m/>
    <m/>
    <m/>
    <m/>
    <n v="0"/>
    <n v="514280"/>
    <n v="170996"/>
    <x v="11"/>
  </r>
  <r>
    <s v="19/0739/FUL"/>
    <x v="2"/>
    <m/>
    <d v="2019-10-23T00:00:00"/>
    <d v="2022-10-23T00:00:00"/>
    <m/>
    <d v="2019-10-23T00:00:00"/>
    <x v="0"/>
    <x v="0"/>
    <x v="0"/>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m/>
    <n v="1"/>
    <n v="0"/>
    <n v="0"/>
    <n v="0"/>
    <n v="0"/>
    <n v="0"/>
    <m/>
    <m/>
    <m/>
    <m/>
    <m/>
    <n v="0"/>
    <n v="519011"/>
    <n v="176963"/>
    <x v="9"/>
  </r>
  <r>
    <s v="19/1100/FUL"/>
    <x v="1"/>
    <m/>
    <d v="2019-10-10T00:00:00"/>
    <d v="2022-10-10T00:00:00"/>
    <d v="2019-10-01T00:00:00"/>
    <d v="2020-01-31T00:00:00"/>
    <x v="0"/>
    <x v="0"/>
    <x v="0"/>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m/>
    <n v="1"/>
    <n v="0"/>
    <n v="0"/>
    <n v="0"/>
    <n v="0"/>
    <n v="0"/>
    <m/>
    <m/>
    <m/>
    <m/>
    <m/>
    <n v="0"/>
    <n v="516817"/>
    <n v="174222"/>
    <x v="1"/>
  </r>
  <r>
    <s v="19/1217/ES191"/>
    <x v="2"/>
    <m/>
    <d v="2019-06-11T00:00:00"/>
    <d v="2019-06-11T00:00:00"/>
    <d v="2019-06-11T00:00:00"/>
    <d v="2019-06-11T00:00:00"/>
    <x v="0"/>
    <x v="0"/>
    <x v="0"/>
    <s v="Establish use of property as a separate self-contained dwellinghouse"/>
    <s v="1A Riverside House_x000d_Riverside_x000d_Twickenham_x000d_TW1 3DJ_x000d_"/>
    <s v="TW1 3DJ"/>
    <m/>
    <m/>
    <m/>
    <m/>
    <m/>
    <m/>
    <n v="1"/>
    <m/>
    <n v="1"/>
    <m/>
    <m/>
    <m/>
    <n v="1"/>
    <n v="1"/>
    <m/>
    <m/>
    <m/>
    <m/>
    <n v="2"/>
    <n v="0"/>
    <n v="0"/>
    <n v="1"/>
    <n v="1"/>
    <n v="0"/>
    <n v="0"/>
    <n v="-1"/>
    <n v="0"/>
    <n v="1"/>
    <m/>
    <n v="1"/>
    <n v="0"/>
    <n v="0"/>
    <n v="0"/>
    <n v="0"/>
    <n v="0"/>
    <m/>
    <m/>
    <m/>
    <m/>
    <m/>
    <n v="0"/>
    <n v="516873"/>
    <n v="173350"/>
    <x v="10"/>
  </r>
  <r>
    <s v="19/2022/ES191"/>
    <x v="2"/>
    <m/>
    <d v="2019-09-16T00:00:00"/>
    <d v="2022-09-17T00:00:00"/>
    <m/>
    <d v="2019-09-17T00:00:00"/>
    <x v="0"/>
    <x v="0"/>
    <x v="0"/>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m/>
    <n v="-1"/>
    <n v="0"/>
    <n v="0"/>
    <n v="0"/>
    <n v="0"/>
    <n v="0"/>
    <m/>
    <m/>
    <m/>
    <m/>
    <m/>
    <n v="0"/>
    <n v="516420"/>
    <n v="171274"/>
    <x v="0"/>
  </r>
  <r>
    <s v="19/2544/FUL"/>
    <x v="1"/>
    <m/>
    <d v="2019-12-10T00:00:00"/>
    <d v="2022-12-10T00:00:00"/>
    <m/>
    <d v="2019-12-14T00:00:00"/>
    <x v="0"/>
    <x v="0"/>
    <x v="0"/>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m/>
    <n v="-1"/>
    <n v="0"/>
    <n v="0"/>
    <n v="0"/>
    <n v="0"/>
    <n v="0"/>
    <m/>
    <m/>
    <m/>
    <m/>
    <m/>
    <n v="0"/>
    <n v="513192"/>
    <n v="171188"/>
    <x v="16"/>
  </r>
  <r>
    <s v="19/3241/FUL"/>
    <x v="4"/>
    <m/>
    <d v="2020-03-13T00:00:00"/>
    <d v="2023-03-16T00:00:00"/>
    <d v="2020-03-16T00:00:00"/>
    <d v="2020-03-16T00:00:00"/>
    <x v="0"/>
    <x v="0"/>
    <x v="0"/>
    <s v="Extension of the garage to facilitate the creation of 1 x 1 bed dwelling."/>
    <s v="Land Adjacent To_x000d_29 Rivermeads Avenue_x000d_Twickenham_x000d__x000d_"/>
    <s v="TW2 5JL"/>
    <m/>
    <m/>
    <m/>
    <m/>
    <m/>
    <m/>
    <m/>
    <m/>
    <n v="0"/>
    <m/>
    <n v="1"/>
    <m/>
    <m/>
    <m/>
    <m/>
    <m/>
    <m/>
    <m/>
    <n v="1"/>
    <n v="1"/>
    <n v="0"/>
    <n v="0"/>
    <n v="0"/>
    <n v="0"/>
    <n v="0"/>
    <n v="0"/>
    <n v="0"/>
    <n v="1"/>
    <m/>
    <n v="1"/>
    <n v="0"/>
    <n v="0"/>
    <n v="0"/>
    <n v="0"/>
    <n v="0"/>
    <m/>
    <m/>
    <m/>
    <m/>
    <m/>
    <n v="0"/>
    <n v="513712"/>
    <n v="172398"/>
    <x v="2"/>
  </r>
  <r>
    <s v="19/3586/ES191"/>
    <x v="1"/>
    <m/>
    <d v="2020-01-20T00:00:00"/>
    <d v="2020-01-20T00:00:00"/>
    <m/>
    <d v="2020-01-20T00:00:00"/>
    <x v="0"/>
    <x v="0"/>
    <x v="0"/>
    <s v="Lawful development certificate for the existing use of the dwelling as a 6no. bedroom house in multiple occupation"/>
    <s v="29 Heathside_x000d_Whitton_x000d_Hounslow_x000d_TW4 5NJ_x000d_"/>
    <s v="TW4 5NJ"/>
    <m/>
    <m/>
    <n v="1"/>
    <m/>
    <m/>
    <m/>
    <m/>
    <m/>
    <n v="1"/>
    <m/>
    <m/>
    <m/>
    <m/>
    <m/>
    <m/>
    <m/>
    <m/>
    <m/>
    <n v="0"/>
    <n v="0"/>
    <n v="0"/>
    <n v="-1"/>
    <n v="0"/>
    <n v="0"/>
    <n v="0"/>
    <n v="0"/>
    <n v="0"/>
    <n v="-1"/>
    <m/>
    <n v="-1"/>
    <n v="0"/>
    <n v="0"/>
    <n v="0"/>
    <n v="0"/>
    <n v="0"/>
    <m/>
    <m/>
    <m/>
    <m/>
    <m/>
    <n v="0"/>
    <n v="512883"/>
    <n v="173656"/>
    <x v="14"/>
  </r>
  <r>
    <s v="19/3757/ES191"/>
    <x v="2"/>
    <m/>
    <d v="2020-01-31T00:00:00"/>
    <d v="2020-01-31T00:00:00"/>
    <m/>
    <d v="2020-01-31T00:00:00"/>
    <x v="0"/>
    <x v="0"/>
    <x v="0"/>
    <s v="Use of 2B Orleans Road as a separate and self-contained C3 dwellinghouse."/>
    <s v="2B Orleans Road_x000d_Twickenham_x000d_TW1 3BL"/>
    <s v="TW1 3BL"/>
    <m/>
    <m/>
    <m/>
    <m/>
    <m/>
    <m/>
    <m/>
    <m/>
    <n v="0"/>
    <m/>
    <n v="1"/>
    <m/>
    <m/>
    <m/>
    <m/>
    <m/>
    <m/>
    <m/>
    <n v="1"/>
    <n v="1"/>
    <n v="0"/>
    <n v="0"/>
    <n v="0"/>
    <n v="0"/>
    <n v="0"/>
    <n v="0"/>
    <n v="0"/>
    <n v="1"/>
    <m/>
    <n v="1"/>
    <n v="0"/>
    <n v="0"/>
    <n v="0"/>
    <n v="0"/>
    <n v="0"/>
    <m/>
    <m/>
    <m/>
    <m/>
    <m/>
    <n v="0"/>
    <n v="516930"/>
    <n v="173775"/>
    <x v="10"/>
  </r>
  <r>
    <s v="19/3854/ES191"/>
    <x v="1"/>
    <m/>
    <d v="2020-02-25T00:00:00"/>
    <d v="2020-02-25T00:00:00"/>
    <m/>
    <d v="2020-02-25T00:00:00"/>
    <x v="0"/>
    <x v="0"/>
    <x v="0"/>
    <s v="Use of Flat 1 (basement) as  C3 residential."/>
    <s v="Flat 1_x000d_Heron Court_x000d_3 - 5 High Street_x000d_Hampton_x000d_TW12 2SQ_x000d_"/>
    <s v="TW12 2SQ"/>
    <m/>
    <m/>
    <m/>
    <m/>
    <m/>
    <m/>
    <m/>
    <m/>
    <n v="0"/>
    <m/>
    <m/>
    <n v="1"/>
    <m/>
    <m/>
    <m/>
    <m/>
    <m/>
    <m/>
    <n v="1"/>
    <n v="0"/>
    <n v="1"/>
    <n v="0"/>
    <n v="0"/>
    <n v="0"/>
    <n v="0"/>
    <n v="0"/>
    <n v="0"/>
    <n v="1"/>
    <m/>
    <n v="1"/>
    <n v="0"/>
    <n v="0"/>
    <n v="0"/>
    <n v="0"/>
    <n v="0"/>
    <m/>
    <m/>
    <m/>
    <m/>
    <m/>
    <n v="0"/>
    <n v="513949"/>
    <n v="169534"/>
    <x v="8"/>
  </r>
  <r>
    <s v="99/2063"/>
    <x v="0"/>
    <m/>
    <d v="2000-02-03T00:00:00"/>
    <d v="2005-02-03T00:00:00"/>
    <d v="2005-01-14T00:00:00"/>
    <d v="2019-07-18T00:00:00"/>
    <x v="0"/>
    <x v="0"/>
    <x v="0"/>
    <s v="Proposed Dwelling House"/>
    <s v="6 Boileau Road Barnes"/>
    <m/>
    <m/>
    <m/>
    <m/>
    <m/>
    <m/>
    <m/>
    <m/>
    <m/>
    <n v="0"/>
    <m/>
    <n v="1"/>
    <m/>
    <m/>
    <m/>
    <m/>
    <m/>
    <m/>
    <n v="0"/>
    <n v="1"/>
    <n v="1"/>
    <n v="0"/>
    <n v="0"/>
    <n v="0"/>
    <n v="0"/>
    <n v="0"/>
    <n v="0"/>
    <n v="0"/>
    <n v="1"/>
    <m/>
    <n v="1"/>
    <n v="0"/>
    <n v="0"/>
    <n v="0"/>
    <n v="0"/>
    <n v="0"/>
    <m/>
    <m/>
    <m/>
    <m/>
    <m/>
    <n v="0"/>
    <n v="522457"/>
    <n v="177328"/>
    <x v="17"/>
  </r>
  <r>
    <s v="13/0998/FUL"/>
    <x v="0"/>
    <m/>
    <d v="2013-11-05T00:00:00"/>
    <d v="2016-11-05T00:00:00"/>
    <d v="2016-08-14T00:00:00"/>
    <m/>
    <x v="1"/>
    <x v="0"/>
    <x v="0"/>
    <s v="Redevelopment of land at the rear of 139-141 Stanley Road, Teddington to provide two semi-detached, three storey, three bedroom houses with parking spaces following demolition of existing warehouse."/>
    <s v="Land At 139 - 141 Stanley Road Teddington"/>
    <s v="TW11 8UF"/>
    <m/>
    <m/>
    <m/>
    <m/>
    <m/>
    <m/>
    <m/>
    <m/>
    <n v="0"/>
    <m/>
    <m/>
    <m/>
    <n v="2"/>
    <m/>
    <m/>
    <m/>
    <m/>
    <m/>
    <n v="2"/>
    <n v="0"/>
    <n v="0"/>
    <n v="2"/>
    <n v="0"/>
    <n v="0"/>
    <n v="0"/>
    <n v="0"/>
    <n v="0"/>
    <n v="2"/>
    <m/>
    <n v="0"/>
    <n v="2"/>
    <n v="0"/>
    <n v="0"/>
    <n v="0"/>
    <n v="0"/>
    <m/>
    <m/>
    <m/>
    <m/>
    <m/>
    <n v="2"/>
    <n v="515074"/>
    <n v="171654"/>
    <x v="11"/>
  </r>
  <r>
    <s v="19/0637/FUL"/>
    <x v="0"/>
    <m/>
    <d v="2020-02-06T00:00:00"/>
    <d v="2023-02-06T00:00:00"/>
    <d v="2020-09-21T00:00:00"/>
    <m/>
    <x v="1"/>
    <x v="0"/>
    <x v="0"/>
    <s v="Demolition of the existing buildings and the erection of a mixed use development comprising of two buildings (two and three storeys), occupied as 8 residential units and 248.6m of B1 office space."/>
    <s v="63 Sandycombe Road Richmond TW9 2EP"/>
    <s v="TW9 2EP"/>
    <m/>
    <m/>
    <m/>
    <m/>
    <m/>
    <m/>
    <m/>
    <m/>
    <n v="0"/>
    <m/>
    <n v="6"/>
    <n v="2"/>
    <m/>
    <m/>
    <m/>
    <m/>
    <m/>
    <m/>
    <n v="8"/>
    <n v="6"/>
    <n v="2"/>
    <n v="0"/>
    <n v="0"/>
    <n v="0"/>
    <n v="0"/>
    <n v="0"/>
    <n v="0"/>
    <n v="8"/>
    <m/>
    <n v="0"/>
    <n v="4"/>
    <n v="4"/>
    <n v="0"/>
    <n v="0"/>
    <n v="0"/>
    <m/>
    <m/>
    <m/>
    <m/>
    <m/>
    <n v="8"/>
    <n v="519026"/>
    <n v="175926"/>
    <x v="9"/>
  </r>
  <r>
    <s v="19/2246/FUL"/>
    <x v="2"/>
    <m/>
    <d v="2019-10-22T00:00:00"/>
    <d v="2022-10-22T00:00:00"/>
    <m/>
    <d v="2020-06-15T00:00:00"/>
    <x v="1"/>
    <x v="0"/>
    <x v="0"/>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m/>
    <n v="0"/>
    <n v="-1"/>
    <n v="0"/>
    <n v="0"/>
    <n v="0"/>
    <n v="0"/>
    <m/>
    <m/>
    <m/>
    <m/>
    <m/>
    <n v="-1"/>
    <n v="516802"/>
    <n v="171333"/>
    <x v="0"/>
  </r>
  <r>
    <s v="07/3348/FUL"/>
    <x v="0"/>
    <m/>
    <d v="2008-04-01T00:00:00"/>
    <d v="2011-04-01T00:00:00"/>
    <d v="2012-08-17T00:00:00"/>
    <m/>
    <x v="1"/>
    <x v="0"/>
    <x v="0"/>
    <s v="Demolition of existing house and outbuildings, construction of 3 houses."/>
    <s v="289 Petersham Road_x000d_Richmond_x000d_Surrey_x000d_TW10 7DA_x000d_"/>
    <m/>
    <m/>
    <m/>
    <m/>
    <n v="1"/>
    <m/>
    <m/>
    <m/>
    <m/>
    <n v="1"/>
    <m/>
    <n v="1"/>
    <m/>
    <m/>
    <n v="2"/>
    <m/>
    <m/>
    <m/>
    <m/>
    <n v="3"/>
    <n v="1"/>
    <n v="0"/>
    <n v="0"/>
    <n v="1"/>
    <n v="0"/>
    <n v="0"/>
    <n v="0"/>
    <n v="0"/>
    <n v="2"/>
    <m/>
    <n v="0"/>
    <n v="2"/>
    <n v="0"/>
    <n v="0"/>
    <n v="0"/>
    <n v="0"/>
    <m/>
    <m/>
    <m/>
    <m/>
    <m/>
    <n v="2"/>
    <n v="517856"/>
    <n v="172364"/>
    <x v="15"/>
  </r>
  <r>
    <s v="11/1443/FUL"/>
    <x v="0"/>
    <m/>
    <d v="2012-03-30T00:00:00"/>
    <d v="2015-03-30T00:00:00"/>
    <d v="2015-03-14T00:00:00"/>
    <m/>
    <x v="1"/>
    <x v="0"/>
    <x v="0"/>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m/>
    <n v="0"/>
    <n v="35.666666666666664"/>
    <n v="35.666666666666664"/>
    <n v="35.666666666666664"/>
    <n v="0"/>
    <n v="0"/>
    <m/>
    <m/>
    <m/>
    <m/>
    <m/>
    <n v="107"/>
    <n v="516095"/>
    <n v="173690"/>
    <x v="1"/>
  </r>
  <r>
    <s v="13/1327/FUL"/>
    <x v="1"/>
    <m/>
    <d v="2013-09-03T00:00:00"/>
    <d v="2016-09-03T00:00:00"/>
    <d v="2016-08-19T00:00:00"/>
    <m/>
    <x v="1"/>
    <x v="0"/>
    <x v="0"/>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m/>
    <n v="0"/>
    <n v="0"/>
    <n v="-1"/>
    <n v="0"/>
    <n v="0"/>
    <n v="0"/>
    <m/>
    <m/>
    <m/>
    <m/>
    <m/>
    <n v="-1"/>
    <n v="518397"/>
    <n v="173968"/>
    <x v="15"/>
  </r>
  <r>
    <s v="14/2118/FUL"/>
    <x v="2"/>
    <m/>
    <d v="2014-07-18T00:00:00"/>
    <d v="2018-01-19T00:00:00"/>
    <d v="2017-10-01T00:00:00"/>
    <m/>
    <x v="1"/>
    <x v="0"/>
    <x v="0"/>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m/>
    <n v="0"/>
    <n v="-2"/>
    <n v="0"/>
    <n v="0"/>
    <n v="0"/>
    <n v="0"/>
    <m/>
    <m/>
    <m/>
    <m/>
    <m/>
    <n v="-2"/>
    <n v="520243"/>
    <n v="175216"/>
    <x v="7"/>
  </r>
  <r>
    <s v="14/2257/FUL"/>
    <x v="3"/>
    <m/>
    <d v="2015-03-26T00:00:00"/>
    <d v="2018-03-27T00:00:00"/>
    <d v="2016-06-01T00:00:00"/>
    <m/>
    <x v="1"/>
    <x v="0"/>
    <x v="0"/>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m/>
    <n v="0"/>
    <n v="3"/>
    <n v="0"/>
    <n v="0"/>
    <n v="0"/>
    <n v="0"/>
    <m/>
    <m/>
    <m/>
    <m/>
    <m/>
    <n v="3"/>
    <n v="513482"/>
    <n v="173963"/>
    <x v="14"/>
  </r>
  <r>
    <s v="14/2797/P3JPA"/>
    <x v="1"/>
    <s v="PA"/>
    <d v="2015-08-20T00:00:00"/>
    <d v="2017-11-27T00:00:00"/>
    <d v="2017-06-30T00:00:00"/>
    <m/>
    <x v="1"/>
    <x v="0"/>
    <x v="0"/>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m/>
    <n v="0"/>
    <n v="6"/>
    <n v="0"/>
    <n v="0"/>
    <n v="0"/>
    <n v="0"/>
    <m/>
    <m/>
    <m/>
    <m/>
    <m/>
    <n v="6"/>
    <n v="515206"/>
    <n v="173341"/>
    <x v="5"/>
  </r>
  <r>
    <s v="14/3011/FUL"/>
    <x v="1"/>
    <m/>
    <d v="2015-04-17T00:00:00"/>
    <d v="2018-04-20T00:00:00"/>
    <d v="2018-04-04T00:00:00"/>
    <m/>
    <x v="1"/>
    <x v="0"/>
    <x v="0"/>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m/>
    <n v="0"/>
    <n v="5"/>
    <n v="0"/>
    <n v="0"/>
    <n v="0"/>
    <n v="0"/>
    <m/>
    <m/>
    <m/>
    <m/>
    <m/>
    <n v="5"/>
    <n v="515537"/>
    <n v="170973"/>
    <x v="0"/>
  </r>
  <r>
    <s v="14/3780/FUL"/>
    <x v="3"/>
    <m/>
    <d v="2015-04-30T00:00:00"/>
    <d v="2018-04-30T00:00:00"/>
    <d v="2016-07-01T00:00:00"/>
    <m/>
    <x v="1"/>
    <x v="0"/>
    <x v="0"/>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m/>
    <n v="8"/>
    <n v="8"/>
    <n v="0"/>
    <n v="0"/>
    <n v="0"/>
    <n v="0"/>
    <m/>
    <m/>
    <m/>
    <m/>
    <m/>
    <n v="8"/>
    <n v="517917"/>
    <n v="175196"/>
    <x v="4"/>
  </r>
  <r>
    <s v="14/4839/FUL"/>
    <x v="0"/>
    <m/>
    <d v="2016-07-14T00:00:00"/>
    <d v="2019-07-14T00:00:00"/>
    <d v="2019-06-01T00:00:00"/>
    <m/>
    <x v="1"/>
    <x v="0"/>
    <x v="0"/>
    <s v="Demolition of existing house and construction of a new 3 bedroom house."/>
    <s v="The Cottage_x000d_Eel Pie Island_x000d_Twickenham_x000d_TW1 3DY_x000d_"/>
    <m/>
    <m/>
    <n v="1"/>
    <m/>
    <m/>
    <m/>
    <m/>
    <m/>
    <m/>
    <n v="1"/>
    <m/>
    <m/>
    <m/>
    <n v="1"/>
    <m/>
    <m/>
    <m/>
    <m/>
    <m/>
    <n v="1"/>
    <n v="0"/>
    <n v="-1"/>
    <n v="1"/>
    <n v="0"/>
    <n v="0"/>
    <n v="0"/>
    <n v="0"/>
    <n v="0"/>
    <n v="0"/>
    <m/>
    <n v="0"/>
    <n v="0"/>
    <n v="0"/>
    <n v="0"/>
    <n v="0"/>
    <n v="0"/>
    <m/>
    <m/>
    <m/>
    <m/>
    <m/>
    <n v="0"/>
    <n v="516355"/>
    <n v="173076"/>
    <x v="10"/>
  </r>
  <r>
    <s v="14/5284/FUL"/>
    <x v="2"/>
    <m/>
    <d v="2015-02-16T00:00:00"/>
    <d v="2018-02-16T00:00:00"/>
    <d v="2018-03-23T00:00:00"/>
    <m/>
    <x v="1"/>
    <x v="0"/>
    <x v="0"/>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m/>
    <n v="0"/>
    <n v="-1"/>
    <n v="0"/>
    <n v="0"/>
    <n v="0"/>
    <n v="0"/>
    <m/>
    <m/>
    <m/>
    <m/>
    <m/>
    <n v="-1"/>
    <n v="518090"/>
    <n v="174701"/>
    <x v="4"/>
  </r>
  <r>
    <s v="14/5306/FUL"/>
    <x v="1"/>
    <m/>
    <d v="2015-06-22T00:00:00"/>
    <d v="2018-06-22T00:00:00"/>
    <d v="2017-05-01T00:00:00"/>
    <m/>
    <x v="1"/>
    <x v="0"/>
    <x v="0"/>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m/>
    <n v="0"/>
    <n v="0"/>
    <n v="0"/>
    <n v="0"/>
    <n v="0"/>
    <n v="0"/>
    <m/>
    <m/>
    <m/>
    <m/>
    <m/>
    <n v="0"/>
    <n v="518248"/>
    <n v="175334"/>
    <x v="12"/>
  </r>
  <r>
    <s v="15/1486/FUL"/>
    <x v="0"/>
    <m/>
    <d v="2015-07-16T00:00:00"/>
    <d v="2018-07-16T00:00:00"/>
    <d v="2018-06-04T00:00:00"/>
    <m/>
    <x v="1"/>
    <x v="0"/>
    <x v="0"/>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m/>
    <n v="0"/>
    <n v="1"/>
    <n v="0"/>
    <n v="0"/>
    <n v="0"/>
    <n v="0"/>
    <m/>
    <m/>
    <m/>
    <m/>
    <m/>
    <n v="1"/>
    <n v="512819"/>
    <n v="173657"/>
    <x v="14"/>
  </r>
  <r>
    <s v="15/2854/FUL"/>
    <x v="0"/>
    <m/>
    <d v="2016-06-02T00:00:00"/>
    <d v="2019-06-02T00:00:00"/>
    <d v="2019-05-01T00:00:00"/>
    <m/>
    <x v="1"/>
    <x v="1"/>
    <x v="0"/>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m/>
    <n v="0"/>
    <n v="2"/>
    <n v="0"/>
    <n v="0"/>
    <n v="0"/>
    <n v="0"/>
    <m/>
    <m/>
    <m/>
    <m/>
    <m/>
    <n v="2"/>
    <n v="517050"/>
    <n v="172680"/>
    <x v="15"/>
  </r>
  <r>
    <s v="15/2855/FUL"/>
    <x v="0"/>
    <m/>
    <d v="2016-06-02T00:00:00"/>
    <d v="2019-06-02T00:00:00"/>
    <d v="2019-05-28T00:00:00"/>
    <m/>
    <x v="1"/>
    <x v="1"/>
    <x v="0"/>
    <s v="Demolition of 20 garages in two rows; Construction of two three-bedroom houses"/>
    <s v="Garages At_x000d_Maguire Drive_x000d_Ham_x000d__x000d_"/>
    <m/>
    <m/>
    <m/>
    <m/>
    <m/>
    <m/>
    <m/>
    <m/>
    <m/>
    <n v="0"/>
    <s v="Y"/>
    <m/>
    <m/>
    <n v="2"/>
    <m/>
    <m/>
    <m/>
    <m/>
    <n v="2"/>
    <n v="2"/>
    <n v="0"/>
    <n v="0"/>
    <n v="2"/>
    <n v="0"/>
    <n v="0"/>
    <n v="0"/>
    <n v="0"/>
    <n v="0"/>
    <n v="2"/>
    <m/>
    <n v="0"/>
    <n v="2"/>
    <n v="0"/>
    <n v="0"/>
    <n v="0"/>
    <n v="0"/>
    <m/>
    <m/>
    <m/>
    <m/>
    <m/>
    <n v="2"/>
    <n v="517476"/>
    <n v="171658"/>
    <x v="15"/>
  </r>
  <r>
    <s v="15/2857/FUL"/>
    <x v="0"/>
    <m/>
    <d v="2016-11-17T00:00:00"/>
    <d v="2019-11-17T00:00:00"/>
    <d v="2019-10-16T00:00:00"/>
    <m/>
    <x v="1"/>
    <x v="1"/>
    <x v="0"/>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m/>
    <n v="0"/>
    <n v="3"/>
    <n v="0"/>
    <n v="0"/>
    <n v="0"/>
    <n v="0"/>
    <m/>
    <m/>
    <m/>
    <m/>
    <m/>
    <n v="3"/>
    <n v="517848"/>
    <n v="172830"/>
    <x v="15"/>
  </r>
  <r>
    <s v="15/3072/FUL"/>
    <x v="1"/>
    <m/>
    <d v="2016-10-07T00:00:00"/>
    <d v="2019-10-07T00:00:00"/>
    <d v="2018-03-01T00:00:00"/>
    <m/>
    <x v="1"/>
    <x v="0"/>
    <x v="0"/>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m/>
    <n v="0"/>
    <n v="6"/>
    <n v="0"/>
    <n v="0"/>
    <n v="0"/>
    <n v="0"/>
    <m/>
    <m/>
    <m/>
    <m/>
    <m/>
    <n v="6"/>
    <n v="516013"/>
    <n v="171023"/>
    <x v="0"/>
  </r>
  <r>
    <s v="15/3518/FUL"/>
    <x v="0"/>
    <m/>
    <d v="2019-03-08T00:00:00"/>
    <d v="2022-03-08T00:00:00"/>
    <d v="2019-10-01T00:00:00"/>
    <m/>
    <x v="1"/>
    <x v="0"/>
    <x v="0"/>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m/>
    <n v="0"/>
    <n v="0"/>
    <n v="0"/>
    <n v="0"/>
    <n v="0"/>
    <n v="0"/>
    <m/>
    <m/>
    <m/>
    <m/>
    <m/>
    <n v="0"/>
    <n v="517831"/>
    <n v="174076"/>
    <x v="10"/>
  </r>
  <r>
    <s v="15/5217/NMA1"/>
    <x v="0"/>
    <m/>
    <d v="2019-10-11T00:00:00"/>
    <d v="2022-10-11T00:00:00"/>
    <d v="2019-10-16T00:00:00"/>
    <m/>
    <x v="1"/>
    <x v="0"/>
    <x v="0"/>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m/>
    <n v="0"/>
    <n v="8"/>
    <n v="0"/>
    <n v="0"/>
    <n v="0"/>
    <n v="0"/>
    <m/>
    <m/>
    <m/>
    <m/>
    <m/>
    <n v="8"/>
    <n v="518559"/>
    <n v="174698"/>
    <x v="4"/>
  </r>
  <r>
    <s v="15/5351/FUL"/>
    <x v="0"/>
    <m/>
    <d v="2017-04-06T00:00:00"/>
    <d v="2020-04-07T00:00:00"/>
    <d v="2020-02-23T00:00:00"/>
    <m/>
    <x v="1"/>
    <x v="0"/>
    <x v="0"/>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m/>
    <n v="0"/>
    <n v="1"/>
    <n v="0"/>
    <n v="0"/>
    <n v="0"/>
    <n v="0"/>
    <m/>
    <m/>
    <m/>
    <m/>
    <m/>
    <n v="1"/>
    <n v="514775"/>
    <n v="172397"/>
    <x v="2"/>
  </r>
  <r>
    <s v="16/0058/FUL"/>
    <x v="1"/>
    <m/>
    <d v="2016-07-14T00:00:00"/>
    <d v="2019-07-14T00:00:00"/>
    <d v="2019-07-10T00:00:00"/>
    <m/>
    <x v="1"/>
    <x v="0"/>
    <x v="0"/>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m/>
    <n v="0"/>
    <n v="9"/>
    <n v="0"/>
    <n v="0"/>
    <n v="0"/>
    <n v="0"/>
    <m/>
    <m/>
    <m/>
    <m/>
    <m/>
    <n v="9"/>
    <n v="517924"/>
    <n v="174891"/>
    <x v="4"/>
  </r>
  <r>
    <s v="16/0432/FUL"/>
    <x v="0"/>
    <m/>
    <d v="2016-08-31T00:00:00"/>
    <d v="2019-08-31T00:00:00"/>
    <d v="2017-05-09T00:00:00"/>
    <m/>
    <x v="1"/>
    <x v="0"/>
    <x v="0"/>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m/>
    <n v="0"/>
    <n v="1"/>
    <n v="0"/>
    <n v="0"/>
    <n v="0"/>
    <n v="0"/>
    <m/>
    <m/>
    <m/>
    <m/>
    <m/>
    <n v="1"/>
    <n v="522622"/>
    <n v="177876"/>
    <x v="17"/>
  </r>
  <r>
    <s v="16/0680/FUL"/>
    <x v="4"/>
    <m/>
    <d v="2016-04-19T00:00:00"/>
    <d v="2019-04-19T00:00:00"/>
    <d v="2016-07-01T00:00:00"/>
    <m/>
    <x v="1"/>
    <x v="0"/>
    <x v="0"/>
    <s v="Part demolition of single dwelling house and formation of two semi-detached houses."/>
    <s v="2 Firs Avenue_x000d_East Sheen_x000d_London_x000d_SW14 7NZ_x000d_"/>
    <m/>
    <m/>
    <m/>
    <m/>
    <n v="1"/>
    <m/>
    <m/>
    <m/>
    <m/>
    <n v="1"/>
    <m/>
    <m/>
    <m/>
    <m/>
    <n v="2"/>
    <m/>
    <m/>
    <m/>
    <m/>
    <n v="2"/>
    <n v="0"/>
    <n v="0"/>
    <n v="0"/>
    <n v="1"/>
    <n v="0"/>
    <n v="0"/>
    <n v="0"/>
    <n v="0"/>
    <n v="1"/>
    <m/>
    <n v="0"/>
    <n v="1"/>
    <n v="0"/>
    <n v="0"/>
    <n v="0"/>
    <n v="0"/>
    <m/>
    <m/>
    <m/>
    <m/>
    <m/>
    <n v="1"/>
    <n v="520343"/>
    <n v="175141"/>
    <x v="7"/>
  </r>
  <r>
    <s v="16/0905/FUL"/>
    <x v="0"/>
    <m/>
    <d v="2017-02-23T00:00:00"/>
    <d v="2020-02-23T00:00:00"/>
    <d v="2020-02-19T00:00:00"/>
    <m/>
    <x v="1"/>
    <x v="0"/>
    <x v="0"/>
    <s v="Demolition of the existing hall and the erection of a new community facility building and 6 flats"/>
    <s v="275 Sandycombe Road_x000d_Richmond_x000d_TW9 3LU_x000d_"/>
    <m/>
    <m/>
    <m/>
    <m/>
    <m/>
    <m/>
    <m/>
    <m/>
    <m/>
    <n v="0"/>
    <m/>
    <n v="4"/>
    <n v="2"/>
    <m/>
    <m/>
    <m/>
    <m/>
    <m/>
    <m/>
    <n v="6"/>
    <n v="4"/>
    <n v="2"/>
    <n v="0"/>
    <n v="0"/>
    <n v="0"/>
    <n v="0"/>
    <n v="0"/>
    <n v="0"/>
    <n v="6"/>
    <m/>
    <n v="0"/>
    <n v="0"/>
    <n v="3"/>
    <n v="3"/>
    <n v="0"/>
    <n v="0"/>
    <m/>
    <m/>
    <m/>
    <m/>
    <m/>
    <n v="6"/>
    <n v="519126"/>
    <n v="176420"/>
    <x v="9"/>
  </r>
  <r>
    <s v="16/1145/FUL"/>
    <x v="2"/>
    <m/>
    <d v="2016-12-15T00:00:00"/>
    <d v="2019-12-15T00:00:00"/>
    <d v="2019-02-01T00:00:00"/>
    <m/>
    <x v="1"/>
    <x v="0"/>
    <x v="0"/>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m/>
    <n v="0"/>
    <n v="1"/>
    <n v="0"/>
    <n v="0"/>
    <n v="0"/>
    <n v="0"/>
    <m/>
    <m/>
    <m/>
    <m/>
    <m/>
    <n v="1"/>
    <n v="517615"/>
    <n v="169709"/>
    <x v="3"/>
  </r>
  <r>
    <s v="16/1373/FUL"/>
    <x v="1"/>
    <m/>
    <d v="2016-09-19T00:00:00"/>
    <d v="2019-09-19T00:00:00"/>
    <d v="2017-11-24T00:00:00"/>
    <m/>
    <x v="1"/>
    <x v="0"/>
    <x v="0"/>
    <s v="Alterations and refurbishment to provide a single family dwelling house."/>
    <s v="17 The Green, Richmond, TW9 1PX_x000a_"/>
    <s v="TW9 1PX"/>
    <m/>
    <m/>
    <m/>
    <m/>
    <m/>
    <m/>
    <m/>
    <m/>
    <n v="0"/>
    <m/>
    <m/>
    <m/>
    <m/>
    <m/>
    <n v="1"/>
    <m/>
    <m/>
    <m/>
    <n v="1"/>
    <n v="0"/>
    <n v="0"/>
    <n v="0"/>
    <n v="0"/>
    <n v="1"/>
    <n v="0"/>
    <n v="0"/>
    <n v="0"/>
    <n v="1"/>
    <m/>
    <n v="0"/>
    <n v="1"/>
    <n v="0"/>
    <n v="0"/>
    <n v="0"/>
    <n v="0"/>
    <m/>
    <m/>
    <m/>
    <m/>
    <m/>
    <n v="1"/>
    <n v="517807"/>
    <n v="174892"/>
    <x v="4"/>
  </r>
  <r>
    <s v="16/1882/FUL"/>
    <x v="0"/>
    <m/>
    <d v="2017-05-30T00:00:00"/>
    <d v="2020-05-30T00:00:00"/>
    <d v="2019-04-01T00:00:00"/>
    <m/>
    <x v="1"/>
    <x v="0"/>
    <x v="0"/>
    <s v="Demolition of existing single dwelling and erection of a new single dwelling."/>
    <s v="9 Charlotte Road_x000d_Barnes_x000d_London_x000d_SW13 9QJ_x000d_"/>
    <s v="SW13 9QJ"/>
    <n v="1"/>
    <m/>
    <m/>
    <m/>
    <m/>
    <m/>
    <m/>
    <m/>
    <n v="1"/>
    <m/>
    <m/>
    <m/>
    <n v="1"/>
    <m/>
    <m/>
    <m/>
    <m/>
    <m/>
    <n v="1"/>
    <n v="-1"/>
    <n v="0"/>
    <n v="1"/>
    <n v="0"/>
    <n v="0"/>
    <n v="0"/>
    <n v="0"/>
    <n v="0"/>
    <n v="0"/>
    <m/>
    <n v="0"/>
    <n v="0"/>
    <n v="0"/>
    <n v="0"/>
    <n v="0"/>
    <n v="0"/>
    <m/>
    <m/>
    <m/>
    <m/>
    <m/>
    <n v="0"/>
    <n v="521779"/>
    <n v="176827"/>
    <x v="17"/>
  </r>
  <r>
    <s v="16/1903/FUL"/>
    <x v="1"/>
    <m/>
    <d v="2016-11-15T00:00:00"/>
    <d v="2020-11-01T00:00:00"/>
    <d v="2019-01-14T00:00:00"/>
    <d v="2020-05-18T00:00:00"/>
    <x v="1"/>
    <x v="0"/>
    <x v="0"/>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m/>
    <n v="0"/>
    <n v="1"/>
    <n v="0"/>
    <n v="0"/>
    <n v="0"/>
    <n v="0"/>
    <m/>
    <m/>
    <m/>
    <m/>
    <m/>
    <n v="1"/>
    <n v="518846"/>
    <n v="177650"/>
    <x v="9"/>
  </r>
  <r>
    <s v="16/2306/FUL"/>
    <x v="2"/>
    <m/>
    <d v="2016-08-17T00:00:00"/>
    <d v="2019-08-17T00:00:00"/>
    <d v="2019-01-14T00:00:00"/>
    <m/>
    <x v="1"/>
    <x v="0"/>
    <x v="0"/>
    <s v="Conversion of the building into one family house, plus an additional apartment at basement level to the front."/>
    <s v="112 Richmond Hill_x000d_Richmond_x000d__x000d_"/>
    <m/>
    <n v="2"/>
    <n v="2"/>
    <n v="1"/>
    <m/>
    <m/>
    <m/>
    <m/>
    <m/>
    <n v="5"/>
    <m/>
    <n v="1"/>
    <m/>
    <m/>
    <n v="1"/>
    <m/>
    <m/>
    <m/>
    <m/>
    <n v="2"/>
    <n v="-1"/>
    <n v="-2"/>
    <n v="-1"/>
    <n v="1"/>
    <n v="0"/>
    <n v="0"/>
    <n v="0"/>
    <n v="0"/>
    <n v="-3"/>
    <m/>
    <n v="0"/>
    <n v="-3"/>
    <n v="0"/>
    <n v="0"/>
    <n v="0"/>
    <n v="0"/>
    <m/>
    <m/>
    <m/>
    <m/>
    <m/>
    <n v="-3"/>
    <n v="518294"/>
    <n v="174078"/>
    <x v="15"/>
  </r>
  <r>
    <s v="16/2637/FUL"/>
    <x v="0"/>
    <m/>
    <d v="2017-03-07T00:00:00"/>
    <d v="2020-03-07T00:00:00"/>
    <d v="2017-05-10T00:00:00"/>
    <m/>
    <x v="1"/>
    <x v="0"/>
    <x v="0"/>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m/>
    <n v="0"/>
    <n v="0"/>
    <n v="0"/>
    <n v="0"/>
    <n v="0"/>
    <n v="0"/>
    <m/>
    <m/>
    <m/>
    <m/>
    <m/>
    <n v="0"/>
    <n v="521872"/>
    <n v="177181"/>
    <x v="17"/>
  </r>
  <r>
    <s v="16/2647/FUL"/>
    <x v="0"/>
    <m/>
    <d v="2017-10-10T00:00:00"/>
    <d v="2020-10-10T00:00:00"/>
    <d v="2019-12-02T00:00:00"/>
    <m/>
    <x v="1"/>
    <x v="2"/>
    <x v="0"/>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m/>
    <n v="0"/>
    <n v="11"/>
    <n v="11"/>
    <n v="0"/>
    <n v="0"/>
    <n v="0"/>
    <m/>
    <m/>
    <m/>
    <m/>
    <m/>
    <n v="22"/>
    <n v="515918"/>
    <n v="171031"/>
    <x v="0"/>
  </r>
  <r>
    <s v="16/2709/FUL"/>
    <x v="0"/>
    <m/>
    <d v="2017-04-10T00:00:00"/>
    <d v="2020-04-10T00:00:00"/>
    <d v="2020-03-22T00:00:00"/>
    <m/>
    <x v="1"/>
    <x v="0"/>
    <x v="0"/>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m/>
    <n v="0"/>
    <n v="0"/>
    <n v="0"/>
    <n v="0"/>
    <n v="0"/>
    <n v="0"/>
    <m/>
    <m/>
    <m/>
    <m/>
    <m/>
    <n v="0"/>
    <n v="522192"/>
    <n v="177628"/>
    <x v="17"/>
  </r>
  <r>
    <s v="16/3293/RES"/>
    <x v="0"/>
    <m/>
    <d v="2016-11-03T00:00:00"/>
    <d v="2019-11-03T00:00:00"/>
    <d v="2017-03-13T00:00:00"/>
    <m/>
    <x v="1"/>
    <x v="1"/>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2"/>
    <n v="22"/>
    <n v="3"/>
    <n v="11"/>
    <n v="5"/>
    <n v="3"/>
    <n v="0"/>
    <n v="0"/>
    <n v="0"/>
    <n v="0"/>
    <n v="22"/>
    <m/>
    <n v="0"/>
    <n v="0"/>
    <n v="0"/>
    <n v="11"/>
    <n v="11"/>
    <n v="0"/>
    <m/>
    <m/>
    <m/>
    <m/>
    <m/>
    <n v="22"/>
    <n v="515304"/>
    <n v="173889"/>
    <x v="1"/>
  </r>
  <r>
    <s v="16/3293/RES"/>
    <x v="0"/>
    <m/>
    <d v="2016-11-03T00:00:00"/>
    <d v="2019-11-03T00:00:00"/>
    <d v="2017-03-13T00:00:00"/>
    <m/>
    <x v="1"/>
    <x v="0"/>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m/>
    <n v="146"/>
    <n v="38"/>
    <n v="59"/>
    <n v="31"/>
    <n v="18"/>
    <n v="0"/>
    <n v="0"/>
    <n v="0"/>
    <n v="0"/>
    <n v="146"/>
    <m/>
    <n v="0"/>
    <n v="0"/>
    <n v="0"/>
    <n v="48.666666666666664"/>
    <n v="48.666666666666664"/>
    <n v="48.666666666666664"/>
    <m/>
    <m/>
    <m/>
    <m/>
    <m/>
    <n v="146"/>
    <n v="515304"/>
    <n v="173889"/>
    <x v="1"/>
  </r>
  <r>
    <s v="16/3293/RES"/>
    <x v="0"/>
    <m/>
    <d v="2016-11-03T00:00:00"/>
    <d v="2019-11-03T00:00:00"/>
    <d v="2017-03-13T00:00:00"/>
    <m/>
    <x v="1"/>
    <x v="2"/>
    <x v="0"/>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5"/>
    <n v="5"/>
    <n v="4"/>
    <n v="1"/>
    <n v="0"/>
    <n v="0"/>
    <n v="0"/>
    <n v="0"/>
    <n v="0"/>
    <n v="0"/>
    <n v="5"/>
    <m/>
    <n v="0"/>
    <n v="0"/>
    <n v="0"/>
    <n v="2.5"/>
    <n v="2.5"/>
    <n v="0"/>
    <m/>
    <m/>
    <m/>
    <m/>
    <m/>
    <n v="5"/>
    <n v="515304"/>
    <n v="173889"/>
    <x v="1"/>
  </r>
  <r>
    <s v="16/3450/FUL"/>
    <x v="0"/>
    <m/>
    <d v="2017-10-16T00:00:00"/>
    <d v="2020-10-16T00:00:00"/>
    <d v="2018-09-03T00:00:00"/>
    <d v="2020-09-09T00:00:00"/>
    <x v="1"/>
    <x v="0"/>
    <x v="0"/>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m/>
    <n v="0"/>
    <n v="9"/>
    <n v="0"/>
    <n v="0"/>
    <n v="0"/>
    <n v="0"/>
    <m/>
    <m/>
    <m/>
    <m/>
    <m/>
    <n v="9"/>
    <n v="515669"/>
    <n v="173102"/>
    <x v="5"/>
  </r>
  <r>
    <s v="16/3506/FUL"/>
    <x v="0"/>
    <m/>
    <d v="2018-10-11T00:00:00"/>
    <d v="2021-10-11T00:00:00"/>
    <d v="2019-10-14T00:00:00"/>
    <m/>
    <x v="1"/>
    <x v="1"/>
    <x v="0"/>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m/>
    <n v="0"/>
    <n v="19"/>
    <n v="0"/>
    <n v="0"/>
    <n v="0"/>
    <n v="0"/>
    <m/>
    <m/>
    <m/>
    <m/>
    <m/>
    <n v="19"/>
    <n v="513257"/>
    <n v="174057"/>
    <x v="13"/>
  </r>
  <r>
    <s v="16/3506/FUL"/>
    <x v="0"/>
    <m/>
    <d v="2018-10-11T00:00:00"/>
    <d v="2021-10-11T00:00:00"/>
    <d v="2019-10-14T00:00:00"/>
    <m/>
    <x v="1"/>
    <x v="2"/>
    <x v="0"/>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m/>
    <n v="0"/>
    <n v="5"/>
    <n v="0"/>
    <n v="0"/>
    <n v="0"/>
    <n v="0"/>
    <m/>
    <m/>
    <m/>
    <m/>
    <m/>
    <n v="5"/>
    <n v="513257"/>
    <n v="174057"/>
    <x v="13"/>
  </r>
  <r>
    <s v="16/3506/FUL"/>
    <x v="0"/>
    <m/>
    <d v="2018-10-11T00:00:00"/>
    <d v="2021-10-11T00:00:00"/>
    <d v="2019-10-14T00:00:00"/>
    <m/>
    <x v="1"/>
    <x v="3"/>
    <x v="0"/>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m/>
    <n v="0"/>
    <n v="-30"/>
    <n v="0"/>
    <n v="0"/>
    <n v="0"/>
    <n v="0"/>
    <m/>
    <m/>
    <m/>
    <m/>
    <m/>
    <n v="-30"/>
    <n v="513257"/>
    <n v="174057"/>
    <x v="13"/>
  </r>
  <r>
    <s v="16/3552/FUL"/>
    <x v="3"/>
    <m/>
    <d v="2018-04-24T00:00:00"/>
    <d v="2021-04-24T00:00:00"/>
    <d v="2018-04-25T00:00:00"/>
    <m/>
    <x v="1"/>
    <x v="0"/>
    <x v="0"/>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m/>
    <n v="0"/>
    <n v="12"/>
    <n v="0"/>
    <n v="0"/>
    <n v="0"/>
    <n v="0"/>
    <m/>
    <m/>
    <m/>
    <m/>
    <m/>
    <n v="12"/>
    <n v="517752"/>
    <n v="172177"/>
    <x v="15"/>
  </r>
  <r>
    <s v="16/3625/FUL"/>
    <x v="0"/>
    <m/>
    <d v="2017-11-30T00:00:00"/>
    <d v="2020-11-30T00:00:00"/>
    <d v="2018-09-01T00:00:00"/>
    <m/>
    <x v="1"/>
    <x v="0"/>
    <x v="0"/>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m/>
    <n v="0"/>
    <n v="1"/>
    <n v="0"/>
    <n v="0"/>
    <n v="0"/>
    <n v="0"/>
    <m/>
    <m/>
    <m/>
    <m/>
    <m/>
    <n v="1"/>
    <n v="516115"/>
    <n v="173199"/>
    <x v="10"/>
  </r>
  <r>
    <s v="16/3961/FUL"/>
    <x v="0"/>
    <m/>
    <d v="2017-02-20T00:00:00"/>
    <d v="2020-08-10T00:00:00"/>
    <d v="2019-01-14T00:00:00"/>
    <m/>
    <x v="1"/>
    <x v="0"/>
    <x v="0"/>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m/>
    <n v="0"/>
    <n v="1"/>
    <n v="0"/>
    <n v="0"/>
    <n v="0"/>
    <n v="0"/>
    <m/>
    <m/>
    <m/>
    <m/>
    <m/>
    <n v="1"/>
    <n v="521729"/>
    <n v="176400"/>
    <x v="6"/>
  </r>
  <r>
    <s v="16/4127/FUL"/>
    <x v="2"/>
    <m/>
    <d v="2017-12-04T00:00:00"/>
    <d v="2021-01-30T00:00:00"/>
    <d v="2019-03-01T00:00:00"/>
    <m/>
    <x v="1"/>
    <x v="0"/>
    <x v="0"/>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m/>
    <n v="0"/>
    <n v="1"/>
    <n v="0"/>
    <n v="0"/>
    <n v="0"/>
    <n v="0"/>
    <m/>
    <m/>
    <m/>
    <m/>
    <m/>
    <n v="1"/>
    <n v="516719"/>
    <n v="171329"/>
    <x v="0"/>
  </r>
  <r>
    <s v="16/4405/FUL"/>
    <x v="0"/>
    <m/>
    <d v="2017-03-27T00:00:00"/>
    <d v="2020-03-27T00:00:00"/>
    <d v="2017-09-01T00:00:00"/>
    <m/>
    <x v="1"/>
    <x v="0"/>
    <x v="0"/>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m/>
    <n v="0"/>
    <n v="0"/>
    <n v="0"/>
    <n v="0"/>
    <n v="0"/>
    <n v="0"/>
    <m/>
    <m/>
    <m/>
    <m/>
    <m/>
    <n v="0"/>
    <n v="514468"/>
    <n v="172144"/>
    <x v="2"/>
  </r>
  <r>
    <s v="16/4635/FUL"/>
    <x v="0"/>
    <m/>
    <d v="2017-03-07T00:00:00"/>
    <d v="2020-03-07T00:00:00"/>
    <d v="2020-03-01T00:00:00"/>
    <m/>
    <x v="1"/>
    <x v="0"/>
    <x v="0"/>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m/>
    <n v="0"/>
    <n v="1"/>
    <n v="0"/>
    <n v="0"/>
    <n v="0"/>
    <n v="0"/>
    <m/>
    <m/>
    <m/>
    <m/>
    <m/>
    <n v="1"/>
    <n v="513432"/>
    <n v="173849"/>
    <x v="13"/>
  </r>
  <r>
    <s v="16/4772/GPD15"/>
    <x v="1"/>
    <s v="PA"/>
    <d v="2017-02-24T00:00:00"/>
    <d v="2020-12-21T00:00:00"/>
    <d v="2019-10-07T00:00:00"/>
    <m/>
    <x v="1"/>
    <x v="0"/>
    <x v="0"/>
    <s v="Change of use of first floor from B1 office use to C3 residential use comprising 9 units (8 x 1 bed and 1 x 2 bed flats)"/>
    <s v="52 - 64 Heath Road_x000d_Twickenham_x000d__x000d_"/>
    <s v="-"/>
    <m/>
    <m/>
    <m/>
    <m/>
    <m/>
    <m/>
    <m/>
    <m/>
    <n v="0"/>
    <m/>
    <n v="8"/>
    <n v="1"/>
    <m/>
    <m/>
    <m/>
    <m/>
    <m/>
    <m/>
    <n v="9"/>
    <n v="8"/>
    <n v="1"/>
    <n v="0"/>
    <n v="0"/>
    <n v="0"/>
    <n v="0"/>
    <n v="0"/>
    <n v="0"/>
    <n v="9"/>
    <m/>
    <n v="0"/>
    <n v="9"/>
    <n v="0"/>
    <n v="0"/>
    <n v="0"/>
    <n v="0"/>
    <m/>
    <m/>
    <m/>
    <m/>
    <m/>
    <n v="9"/>
    <n v="515974"/>
    <n v="173142"/>
    <x v="10"/>
  </r>
  <r>
    <s v="16/4890/FUL"/>
    <x v="0"/>
    <m/>
    <d v="2017-09-08T00:00:00"/>
    <d v="2020-09-08T00:00:00"/>
    <d v="2019-03-30T00:00:00"/>
    <m/>
    <x v="1"/>
    <x v="0"/>
    <x v="0"/>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m/>
    <n v="0"/>
    <n v="10"/>
    <n v="10"/>
    <n v="0"/>
    <n v="0"/>
    <n v="0"/>
    <m/>
    <m/>
    <m/>
    <m/>
    <m/>
    <n v="20"/>
    <n v="519012"/>
    <n v="175761"/>
    <x v="9"/>
  </r>
  <r>
    <s v="16/4902/FUL"/>
    <x v="0"/>
    <m/>
    <d v="2017-06-22T00:00:00"/>
    <d v="2021-11-12T00:00:00"/>
    <d v="2019-10-09T00:00:00"/>
    <m/>
    <x v="1"/>
    <x v="0"/>
    <x v="0"/>
    <s v="Construction of a two storey, one bed dwelling-house along with associated cycle storage, car parking and landscaping."/>
    <s v="91 Sheen Road_x000d_Richmond_x000d_TW9 1YJ"/>
    <s v="TW9 1YJ"/>
    <m/>
    <m/>
    <m/>
    <m/>
    <m/>
    <m/>
    <m/>
    <m/>
    <n v="0"/>
    <m/>
    <n v="1"/>
    <m/>
    <m/>
    <m/>
    <m/>
    <m/>
    <m/>
    <m/>
    <n v="1"/>
    <n v="1"/>
    <n v="0"/>
    <n v="0"/>
    <n v="0"/>
    <n v="0"/>
    <n v="0"/>
    <n v="0"/>
    <n v="0"/>
    <n v="1"/>
    <m/>
    <n v="0"/>
    <n v="1"/>
    <n v="0"/>
    <n v="0"/>
    <n v="0"/>
    <n v="0"/>
    <m/>
    <m/>
    <m/>
    <m/>
    <m/>
    <n v="1"/>
    <n v="518494"/>
    <n v="175035"/>
    <x v="4"/>
  </r>
  <r>
    <s v="17/0323/FUL"/>
    <x v="0"/>
    <m/>
    <d v="2018-03-22T00:00:00"/>
    <d v="2021-03-23T00:00:00"/>
    <d v="2020-03-31T00:00:00"/>
    <m/>
    <x v="1"/>
    <x v="0"/>
    <x v="0"/>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m/>
    <n v="0"/>
    <n v="2"/>
    <n v="2"/>
    <n v="0"/>
    <n v="0"/>
    <n v="0"/>
    <m/>
    <m/>
    <m/>
    <m/>
    <m/>
    <n v="4"/>
    <n v="514687"/>
    <n v="171290"/>
    <x v="11"/>
  </r>
  <r>
    <s v="17/0330/FUL"/>
    <x v="0"/>
    <m/>
    <d v="2017-08-07T00:00:00"/>
    <d v="2020-08-07T00:00:00"/>
    <d v="2018-03-20T00:00:00"/>
    <m/>
    <x v="1"/>
    <x v="0"/>
    <x v="0"/>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m/>
    <n v="0"/>
    <n v="1"/>
    <n v="0"/>
    <n v="0"/>
    <n v="0"/>
    <n v="0"/>
    <m/>
    <m/>
    <m/>
    <m/>
    <m/>
    <n v="1"/>
    <n v="517123"/>
    <n v="170663"/>
    <x v="3"/>
  </r>
  <r>
    <s v="17/1285/GPD15"/>
    <x v="1"/>
    <s v="PA"/>
    <d v="2017-05-26T00:00:00"/>
    <d v="2021-12-08T00:00:00"/>
    <d v="2020-01-13T00:00:00"/>
    <m/>
    <x v="1"/>
    <x v="0"/>
    <x v="0"/>
    <s v="Change of use from B1 office to C3 residential."/>
    <s v="First Floor_x000d_300 - 302 Sandycombe Road_x000d_Richmond_x000d__x000d_"/>
    <s v="TW9 3NG"/>
    <m/>
    <m/>
    <m/>
    <m/>
    <m/>
    <m/>
    <m/>
    <m/>
    <n v="0"/>
    <m/>
    <m/>
    <n v="2"/>
    <m/>
    <m/>
    <m/>
    <m/>
    <m/>
    <m/>
    <n v="2"/>
    <n v="0"/>
    <n v="2"/>
    <n v="0"/>
    <n v="0"/>
    <n v="0"/>
    <n v="0"/>
    <n v="0"/>
    <n v="0"/>
    <n v="2"/>
    <m/>
    <n v="0"/>
    <n v="2"/>
    <n v="0"/>
    <n v="0"/>
    <n v="0"/>
    <n v="0"/>
    <m/>
    <m/>
    <m/>
    <m/>
    <m/>
    <n v="2"/>
    <n v="519061"/>
    <n v="176662"/>
    <x v="9"/>
  </r>
  <r>
    <s v="17/1286/VRC"/>
    <x v="0"/>
    <m/>
    <d v="2017-10-05T00:00:00"/>
    <d v="2017-12-09T00:00:00"/>
    <d v="2017-10-05T00:00:00"/>
    <d v="2020-05-15T00:00:00"/>
    <x v="1"/>
    <x v="0"/>
    <x v="0"/>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m/>
    <n v="0"/>
    <n v="6"/>
    <n v="0"/>
    <n v="0"/>
    <n v="0"/>
    <n v="0"/>
    <m/>
    <m/>
    <m/>
    <m/>
    <m/>
    <n v="6"/>
    <n v="516802"/>
    <n v="171333"/>
    <x v="0"/>
  </r>
  <r>
    <s v="17/1453/FUL"/>
    <x v="1"/>
    <m/>
    <d v="2018-04-24T00:00:00"/>
    <d v="2021-04-24T00:00:00"/>
    <d v="2019-10-03T00:00:00"/>
    <m/>
    <x v="1"/>
    <x v="0"/>
    <x v="0"/>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m/>
    <n v="0"/>
    <n v="1"/>
    <n v="0"/>
    <n v="0"/>
    <n v="0"/>
    <n v="0"/>
    <m/>
    <m/>
    <m/>
    <m/>
    <m/>
    <n v="1"/>
    <n v="515313"/>
    <n v="173179"/>
    <x v="5"/>
  </r>
  <r>
    <s v="17/1937/FUL"/>
    <x v="1"/>
    <m/>
    <d v="2018-09-13T00:00:00"/>
    <d v="2021-09-13T00:00:00"/>
    <d v="2019-10-01T00:00:00"/>
    <m/>
    <x v="1"/>
    <x v="0"/>
    <x v="0"/>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m/>
    <n v="0"/>
    <n v="2"/>
    <n v="0"/>
    <n v="0"/>
    <n v="0"/>
    <n v="0"/>
    <m/>
    <m/>
    <m/>
    <m/>
    <m/>
    <n v="2"/>
    <n v="515790"/>
    <n v="173166"/>
    <x v="5"/>
  </r>
  <r>
    <s v="17/1996/FUL"/>
    <x v="0"/>
    <m/>
    <d v="2017-11-28T00:00:00"/>
    <d v="2020-11-28T00:00:00"/>
    <d v="2019-02-01T00:00:00"/>
    <m/>
    <x v="1"/>
    <x v="0"/>
    <x v="0"/>
    <s v="Demolition of existing outbuildings and construction of 2 No. detached dwellinghouses."/>
    <s v="49 Clifford Avenue_x000d_East Sheen_x000d_London_x000d_SW14 7BW"/>
    <s v="SW14 7BW"/>
    <m/>
    <m/>
    <m/>
    <m/>
    <m/>
    <m/>
    <m/>
    <m/>
    <n v="0"/>
    <m/>
    <m/>
    <m/>
    <m/>
    <n v="2"/>
    <m/>
    <m/>
    <m/>
    <m/>
    <n v="2"/>
    <n v="0"/>
    <n v="0"/>
    <n v="0"/>
    <n v="2"/>
    <n v="0"/>
    <n v="0"/>
    <n v="0"/>
    <n v="0"/>
    <n v="2"/>
    <m/>
    <n v="0"/>
    <n v="2"/>
    <n v="0"/>
    <n v="0"/>
    <n v="0"/>
    <n v="0"/>
    <m/>
    <m/>
    <m/>
    <m/>
    <m/>
    <n v="2"/>
    <n v="519840"/>
    <n v="175428"/>
    <x v="12"/>
  </r>
  <r>
    <s v="17/2488/FUL"/>
    <x v="0"/>
    <m/>
    <d v="2017-08-25T00:00:00"/>
    <d v="2021-04-06T00:00:00"/>
    <d v="2018-12-01T00:00:00"/>
    <m/>
    <x v="1"/>
    <x v="0"/>
    <x v="0"/>
    <s v="Replacement dwellinghouse with associated landscaping, boundary treatment and summer house."/>
    <s v="32 Fife Road_x000d_East Sheen_x000d_London_x000d_SW14 7EL"/>
    <s v="SW14 7EL"/>
    <m/>
    <m/>
    <m/>
    <m/>
    <n v="1"/>
    <m/>
    <m/>
    <m/>
    <n v="1"/>
    <m/>
    <m/>
    <m/>
    <m/>
    <m/>
    <m/>
    <n v="1"/>
    <m/>
    <m/>
    <n v="1"/>
    <n v="0"/>
    <n v="0"/>
    <n v="0"/>
    <n v="0"/>
    <n v="-1"/>
    <n v="1"/>
    <n v="0"/>
    <n v="0"/>
    <n v="0"/>
    <m/>
    <n v="0"/>
    <n v="0"/>
    <n v="0"/>
    <n v="0"/>
    <n v="0"/>
    <n v="0"/>
    <m/>
    <m/>
    <m/>
    <m/>
    <m/>
    <n v="0"/>
    <n v="520119"/>
    <n v="174521"/>
    <x v="7"/>
  </r>
  <r>
    <s v="17/2769/FUL"/>
    <x v="0"/>
    <m/>
    <d v="2018-04-13T00:00:00"/>
    <d v="2021-04-13T00:00:00"/>
    <d v="2018-11-30T00:00:00"/>
    <m/>
    <x v="1"/>
    <x v="0"/>
    <x v="0"/>
    <s v="Demolition of existing detached dwelling and construction of a new 2 storey, 5 bedroom dwelling."/>
    <s v="54 Sandy Lane_x000d_Petersham_x000d_Richmond_x000d_TW10 7EL_x000d_"/>
    <s v="TW10 7EL"/>
    <m/>
    <m/>
    <n v="1"/>
    <m/>
    <m/>
    <m/>
    <m/>
    <m/>
    <n v="1"/>
    <m/>
    <m/>
    <m/>
    <m/>
    <m/>
    <n v="1"/>
    <m/>
    <m/>
    <m/>
    <n v="1"/>
    <n v="0"/>
    <n v="0"/>
    <n v="-1"/>
    <n v="0"/>
    <n v="1"/>
    <n v="0"/>
    <n v="0"/>
    <n v="0"/>
    <n v="0"/>
    <m/>
    <n v="0"/>
    <n v="0"/>
    <n v="0"/>
    <n v="0"/>
    <n v="0"/>
    <n v="0"/>
    <m/>
    <m/>
    <m/>
    <m/>
    <m/>
    <n v="0"/>
    <n v="517655"/>
    <n v="172610"/>
    <x v="15"/>
  </r>
  <r>
    <s v="17/2939/FUL"/>
    <x v="1"/>
    <m/>
    <d v="2017-11-09T00:00:00"/>
    <d v="2020-11-09T00:00:00"/>
    <d v="2018-09-04T00:00:00"/>
    <m/>
    <x v="1"/>
    <x v="0"/>
    <x v="0"/>
    <s v="Part conversion of rear shop unit and single storey side/rear extension to form a studio flat._x000d_"/>
    <s v="54 White Hart Lane_x000d_Barnes_x000d_London_x000d_SW13 0PZ_x000d_"/>
    <s v="SW13 0PZ"/>
    <m/>
    <m/>
    <m/>
    <m/>
    <m/>
    <m/>
    <m/>
    <m/>
    <n v="0"/>
    <m/>
    <n v="1"/>
    <m/>
    <m/>
    <m/>
    <m/>
    <m/>
    <m/>
    <m/>
    <n v="1"/>
    <n v="1"/>
    <n v="0"/>
    <n v="0"/>
    <n v="0"/>
    <n v="0"/>
    <n v="0"/>
    <n v="0"/>
    <n v="0"/>
    <n v="1"/>
    <m/>
    <n v="0"/>
    <n v="1"/>
    <n v="0"/>
    <n v="0"/>
    <n v="0"/>
    <n v="0"/>
    <m/>
    <m/>
    <m/>
    <m/>
    <m/>
    <n v="1"/>
    <n v="521310"/>
    <n v="175864"/>
    <x v="6"/>
  </r>
  <r>
    <s v="17/3667/FUL"/>
    <x v="0"/>
    <m/>
    <d v="2018-04-25T00:00:00"/>
    <d v="2021-04-25T00:00:00"/>
    <d v="2020-03-02T00:00:00"/>
    <m/>
    <x v="1"/>
    <x v="0"/>
    <x v="0"/>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m/>
    <n v="0"/>
    <n v="1"/>
    <n v="0"/>
    <n v="0"/>
    <n v="0"/>
    <n v="0"/>
    <m/>
    <m/>
    <m/>
    <m/>
    <m/>
    <n v="1"/>
    <n v="517808"/>
    <n v="173353"/>
    <x v="15"/>
  </r>
  <r>
    <s v="17/4268/FUL"/>
    <x v="0"/>
    <m/>
    <d v="2018-05-09T00:00:00"/>
    <d v="2021-05-09T00:00:00"/>
    <d v="2019-03-01T00:00:00"/>
    <m/>
    <x v="1"/>
    <x v="0"/>
    <x v="0"/>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m/>
    <n v="0"/>
    <n v="1"/>
    <n v="0"/>
    <n v="0"/>
    <n v="0"/>
    <n v="0"/>
    <m/>
    <m/>
    <m/>
    <m/>
    <m/>
    <n v="1"/>
    <n v="522397"/>
    <n v="177790"/>
    <x v="17"/>
  </r>
  <r>
    <s v="17/4303/FUL"/>
    <x v="4"/>
    <m/>
    <d v="2018-07-20T00:00:00"/>
    <d v="2021-07-20T00:00:00"/>
    <m/>
    <d v="2020-07-07T00:00:00"/>
    <x v="1"/>
    <x v="0"/>
    <x v="0"/>
    <s v="Erection of a second floor roof extension to create a. two-bed flat with roof terraces"/>
    <s v="16 Elmtree Road Teddington_x000a__x000a_"/>
    <s v="TW11 8ST"/>
    <m/>
    <m/>
    <m/>
    <m/>
    <m/>
    <m/>
    <m/>
    <m/>
    <n v="0"/>
    <m/>
    <m/>
    <n v="1"/>
    <m/>
    <m/>
    <m/>
    <m/>
    <m/>
    <m/>
    <n v="1"/>
    <n v="0"/>
    <n v="1"/>
    <n v="0"/>
    <n v="0"/>
    <n v="0"/>
    <n v="0"/>
    <n v="0"/>
    <n v="0"/>
    <n v="1"/>
    <m/>
    <n v="0"/>
    <n v="1"/>
    <n v="0"/>
    <n v="0"/>
    <n v="0"/>
    <n v="0"/>
    <m/>
    <m/>
    <m/>
    <m/>
    <m/>
    <n v="1"/>
    <n v="515426"/>
    <n v="171451"/>
    <x v="11"/>
  </r>
  <r>
    <s v="17/4368/FUL"/>
    <x v="3"/>
    <m/>
    <d v="2019-03-06T00:00:00"/>
    <d v="2022-03-07T00:00:00"/>
    <d v="2019-09-02T00:00:00"/>
    <m/>
    <x v="1"/>
    <x v="0"/>
    <x v="0"/>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m/>
    <n v="0"/>
    <n v="1"/>
    <n v="0"/>
    <n v="0"/>
    <n v="0"/>
    <n v="0"/>
    <m/>
    <m/>
    <m/>
    <m/>
    <m/>
    <n v="1"/>
    <n v="512731"/>
    <n v="171617"/>
    <x v="16"/>
  </r>
  <r>
    <s v="17/4517/VRC"/>
    <x v="0"/>
    <m/>
    <d v="2018-02-26T00:00:00"/>
    <d v="2021-02-26T00:00:00"/>
    <d v="2019-03-01T00:00:00"/>
    <d v="2020-08-13T00:00:00"/>
    <x v="1"/>
    <x v="0"/>
    <x v="0"/>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m/>
    <n v="0"/>
    <n v="1"/>
    <n v="0"/>
    <n v="0"/>
    <n v="0"/>
    <n v="0"/>
    <m/>
    <m/>
    <m/>
    <m/>
    <m/>
    <n v="1"/>
    <n v="519786"/>
    <n v="175060"/>
    <x v="7"/>
  </r>
  <r>
    <s v="18/0111/FUL"/>
    <x v="0"/>
    <m/>
    <d v="2018-06-27T00:00:00"/>
    <d v="2021-06-27T00:00:00"/>
    <d v="2019-06-15T00:00:00"/>
    <d v="2020-07-01T00:00:00"/>
    <x v="1"/>
    <x v="0"/>
    <x v="0"/>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m/>
    <n v="0"/>
    <n v="1"/>
    <n v="0"/>
    <n v="0"/>
    <n v="0"/>
    <n v="0"/>
    <m/>
    <m/>
    <m/>
    <m/>
    <m/>
    <n v="1"/>
    <n v="513875"/>
    <n v="172459"/>
    <x v="2"/>
  </r>
  <r>
    <s v="18/0216/FUL"/>
    <x v="2"/>
    <m/>
    <d v="2018-12-05T00:00:00"/>
    <d v="2021-12-05T00:00:00"/>
    <d v="2019-11-11T00:00:00"/>
    <m/>
    <x v="1"/>
    <x v="0"/>
    <x v="0"/>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m/>
    <n v="0"/>
    <n v="1"/>
    <n v="0"/>
    <n v="0"/>
    <n v="0"/>
    <n v="0"/>
    <m/>
    <m/>
    <m/>
    <m/>
    <m/>
    <n v="1"/>
    <n v="520283"/>
    <n v="175305"/>
    <x v="7"/>
  </r>
  <r>
    <s v="18/0282/FUL"/>
    <x v="0"/>
    <m/>
    <d v="2018-04-03T00:00:00"/>
    <d v="2021-04-03T00:00:00"/>
    <d v="2019-03-01T00:00:00"/>
    <m/>
    <x v="1"/>
    <x v="0"/>
    <x v="0"/>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m/>
    <n v="0"/>
    <n v="0"/>
    <n v="0"/>
    <n v="0"/>
    <n v="0"/>
    <n v="0"/>
    <m/>
    <m/>
    <m/>
    <m/>
    <m/>
    <n v="0"/>
    <n v="522357"/>
    <n v="175528"/>
    <x v="6"/>
  </r>
  <r>
    <s v="18/0449/FUL"/>
    <x v="2"/>
    <m/>
    <d v="2018-09-07T00:00:00"/>
    <d v="2021-09-07T00:00:00"/>
    <d v="2018-11-01T00:00:00"/>
    <m/>
    <x v="1"/>
    <x v="0"/>
    <x v="0"/>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m/>
    <n v="0"/>
    <n v="1"/>
    <n v="0"/>
    <n v="0"/>
    <n v="0"/>
    <n v="0"/>
    <m/>
    <m/>
    <m/>
    <m/>
    <m/>
    <n v="1"/>
    <n v="515991"/>
    <n v="168830"/>
    <x v="8"/>
  </r>
  <r>
    <s v="18/0692/FUL"/>
    <x v="0"/>
    <m/>
    <d v="2018-08-17T00:00:00"/>
    <d v="2021-08-17T00:00:00"/>
    <d v="2019-08-12T00:00:00"/>
    <m/>
    <x v="1"/>
    <x v="0"/>
    <x v="0"/>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m/>
    <n v="0"/>
    <n v="1"/>
    <n v="0"/>
    <n v="0"/>
    <n v="0"/>
    <n v="0"/>
    <m/>
    <m/>
    <m/>
    <m/>
    <m/>
    <n v="1"/>
    <n v="513446"/>
    <n v="170353"/>
    <x v="8"/>
  </r>
  <r>
    <s v="18/0771/FUL"/>
    <x v="0"/>
    <m/>
    <d v="2018-06-21T00:00:00"/>
    <d v="2021-06-21T00:00:00"/>
    <d v="2018-12-01T00:00:00"/>
    <m/>
    <x v="1"/>
    <x v="0"/>
    <x v="0"/>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m/>
    <n v="0"/>
    <n v="1"/>
    <n v="0"/>
    <n v="0"/>
    <n v="0"/>
    <n v="0"/>
    <m/>
    <m/>
    <m/>
    <m/>
    <m/>
    <n v="1"/>
    <n v="513452"/>
    <n v="171614"/>
    <x v="16"/>
  </r>
  <r>
    <s v="18/0929/FUL"/>
    <x v="3"/>
    <m/>
    <d v="2018-11-07T00:00:00"/>
    <d v="2021-11-07T00:00:00"/>
    <d v="2018-12-03T00:00:00"/>
    <d v="2020-06-12T00:00:00"/>
    <x v="1"/>
    <x v="0"/>
    <x v="0"/>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m/>
    <n v="0"/>
    <n v="0"/>
    <n v="0"/>
    <n v="0"/>
    <n v="0"/>
    <n v="0"/>
    <m/>
    <m/>
    <m/>
    <m/>
    <m/>
    <n v="0"/>
    <n v="514485"/>
    <n v="171271"/>
    <x v="11"/>
  </r>
  <r>
    <s v="18/0946/FUL"/>
    <x v="1"/>
    <m/>
    <d v="2018-06-04T00:00:00"/>
    <d v="2021-06-04T00:00:00"/>
    <d v="2020-01-13T00:00:00"/>
    <m/>
    <x v="1"/>
    <x v="0"/>
    <x v="0"/>
    <s v="Conversion of Second Floor Flat into 2 no. x 1-bedroom Flats"/>
    <s v="Second Floor Flat _x000d_302 Sandycombe Road_x000d_Richmond_x000d_TW9 3NG"/>
    <s v="TW9 3NG"/>
    <m/>
    <n v="1"/>
    <m/>
    <m/>
    <m/>
    <m/>
    <m/>
    <m/>
    <n v="1"/>
    <m/>
    <n v="2"/>
    <m/>
    <m/>
    <m/>
    <m/>
    <m/>
    <m/>
    <m/>
    <n v="2"/>
    <n v="2"/>
    <n v="-1"/>
    <n v="0"/>
    <n v="0"/>
    <n v="0"/>
    <n v="0"/>
    <n v="0"/>
    <n v="0"/>
    <n v="1"/>
    <m/>
    <n v="0"/>
    <n v="1"/>
    <n v="0"/>
    <n v="0"/>
    <n v="0"/>
    <n v="0"/>
    <m/>
    <m/>
    <m/>
    <m/>
    <m/>
    <n v="1"/>
    <n v="519061"/>
    <n v="176659"/>
    <x v="9"/>
  </r>
  <r>
    <s v="18/1619/FUL"/>
    <x v="4"/>
    <m/>
    <d v="2019-05-28T00:00:00"/>
    <d v="2022-05-28T00:00:00"/>
    <d v="2019-08-07T00:00:00"/>
    <d v="2020-05-12T00:00:00"/>
    <x v="1"/>
    <x v="0"/>
    <x v="0"/>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m/>
    <n v="0"/>
    <n v="1"/>
    <n v="0"/>
    <n v="0"/>
    <n v="0"/>
    <n v="0"/>
    <m/>
    <m/>
    <m/>
    <m/>
    <m/>
    <n v="1"/>
    <n v="520508"/>
    <n v="175448"/>
    <x v="7"/>
  </r>
  <r>
    <s v="18/1767/FUL"/>
    <x v="1"/>
    <m/>
    <d v="2019-01-11T00:00:00"/>
    <d v="2022-01-11T00:00:00"/>
    <d v="2019-03-01T00:00:00"/>
    <d v="2020-05-11T00:00:00"/>
    <x v="1"/>
    <x v="0"/>
    <x v="0"/>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m/>
    <n v="0"/>
    <n v="2"/>
    <n v="0"/>
    <n v="0"/>
    <n v="0"/>
    <n v="0"/>
    <m/>
    <m/>
    <m/>
    <m/>
    <m/>
    <n v="2"/>
    <n v="514273"/>
    <n v="170844"/>
    <x v="11"/>
  </r>
  <r>
    <s v="18/1808/FUL"/>
    <x v="0"/>
    <m/>
    <d v="2018-11-19T00:00:00"/>
    <d v="2021-11-19T00:00:00"/>
    <d v="2019-10-16T00:00:00"/>
    <m/>
    <x v="1"/>
    <x v="0"/>
    <x v="0"/>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m/>
    <n v="0"/>
    <n v="1"/>
    <n v="0"/>
    <n v="0"/>
    <n v="0"/>
    <n v="0"/>
    <m/>
    <m/>
    <m/>
    <m/>
    <m/>
    <n v="1"/>
    <n v="515803"/>
    <n v="171071"/>
    <x v="0"/>
  </r>
  <r>
    <s v="18/2114/FUL"/>
    <x v="1"/>
    <m/>
    <d v="2018-12-20T00:00:00"/>
    <d v="2021-12-20T00:00:00"/>
    <d v="2019-02-01T00:00:00"/>
    <d v="2020-05-04T00:00:00"/>
    <x v="1"/>
    <x v="0"/>
    <x v="0"/>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m/>
    <n v="0"/>
    <n v="1"/>
    <n v="0"/>
    <n v="0"/>
    <n v="0"/>
    <n v="0"/>
    <m/>
    <m/>
    <m/>
    <m/>
    <m/>
    <n v="1"/>
    <n v="521729"/>
    <n v="176389"/>
    <x v="6"/>
  </r>
  <r>
    <s v="18/2235/VRC"/>
    <x v="1"/>
    <m/>
    <d v="2018-09-25T00:00:00"/>
    <d v="2021-09-25T00:00:00"/>
    <d v="2019-10-01T00:00:00"/>
    <m/>
    <x v="1"/>
    <x v="0"/>
    <x v="0"/>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m/>
    <n v="0"/>
    <n v="0"/>
    <n v="0"/>
    <n v="0"/>
    <n v="0"/>
    <n v="0"/>
    <m/>
    <m/>
    <m/>
    <m/>
    <m/>
    <n v="0"/>
    <n v="514005"/>
    <n v="169556"/>
    <x v="8"/>
  </r>
  <r>
    <s v="18/2322/FUL"/>
    <x v="1"/>
    <m/>
    <d v="2018-11-13T00:00:00"/>
    <d v="2022-05-30T00:00:00"/>
    <d v="2020-01-13T00:00:00"/>
    <m/>
    <x v="1"/>
    <x v="0"/>
    <x v="0"/>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m/>
    <n v="0"/>
    <n v="1"/>
    <n v="0"/>
    <n v="0"/>
    <n v="0"/>
    <n v="0"/>
    <m/>
    <m/>
    <m/>
    <m/>
    <m/>
    <n v="1"/>
    <n v="519061"/>
    <n v="176662"/>
    <x v="9"/>
  </r>
  <r>
    <s v="18/2494/FUL"/>
    <x v="0"/>
    <m/>
    <d v="2019-03-22T00:00:00"/>
    <d v="2022-03-22T00:00:00"/>
    <d v="2020-01-29T00:00:00"/>
    <m/>
    <x v="1"/>
    <x v="0"/>
    <x v="0"/>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m/>
    <n v="0"/>
    <n v="1"/>
    <n v="0"/>
    <n v="0"/>
    <n v="0"/>
    <n v="0"/>
    <m/>
    <m/>
    <m/>
    <m/>
    <m/>
    <n v="1"/>
    <n v="519884"/>
    <n v="175023"/>
    <x v="7"/>
  </r>
  <r>
    <s v="18/2928/FUL"/>
    <x v="1"/>
    <m/>
    <d v="2019-03-08T00:00:00"/>
    <d v="2022-03-08T00:00:00"/>
    <d v="2019-03-29T00:00:00"/>
    <m/>
    <x v="1"/>
    <x v="0"/>
    <x v="0"/>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m/>
    <n v="0"/>
    <n v="1"/>
    <n v="0"/>
    <n v="0"/>
    <n v="0"/>
    <n v="0"/>
    <m/>
    <m/>
    <m/>
    <m/>
    <m/>
    <n v="1"/>
    <n v="516022"/>
    <n v="171099"/>
    <x v="0"/>
  </r>
  <r>
    <s v="18/3515/FUL"/>
    <x v="2"/>
    <m/>
    <d v="2019-02-18T00:00:00"/>
    <d v="2022-02-18T00:00:00"/>
    <d v="2019-10-01T00:00:00"/>
    <d v="2020-08-13T00:00:00"/>
    <x v="1"/>
    <x v="0"/>
    <x v="0"/>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m/>
    <n v="0"/>
    <n v="2"/>
    <n v="0"/>
    <n v="0"/>
    <n v="0"/>
    <n v="0"/>
    <m/>
    <m/>
    <m/>
    <m/>
    <m/>
    <n v="2"/>
    <n v="520700"/>
    <n v="175411"/>
    <x v="7"/>
  </r>
  <r>
    <s v="18/3768/FUL"/>
    <x v="1"/>
    <m/>
    <d v="2019-03-26T00:00:00"/>
    <d v="2022-03-26T00:00:00"/>
    <d v="2020-01-13T00:00:00"/>
    <m/>
    <x v="1"/>
    <x v="0"/>
    <x v="0"/>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m/>
    <n v="0"/>
    <n v="2"/>
    <n v="0"/>
    <n v="0"/>
    <n v="0"/>
    <n v="0"/>
    <m/>
    <m/>
    <m/>
    <m/>
    <m/>
    <n v="2"/>
    <n v="513264"/>
    <n v="169738"/>
    <x v="8"/>
  </r>
  <r>
    <s v="18/3804/FUL"/>
    <x v="0"/>
    <m/>
    <d v="2019-05-14T00:00:00"/>
    <d v="2022-05-14T00:00:00"/>
    <d v="2019-10-17T00:00:00"/>
    <m/>
    <x v="1"/>
    <x v="0"/>
    <x v="0"/>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m/>
    <n v="0"/>
    <n v="9"/>
    <n v="0"/>
    <n v="0"/>
    <n v="0"/>
    <n v="0"/>
    <m/>
    <m/>
    <m/>
    <m/>
    <m/>
    <n v="9"/>
    <n v="513285"/>
    <n v="169757"/>
    <x v="8"/>
  </r>
  <r>
    <s v="18/3815/GPD15"/>
    <x v="1"/>
    <s v="PA"/>
    <d v="2019-01-18T00:00:00"/>
    <d v="2022-01-18T00:00:00"/>
    <d v="2019-11-15T00:00:00"/>
    <m/>
    <x v="1"/>
    <x v="0"/>
    <x v="0"/>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m/>
    <n v="0"/>
    <n v="8"/>
    <n v="0"/>
    <n v="0"/>
    <n v="0"/>
    <n v="0"/>
    <m/>
    <m/>
    <m/>
    <m/>
    <m/>
    <n v="8"/>
    <n v="517565"/>
    <n v="169582"/>
    <x v="3"/>
  </r>
  <r>
    <s v="18/3941/GPD15"/>
    <x v="1"/>
    <s v="PA"/>
    <d v="2019-01-30T00:00:00"/>
    <d v="2022-01-30T00:00:00"/>
    <d v="2019-09-14T00:00:00"/>
    <d v="2020-09-02T00:00:00"/>
    <x v="1"/>
    <x v="0"/>
    <x v="0"/>
    <s v="Change of use from office (B1) to three residential units (C3), with associated car parking provision."/>
    <s v="Sherwood House_x000d_Forest Road_x000d_Kew_x000d_TW9 3BY_x000d_"/>
    <s v="TW9 3BY"/>
    <m/>
    <m/>
    <m/>
    <m/>
    <m/>
    <m/>
    <m/>
    <m/>
    <n v="0"/>
    <m/>
    <m/>
    <n v="1"/>
    <n v="2"/>
    <m/>
    <m/>
    <m/>
    <m/>
    <m/>
    <n v="3"/>
    <n v="0"/>
    <n v="1"/>
    <n v="2"/>
    <n v="0"/>
    <n v="0"/>
    <n v="0"/>
    <n v="0"/>
    <n v="0"/>
    <n v="3"/>
    <m/>
    <n v="0"/>
    <n v="3"/>
    <n v="0"/>
    <n v="0"/>
    <n v="0"/>
    <n v="0"/>
    <m/>
    <m/>
    <m/>
    <m/>
    <m/>
    <n v="3"/>
    <n v="519311"/>
    <n v="177214"/>
    <x v="9"/>
  </r>
  <r>
    <s v="19/0092/FUL"/>
    <x v="3"/>
    <m/>
    <d v="2019-07-03T00:00:00"/>
    <d v="2022-07-03T00:00:00"/>
    <d v="2019-08-14T00:00:00"/>
    <d v="2020-09-15T00:00:00"/>
    <x v="1"/>
    <x v="0"/>
    <x v="0"/>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m/>
    <n v="0"/>
    <n v="1"/>
    <n v="0"/>
    <n v="0"/>
    <n v="0"/>
    <n v="0"/>
    <m/>
    <m/>
    <m/>
    <m/>
    <m/>
    <n v="1"/>
    <n v="513733"/>
    <n v="174333"/>
    <x v="13"/>
  </r>
  <r>
    <s v="19/0111/FUL"/>
    <x v="3"/>
    <m/>
    <d v="2019-12-12T00:00:00"/>
    <d v="2022-12-12T00:00:00"/>
    <d v="2020-03-30T00:00:00"/>
    <m/>
    <x v="1"/>
    <x v="0"/>
    <x v="0"/>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m/>
    <n v="0"/>
    <n v="0"/>
    <n v="20.5"/>
    <n v="20.5"/>
    <n v="0"/>
    <n v="0"/>
    <m/>
    <m/>
    <m/>
    <m/>
    <m/>
    <n v="41"/>
    <n v="517598"/>
    <n v="169722"/>
    <x v="3"/>
  </r>
  <r>
    <s v="19/0181/GPD15"/>
    <x v="1"/>
    <s v="PA"/>
    <d v="2019-03-06T00:00:00"/>
    <d v="2022-03-06T00:00:00"/>
    <d v="2019-05-13T00:00:00"/>
    <d v="2020-07-02T00:00:00"/>
    <x v="1"/>
    <x v="0"/>
    <x v="0"/>
    <s v="Change of use from B1 (Offices) to C3(a) (Dwellings) (1 x 1 bed)."/>
    <s v="95 South Worple Way_x000d_East Sheen_x000d_London_x000d_SW14 8ND_x000d_"/>
    <s v="SW14 8ND"/>
    <m/>
    <m/>
    <m/>
    <m/>
    <m/>
    <m/>
    <m/>
    <m/>
    <n v="0"/>
    <m/>
    <n v="1"/>
    <m/>
    <m/>
    <m/>
    <m/>
    <m/>
    <m/>
    <m/>
    <n v="1"/>
    <n v="1"/>
    <n v="0"/>
    <n v="0"/>
    <n v="0"/>
    <n v="0"/>
    <n v="0"/>
    <n v="0"/>
    <n v="0"/>
    <n v="1"/>
    <m/>
    <n v="0"/>
    <n v="1"/>
    <n v="0"/>
    <n v="0"/>
    <n v="0"/>
    <n v="0"/>
    <m/>
    <m/>
    <m/>
    <m/>
    <m/>
    <n v="1"/>
    <n v="520540"/>
    <n v="175748"/>
    <x v="7"/>
  </r>
  <r>
    <s v="19/0347/GPD15"/>
    <x v="1"/>
    <s v="PA"/>
    <d v="2019-03-12T00:00:00"/>
    <d v="2022-03-13T00:00:00"/>
    <d v="2019-04-01T00:00:00"/>
    <m/>
    <x v="1"/>
    <x v="0"/>
    <x v="0"/>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m/>
    <n v="0"/>
    <n v="4"/>
    <n v="0"/>
    <n v="0"/>
    <n v="0"/>
    <n v="0"/>
    <m/>
    <m/>
    <m/>
    <m/>
    <m/>
    <n v="4"/>
    <n v="515383"/>
    <n v="173139"/>
    <x v="5"/>
  </r>
  <r>
    <s v="19/0386/FUL"/>
    <x v="0"/>
    <m/>
    <d v="2019-07-05T00:00:00"/>
    <d v="2022-07-05T00:00:00"/>
    <d v="2020-01-06T00:00:00"/>
    <m/>
    <x v="1"/>
    <x v="0"/>
    <x v="0"/>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m/>
    <n v="0"/>
    <n v="0"/>
    <n v="0"/>
    <n v="0"/>
    <n v="0"/>
    <n v="0"/>
    <m/>
    <m/>
    <m/>
    <m/>
    <m/>
    <n v="0"/>
    <n v="514120"/>
    <n v="173638"/>
    <x v="13"/>
  </r>
  <r>
    <s v="19/0551/FUL"/>
    <x v="2"/>
    <m/>
    <d v="2019-08-21T00:00:00"/>
    <d v="2022-08-21T00:00:00"/>
    <d v="2019-11-04T00:00:00"/>
    <m/>
    <x v="1"/>
    <x v="0"/>
    <x v="0"/>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m/>
    <n v="0"/>
    <n v="-1"/>
    <n v="0"/>
    <n v="0"/>
    <n v="0"/>
    <n v="0"/>
    <m/>
    <m/>
    <m/>
    <m/>
    <m/>
    <n v="-1"/>
    <n v="518458"/>
    <n v="175501"/>
    <x v="12"/>
  </r>
  <r>
    <s v="19/0772/GPD15"/>
    <x v="1"/>
    <s v="PA"/>
    <d v="2019-05-09T00:00:00"/>
    <d v="2022-05-09T00:00:00"/>
    <d v="2020-03-02T00:00:00"/>
    <m/>
    <x v="1"/>
    <x v="0"/>
    <x v="0"/>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m/>
    <n v="0"/>
    <n v="3"/>
    <n v="0"/>
    <n v="0"/>
    <n v="0"/>
    <n v="0"/>
    <m/>
    <m/>
    <m/>
    <m/>
    <m/>
    <n v="3"/>
    <n v="515069"/>
    <n v="172813"/>
    <x v="2"/>
  </r>
  <r>
    <s v="19/0867/FUL"/>
    <x v="3"/>
    <m/>
    <d v="2019-06-03T00:00:00"/>
    <d v="2022-06-04T00:00:00"/>
    <d v="2019-09-23T00:00:00"/>
    <d v="2020-06-04T00:00:00"/>
    <x v="1"/>
    <x v="0"/>
    <x v="0"/>
    <s v="Conversion of ground and first floor store rooms and single-storey extension to form a new maisonette."/>
    <s v="383 St Margarets Road_x000d_Twickenham_x000d_TW1 1PP"/>
    <s v="TW1 1PP"/>
    <m/>
    <m/>
    <m/>
    <m/>
    <m/>
    <m/>
    <m/>
    <m/>
    <n v="0"/>
    <m/>
    <n v="1"/>
    <m/>
    <m/>
    <m/>
    <m/>
    <m/>
    <m/>
    <m/>
    <n v="1"/>
    <n v="1"/>
    <n v="0"/>
    <n v="0"/>
    <n v="0"/>
    <n v="0"/>
    <n v="0"/>
    <n v="0"/>
    <n v="0"/>
    <n v="1"/>
    <m/>
    <n v="0"/>
    <n v="1"/>
    <n v="0"/>
    <n v="0"/>
    <n v="0"/>
    <n v="0"/>
    <m/>
    <m/>
    <m/>
    <m/>
    <m/>
    <n v="1"/>
    <n v="516556"/>
    <n v="175236"/>
    <x v="1"/>
  </r>
  <r>
    <s v="19/0893/FUL"/>
    <x v="1"/>
    <m/>
    <d v="2019-08-12T00:00:00"/>
    <d v="2022-08-12T00:00:00"/>
    <d v="2020-02-03T00:00:00"/>
    <m/>
    <x v="1"/>
    <x v="0"/>
    <x v="0"/>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m/>
    <n v="0"/>
    <n v="1"/>
    <n v="0"/>
    <n v="0"/>
    <n v="0"/>
    <n v="0"/>
    <m/>
    <m/>
    <m/>
    <m/>
    <m/>
    <n v="1"/>
    <n v="518999"/>
    <n v="177227"/>
    <x v="9"/>
  </r>
  <r>
    <s v="19/0950/FUL"/>
    <x v="1"/>
    <m/>
    <d v="2019-08-13T00:00:00"/>
    <d v="2022-08-13T00:00:00"/>
    <d v="2020-01-28T00:00:00"/>
    <m/>
    <x v="1"/>
    <x v="0"/>
    <x v="0"/>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m/>
    <n v="0"/>
    <n v="1"/>
    <n v="0"/>
    <n v="0"/>
    <n v="0"/>
    <n v="0"/>
    <m/>
    <m/>
    <m/>
    <m/>
    <m/>
    <n v="1"/>
    <n v="517726"/>
    <n v="174837"/>
    <x v="4"/>
  </r>
  <r>
    <s v="19/0954/VRC"/>
    <x v="0"/>
    <m/>
    <d v="2019-10-16T00:00:00"/>
    <d v="2020-10-06T00:00:00"/>
    <d v="2019-07-24T00:00:00"/>
    <m/>
    <x v="1"/>
    <x v="0"/>
    <x v="0"/>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m/>
    <n v="0"/>
    <n v="0"/>
    <n v="0"/>
    <n v="0"/>
    <n v="0"/>
    <n v="0"/>
    <m/>
    <m/>
    <m/>
    <m/>
    <m/>
    <n v="0"/>
    <n v="518209"/>
    <n v="174625"/>
    <x v="4"/>
  </r>
  <r>
    <s v="19/0974/FUL"/>
    <x v="2"/>
    <m/>
    <d v="2019-08-02T00:00:00"/>
    <d v="2022-08-02T00:00:00"/>
    <d v="2020-02-11T00:00:00"/>
    <m/>
    <x v="1"/>
    <x v="0"/>
    <x v="0"/>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m/>
    <n v="0"/>
    <n v="6"/>
    <n v="0"/>
    <n v="0"/>
    <n v="0"/>
    <n v="0"/>
    <m/>
    <m/>
    <m/>
    <m/>
    <m/>
    <n v="6"/>
    <n v="517453"/>
    <n v="169423"/>
    <x v="3"/>
  </r>
  <r>
    <s v="19/1332/GPD13"/>
    <x v="1"/>
    <s v="PA"/>
    <d v="2019-07-11T00:00:00"/>
    <d v="2022-07-11T00:00:00"/>
    <d v="2019-08-01T00:00:00"/>
    <d v="2020-06-05T00:00:00"/>
    <x v="1"/>
    <x v="0"/>
    <x v="0"/>
    <s v="Change of use of the ground floor unit from A1 (hairdresser) to C3 (residential) to provide a 1 bed flat."/>
    <s v="70 Hounslow Road_x000d_Twickenham_x000d_TW2 7EX_x000d_"/>
    <s v="TW2 7EX"/>
    <m/>
    <m/>
    <m/>
    <m/>
    <m/>
    <m/>
    <m/>
    <m/>
    <n v="0"/>
    <m/>
    <n v="1"/>
    <m/>
    <m/>
    <m/>
    <m/>
    <m/>
    <m/>
    <m/>
    <n v="1"/>
    <n v="1"/>
    <n v="0"/>
    <n v="0"/>
    <n v="0"/>
    <n v="0"/>
    <n v="0"/>
    <n v="0"/>
    <n v="0"/>
    <n v="1"/>
    <m/>
    <n v="0"/>
    <n v="1"/>
    <n v="0"/>
    <n v="0"/>
    <n v="0"/>
    <n v="0"/>
    <m/>
    <m/>
    <m/>
    <m/>
    <m/>
    <n v="1"/>
    <n v="514126"/>
    <n v="174159"/>
    <x v="13"/>
  </r>
  <r>
    <s v="19/1455/FUL"/>
    <x v="2"/>
    <m/>
    <d v="2019-08-06T00:00:00"/>
    <d v="2022-08-06T00:00:00"/>
    <d v="2020-01-16T00:00:00"/>
    <m/>
    <x v="1"/>
    <x v="0"/>
    <x v="0"/>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m/>
    <n v="0"/>
    <n v="1"/>
    <n v="0"/>
    <n v="0"/>
    <n v="0"/>
    <n v="0"/>
    <m/>
    <m/>
    <m/>
    <m/>
    <m/>
    <n v="1"/>
    <n v="520308"/>
    <n v="175588"/>
    <x v="7"/>
  </r>
  <r>
    <s v="19/1502/FUL"/>
    <x v="1"/>
    <m/>
    <d v="2019-07-22T00:00:00"/>
    <d v="2022-07-22T00:00:00"/>
    <d v="2019-09-19T00:00:00"/>
    <d v="2020-07-30T00:00:00"/>
    <x v="1"/>
    <x v="0"/>
    <x v="0"/>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m/>
    <n v="0"/>
    <n v="0"/>
    <n v="0"/>
    <n v="0"/>
    <n v="0"/>
    <n v="0"/>
    <m/>
    <m/>
    <m/>
    <m/>
    <m/>
    <n v="0"/>
    <n v="521312"/>
    <n v="175859"/>
    <x v="6"/>
  </r>
  <r>
    <s v="19/1620/GPD15"/>
    <x v="1"/>
    <s v="PA"/>
    <d v="2019-07-26T00:00:00"/>
    <d v="2021-04-03T00:00:00"/>
    <m/>
    <d v="2020-04-20T00:00:00"/>
    <x v="1"/>
    <x v="0"/>
    <x v="0"/>
    <s v="Conversion of basement from B1(a) office to C3 residential to provide 2 x 1 bed self-contained residential flats."/>
    <s v="Argyle House_x000d_1 Dee Road_x000d_Richmond_x000d__x000d_"/>
    <s v="TW9 2JW"/>
    <m/>
    <m/>
    <m/>
    <m/>
    <m/>
    <m/>
    <m/>
    <m/>
    <n v="0"/>
    <m/>
    <n v="2"/>
    <m/>
    <m/>
    <m/>
    <m/>
    <m/>
    <m/>
    <m/>
    <n v="2"/>
    <n v="2"/>
    <n v="0"/>
    <n v="0"/>
    <n v="0"/>
    <n v="0"/>
    <n v="0"/>
    <n v="0"/>
    <n v="0"/>
    <n v="2"/>
    <m/>
    <n v="0"/>
    <n v="2"/>
    <n v="0"/>
    <n v="0"/>
    <n v="0"/>
    <n v="0"/>
    <m/>
    <m/>
    <m/>
    <m/>
    <m/>
    <n v="2"/>
    <n v="518741"/>
    <n v="175360"/>
    <x v="12"/>
  </r>
  <r>
    <s v="19/1622/FUL"/>
    <x v="1"/>
    <m/>
    <d v="2019-10-18T00:00:00"/>
    <d v="2022-10-18T00:00:00"/>
    <d v="2020-03-31T00:00:00"/>
    <m/>
    <x v="1"/>
    <x v="0"/>
    <x v="0"/>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m/>
    <n v="0"/>
    <n v="1"/>
    <n v="0"/>
    <n v="0"/>
    <n v="0"/>
    <n v="0"/>
    <m/>
    <m/>
    <m/>
    <m/>
    <m/>
    <n v="1"/>
    <n v="515069"/>
    <n v="172813"/>
    <x v="2"/>
  </r>
  <r>
    <s v="19/1978/FUL"/>
    <x v="2"/>
    <m/>
    <d v="2019-11-11T00:00:00"/>
    <d v="2022-11-11T00:00:00"/>
    <d v="2019-11-18T00:00:00"/>
    <m/>
    <x v="1"/>
    <x v="0"/>
    <x v="0"/>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m/>
    <n v="0"/>
    <n v="-1"/>
    <n v="0"/>
    <n v="0"/>
    <n v="0"/>
    <n v="0"/>
    <m/>
    <m/>
    <m/>
    <m/>
    <m/>
    <n v="-1"/>
    <n v="518508"/>
    <n v="174268"/>
    <x v="4"/>
  </r>
  <r>
    <s v="19/2377/GPD15"/>
    <x v="1"/>
    <s v="PA"/>
    <d v="2019-09-30T00:00:00"/>
    <d v="2022-09-30T00:00:00"/>
    <d v="2020-02-17T00:00:00"/>
    <m/>
    <x v="1"/>
    <x v="0"/>
    <x v="0"/>
    <s v="Partial change of use from office to residential (4 No flats)."/>
    <s v="122 - 124 St Margarets Road_x000d_Twickenham_x000d__x000d_"/>
    <s v="TW1 2LH"/>
    <m/>
    <m/>
    <m/>
    <m/>
    <m/>
    <m/>
    <m/>
    <m/>
    <n v="0"/>
    <m/>
    <m/>
    <n v="4"/>
    <m/>
    <m/>
    <m/>
    <m/>
    <m/>
    <m/>
    <n v="4"/>
    <n v="0"/>
    <n v="4"/>
    <n v="0"/>
    <n v="0"/>
    <n v="0"/>
    <n v="0"/>
    <n v="0"/>
    <n v="0"/>
    <n v="4"/>
    <m/>
    <n v="0"/>
    <n v="4"/>
    <n v="0"/>
    <n v="0"/>
    <n v="0"/>
    <n v="0"/>
    <m/>
    <m/>
    <m/>
    <m/>
    <m/>
    <n v="4"/>
    <n v="516843"/>
    <n v="174266"/>
    <x v="1"/>
  </r>
  <r>
    <s v="19/3852/GPD15"/>
    <x v="1"/>
    <s v="PA"/>
    <d v="2020-02-06T00:00:00"/>
    <d v="2023-02-06T00:00:00"/>
    <d v="2020-02-10T00:00:00"/>
    <m/>
    <x v="1"/>
    <x v="0"/>
    <x v="0"/>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m/>
    <n v="0"/>
    <n v="2"/>
    <n v="0"/>
    <n v="0"/>
    <n v="0"/>
    <n v="0"/>
    <m/>
    <m/>
    <m/>
    <m/>
    <m/>
    <n v="2"/>
    <n v="520890"/>
    <n v="175755"/>
    <x v="6"/>
  </r>
  <r>
    <s v="19/3913/GPD15"/>
    <x v="1"/>
    <s v="PA"/>
    <d v="2020-02-14T00:00:00"/>
    <d v="2020-06-30T00:00:00"/>
    <d v="2020-03-02T00:00:00"/>
    <m/>
    <x v="1"/>
    <x v="0"/>
    <x v="0"/>
    <s v="Change of use from office (B1A )to residential  (C3) to create 2x 1 bedroom flats"/>
    <s v="2A Talbot Road_x000d_Isleworth_x000d_TW7 7HH_x000d_"/>
    <s v="TW7 7HH"/>
    <m/>
    <m/>
    <m/>
    <m/>
    <m/>
    <m/>
    <m/>
    <m/>
    <n v="0"/>
    <m/>
    <n v="2"/>
    <m/>
    <m/>
    <m/>
    <m/>
    <m/>
    <m/>
    <m/>
    <n v="2"/>
    <n v="2"/>
    <n v="0"/>
    <n v="0"/>
    <n v="0"/>
    <n v="0"/>
    <n v="0"/>
    <n v="0"/>
    <n v="0"/>
    <n v="2"/>
    <m/>
    <n v="0"/>
    <n v="2"/>
    <n v="0"/>
    <n v="0"/>
    <n v="0"/>
    <n v="0"/>
    <m/>
    <m/>
    <m/>
    <m/>
    <m/>
    <n v="2"/>
    <n v="516541"/>
    <n v="175254"/>
    <x v="1"/>
  </r>
  <r>
    <s v="19/1669/FUL"/>
    <x v="1"/>
    <m/>
    <d v="2019-08-23T00:00:00"/>
    <d v="2022-08-23T00:00:00"/>
    <d v="2019-11-11T00:00:00"/>
    <m/>
    <x v="1"/>
    <x v="0"/>
    <x v="0"/>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m/>
    <n v="0"/>
    <n v="0"/>
    <n v="0"/>
    <n v="0"/>
    <n v="0"/>
    <n v="0"/>
    <m/>
    <m/>
    <m/>
    <m/>
    <m/>
    <n v="0"/>
    <n v="517949"/>
    <n v="174356"/>
    <x v="15"/>
  </r>
  <r>
    <s v="15/2204/FUL"/>
    <x v="0"/>
    <m/>
    <d v="2018-07-03T00:00:00"/>
    <d v="2021-07-03T00:00:00"/>
    <m/>
    <m/>
    <x v="2"/>
    <x v="0"/>
    <x v="0"/>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m/>
    <n v="0"/>
    <n v="0"/>
    <n v="0.25"/>
    <n v="0.25"/>
    <n v="0.25"/>
    <n v="0.25"/>
    <m/>
    <m/>
    <m/>
    <m/>
    <m/>
    <n v="1"/>
    <n v="514174"/>
    <n v="174381"/>
    <x v="13"/>
  </r>
  <r>
    <s v="15/3296/FUL"/>
    <x v="0"/>
    <m/>
    <d v="2019-08-13T00:00:00"/>
    <d v="2022-08-13T00:00:00"/>
    <m/>
    <m/>
    <x v="2"/>
    <x v="1"/>
    <x v="0"/>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m/>
    <n v="0"/>
    <n v="0"/>
    <n v="1.25"/>
    <n v="1.25"/>
    <n v="1.25"/>
    <n v="1.25"/>
    <m/>
    <m/>
    <m/>
    <m/>
    <m/>
    <n v="5"/>
    <n v="517328"/>
    <n v="170954"/>
    <x v="3"/>
  </r>
  <r>
    <s v="15/3297/FUL"/>
    <x v="0"/>
    <m/>
    <d v="2019-08-13T00:00:00"/>
    <d v="2022-08-13T00:00:00"/>
    <m/>
    <m/>
    <x v="2"/>
    <x v="1"/>
    <x v="0"/>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m/>
    <n v="0"/>
    <n v="0"/>
    <n v="0.5"/>
    <n v="0.5"/>
    <n v="0.5"/>
    <n v="0.5"/>
    <m/>
    <m/>
    <m/>
    <m/>
    <m/>
    <n v="2"/>
    <n v="517351"/>
    <n v="170884"/>
    <x v="3"/>
  </r>
  <r>
    <s v="15/4581/FUL"/>
    <x v="0"/>
    <m/>
    <d v="2018-04-23T00:00:00"/>
    <d v="2021-04-23T00:00:00"/>
    <m/>
    <m/>
    <x v="2"/>
    <x v="0"/>
    <x v="0"/>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m/>
    <n v="0"/>
    <n v="0"/>
    <n v="1.5"/>
    <n v="1.5"/>
    <n v="1.5"/>
    <n v="1.5"/>
    <m/>
    <m/>
    <m/>
    <m/>
    <m/>
    <n v="6"/>
    <n v="513825"/>
    <n v="169567"/>
    <x v="8"/>
  </r>
  <r>
    <s v="15/4586/FUL"/>
    <x v="0"/>
    <m/>
    <d v="2017-07-11T00:00:00"/>
    <d v="2020-07-11T00:00:00"/>
    <m/>
    <m/>
    <x v="2"/>
    <x v="0"/>
    <x v="0"/>
    <s v="Erection of a two-storey replacement dwellinghouse with attic space."/>
    <s v="257 Waldegrave Road_x000d_Twickenham_x000d_TW1 4SY_x000d_"/>
    <s v="TW1 4SY"/>
    <m/>
    <m/>
    <m/>
    <n v="1"/>
    <m/>
    <m/>
    <m/>
    <m/>
    <n v="1"/>
    <m/>
    <m/>
    <m/>
    <m/>
    <m/>
    <n v="1"/>
    <m/>
    <m/>
    <m/>
    <n v="1"/>
    <n v="0"/>
    <n v="0"/>
    <n v="0"/>
    <n v="-1"/>
    <n v="1"/>
    <n v="0"/>
    <n v="0"/>
    <n v="0"/>
    <n v="0"/>
    <m/>
    <n v="0"/>
    <n v="0"/>
    <n v="0"/>
    <n v="0"/>
    <n v="0"/>
    <n v="0"/>
    <m/>
    <m/>
    <m/>
    <m/>
    <m/>
    <n v="0"/>
    <n v="515611"/>
    <n v="172008"/>
    <x v="5"/>
  </r>
  <r>
    <s v="16/0510/FUL"/>
    <x v="1"/>
    <m/>
    <d v="2018-07-19T00:00:00"/>
    <d v="2021-07-19T00:00:00"/>
    <m/>
    <m/>
    <x v="2"/>
    <x v="0"/>
    <x v="0"/>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m/>
    <n v="0"/>
    <n v="0"/>
    <n v="0.5"/>
    <n v="0.5"/>
    <n v="0.5"/>
    <n v="0.5"/>
    <m/>
    <m/>
    <m/>
    <m/>
    <m/>
    <n v="2"/>
    <n v="518392"/>
    <n v="175032"/>
    <x v="4"/>
  </r>
  <r>
    <s v="16/0606/FUL"/>
    <x v="3"/>
    <m/>
    <d v="2017-09-05T00:00:00"/>
    <d v="2020-09-05T00:00:00"/>
    <m/>
    <m/>
    <x v="2"/>
    <x v="0"/>
    <x v="0"/>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m/>
    <n v="0"/>
    <n v="0"/>
    <n v="28"/>
    <n v="0"/>
    <n v="0"/>
    <n v="0"/>
    <m/>
    <m/>
    <m/>
    <m/>
    <m/>
    <n v="28"/>
    <n v="513766"/>
    <n v="169736"/>
    <x v="8"/>
  </r>
  <r>
    <s v="16/0647/FUL"/>
    <x v="0"/>
    <m/>
    <d v="2017-05-30T00:00:00"/>
    <d v="2021-04-16T00:00:00"/>
    <m/>
    <m/>
    <x v="2"/>
    <x v="0"/>
    <x v="0"/>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m/>
    <n v="0"/>
    <n v="0"/>
    <n v="0.5"/>
    <n v="0.5"/>
    <n v="0.5"/>
    <n v="0.5"/>
    <m/>
    <m/>
    <m/>
    <m/>
    <m/>
    <n v="2"/>
    <n v="516905"/>
    <n v="170733"/>
    <x v="3"/>
  </r>
  <r>
    <s v="16/2288/FUL"/>
    <x v="4"/>
    <m/>
    <d v="2018-08-22T00:00:00"/>
    <d v="2021-08-22T00:00:00"/>
    <d v="2020-09-15T00:00:00"/>
    <m/>
    <x v="2"/>
    <x v="0"/>
    <x v="0"/>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m/>
    <n v="0"/>
    <n v="3.5"/>
    <n v="3.5"/>
    <n v="0"/>
    <n v="0"/>
    <n v="0"/>
    <m/>
    <m/>
    <m/>
    <m/>
    <m/>
    <n v="7"/>
    <n v="514440"/>
    <n v="171238"/>
    <x v="11"/>
  </r>
  <r>
    <s v="16/2704/FUL"/>
    <x v="0"/>
    <m/>
    <d v="2018-01-25T00:00:00"/>
    <d v="2021-01-25T00:00:00"/>
    <m/>
    <m/>
    <x v="2"/>
    <x v="0"/>
    <x v="0"/>
    <s v="Demolition of existing dwelling and erection of a replacement dwelling."/>
    <s v="3 Berwyn Road_x000d_Richmond_x000d_TW10 5BP_x000d_"/>
    <s v="TW10 5BP"/>
    <m/>
    <m/>
    <m/>
    <n v="1"/>
    <m/>
    <m/>
    <m/>
    <m/>
    <n v="1"/>
    <m/>
    <m/>
    <m/>
    <m/>
    <m/>
    <n v="1"/>
    <m/>
    <m/>
    <m/>
    <n v="1"/>
    <n v="0"/>
    <n v="0"/>
    <n v="0"/>
    <n v="-1"/>
    <n v="1"/>
    <n v="0"/>
    <n v="0"/>
    <n v="0"/>
    <n v="0"/>
    <m/>
    <n v="0"/>
    <n v="0"/>
    <n v="0"/>
    <n v="0"/>
    <n v="0"/>
    <n v="0"/>
    <m/>
    <m/>
    <m/>
    <m/>
    <m/>
    <n v="0"/>
    <n v="519633"/>
    <n v="174966"/>
    <x v="4"/>
  </r>
  <r>
    <s v="16/2736/FUL"/>
    <x v="0"/>
    <m/>
    <d v="2017-05-26T00:00:00"/>
    <d v="2020-05-26T00:00:00"/>
    <m/>
    <m/>
    <x v="2"/>
    <x v="0"/>
    <x v="0"/>
    <s v="Demolition of existing detached dwelling and construction of new 4 bed house."/>
    <s v="Downlands_x000d_Petersham Close_x000d_Petersham_x000d_Richmond_x000d_TW10 7DZ_x000d_"/>
    <s v="TW10 7DZ"/>
    <m/>
    <m/>
    <m/>
    <n v="1"/>
    <m/>
    <m/>
    <m/>
    <m/>
    <n v="1"/>
    <m/>
    <m/>
    <m/>
    <m/>
    <m/>
    <n v="1"/>
    <m/>
    <m/>
    <m/>
    <n v="1"/>
    <n v="0"/>
    <n v="0"/>
    <n v="0"/>
    <n v="-1"/>
    <n v="1"/>
    <n v="0"/>
    <n v="0"/>
    <n v="0"/>
    <n v="0"/>
    <m/>
    <n v="0"/>
    <n v="0"/>
    <n v="0"/>
    <n v="0"/>
    <n v="0"/>
    <n v="0"/>
    <m/>
    <m/>
    <m/>
    <m/>
    <m/>
    <n v="0"/>
    <n v="517972"/>
    <n v="172874"/>
    <x v="15"/>
  </r>
  <r>
    <s v="16/2822/FUL"/>
    <x v="4"/>
    <m/>
    <d v="2017-05-11T00:00:00"/>
    <d v="2020-05-11T00:00:00"/>
    <m/>
    <m/>
    <x v="2"/>
    <x v="0"/>
    <x v="0"/>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m/>
    <n v="0"/>
    <n v="0"/>
    <n v="0.5"/>
    <n v="0.5"/>
    <n v="0.5"/>
    <n v="0.5"/>
    <m/>
    <m/>
    <m/>
    <m/>
    <m/>
    <n v="2"/>
    <n v="514331"/>
    <n v="172184"/>
    <x v="2"/>
  </r>
  <r>
    <s v="16/4384/FUL"/>
    <x v="0"/>
    <m/>
    <d v="2017-10-27T00:00:00"/>
    <d v="2020-10-27T00:00:00"/>
    <m/>
    <m/>
    <x v="2"/>
    <x v="0"/>
    <x v="0"/>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m/>
    <n v="0"/>
    <n v="0"/>
    <n v="0.25"/>
    <n v="0.25"/>
    <n v="0.25"/>
    <n v="0.25"/>
    <m/>
    <m/>
    <m/>
    <m/>
    <m/>
    <n v="1"/>
    <n v="520624"/>
    <n v="175780"/>
    <x v="6"/>
  </r>
  <r>
    <s v="16/4553/FUL"/>
    <x v="0"/>
    <m/>
    <d v="2018-05-31T00:00:00"/>
    <d v="2021-05-31T00:00:00"/>
    <m/>
    <m/>
    <x v="2"/>
    <x v="0"/>
    <x v="1"/>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n v="38"/>
    <m/>
    <n v="0"/>
    <n v="0"/>
    <n v="0"/>
    <n v="0"/>
    <n v="0"/>
    <n v="0"/>
    <n v="7.6"/>
    <n v="7.6"/>
    <n v="7.6"/>
    <n v="7.6"/>
    <n v="7.6"/>
    <n v="38"/>
    <n v="514240"/>
    <n v="170830"/>
    <x v="11"/>
  </r>
  <r>
    <s v="16/4587/FUL"/>
    <x v="1"/>
    <m/>
    <d v="2017-06-27T00:00:00"/>
    <d v="2020-06-27T00:00:00"/>
    <d v="2020-06-02T00:00:00"/>
    <m/>
    <x v="2"/>
    <x v="0"/>
    <x v="0"/>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m/>
    <n v="0"/>
    <n v="1"/>
    <n v="0"/>
    <n v="0"/>
    <n v="0"/>
    <n v="0"/>
    <m/>
    <m/>
    <m/>
    <m/>
    <m/>
    <n v="1"/>
    <n v="520283"/>
    <n v="175017"/>
    <x v="7"/>
  </r>
  <r>
    <s v="17/0315/FUL"/>
    <x v="3"/>
    <m/>
    <d v="2018-06-12T00:00:00"/>
    <d v="2021-06-12T00:00:00"/>
    <m/>
    <m/>
    <x v="2"/>
    <x v="0"/>
    <x v="0"/>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m/>
    <n v="0"/>
    <n v="0"/>
    <n v="1"/>
    <n v="1"/>
    <n v="1"/>
    <n v="1"/>
    <m/>
    <m/>
    <m/>
    <m/>
    <m/>
    <n v="4"/>
    <n v="517591"/>
    <n v="174434"/>
    <x v="10"/>
  </r>
  <r>
    <s v="17/0341/GPD13"/>
    <x v="1"/>
    <s v="PA"/>
    <d v="2017-04-24T00:00:00"/>
    <d v="2020-04-24T00:00:00"/>
    <m/>
    <m/>
    <x v="2"/>
    <x v="0"/>
    <x v="0"/>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m/>
    <n v="0"/>
    <n v="0"/>
    <n v="0.25"/>
    <n v="0.25"/>
    <n v="0.25"/>
    <n v="0.25"/>
    <m/>
    <m/>
    <m/>
    <m/>
    <m/>
    <n v="1"/>
    <n v="516015"/>
    <n v="170858"/>
    <x v="0"/>
  </r>
  <r>
    <s v="17/0346/FUL"/>
    <x v="2"/>
    <m/>
    <d v="2017-08-31T00:00:00"/>
    <d v="2020-08-31T00:00:00"/>
    <m/>
    <m/>
    <x v="2"/>
    <x v="0"/>
    <x v="0"/>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m/>
    <n v="0"/>
    <n v="0"/>
    <n v="0.25"/>
    <n v="0.25"/>
    <n v="0.25"/>
    <n v="0.25"/>
    <m/>
    <m/>
    <m/>
    <m/>
    <m/>
    <n v="1"/>
    <n v="519014"/>
    <n v="175279"/>
    <x v="12"/>
  </r>
  <r>
    <s v="17/0600/FUL"/>
    <x v="1"/>
    <m/>
    <d v="2018-01-19T00:00:00"/>
    <d v="2021-01-19T00:00:00"/>
    <m/>
    <m/>
    <x v="2"/>
    <x v="0"/>
    <x v="0"/>
    <s v="Change of use from existing open hall (D1) into 2 x residential apartments (C3). _x000d_"/>
    <s v="2-4 _x000d_Heath Road_x000d_Twickenham_x000d_TW1 4BZ"/>
    <s v="TW1 4BZ"/>
    <m/>
    <m/>
    <m/>
    <m/>
    <m/>
    <m/>
    <m/>
    <m/>
    <n v="0"/>
    <m/>
    <n v="2"/>
    <m/>
    <m/>
    <m/>
    <m/>
    <m/>
    <m/>
    <m/>
    <n v="2"/>
    <n v="2"/>
    <n v="0"/>
    <n v="0"/>
    <n v="0"/>
    <n v="0"/>
    <n v="0"/>
    <n v="0"/>
    <n v="0"/>
    <n v="2"/>
    <m/>
    <n v="0"/>
    <n v="0"/>
    <n v="0.5"/>
    <n v="0.5"/>
    <n v="0.5"/>
    <n v="0.5"/>
    <m/>
    <m/>
    <m/>
    <m/>
    <m/>
    <n v="2"/>
    <n v="516126"/>
    <n v="173185"/>
    <x v="10"/>
  </r>
  <r>
    <s v="17/0788/FUL"/>
    <x v="0"/>
    <m/>
    <d v="2017-11-17T00:00:00"/>
    <d v="2021-01-08T00:00:00"/>
    <m/>
    <m/>
    <x v="2"/>
    <x v="0"/>
    <x v="0"/>
    <s v="Demolition of lock up garages to provide 1 no. detached 4 bedroom dwellinghouse with associated parking, cycle and refuse stores, new boundary fence and hard and soft landscaping."/>
    <s v="High Wigsell_x000a_35 Twickenham Road_x000a_Teddington_x000a__x000a_"/>
    <s v="TW11"/>
    <m/>
    <m/>
    <m/>
    <m/>
    <m/>
    <m/>
    <m/>
    <m/>
    <n v="0"/>
    <m/>
    <m/>
    <m/>
    <m/>
    <n v="1"/>
    <m/>
    <m/>
    <m/>
    <m/>
    <n v="1"/>
    <n v="0"/>
    <n v="0"/>
    <n v="0"/>
    <n v="1"/>
    <n v="0"/>
    <n v="0"/>
    <n v="0"/>
    <n v="0"/>
    <n v="1"/>
    <m/>
    <n v="0"/>
    <n v="0"/>
    <n v="0.25"/>
    <n v="0.25"/>
    <n v="0.25"/>
    <n v="0.25"/>
    <m/>
    <m/>
    <m/>
    <m/>
    <m/>
    <n v="1"/>
    <n v="516399"/>
    <n v="171470"/>
    <x v="0"/>
  </r>
  <r>
    <s v="17/0798/FUL"/>
    <x v="0"/>
    <m/>
    <d v="2017-12-01T00:00:00"/>
    <d v="2020-12-01T00:00:00"/>
    <m/>
    <m/>
    <x v="2"/>
    <x v="0"/>
    <x v="0"/>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m/>
    <n v="0"/>
    <n v="0"/>
    <n v="0.25"/>
    <n v="0.25"/>
    <n v="0.25"/>
    <n v="0.25"/>
    <m/>
    <m/>
    <m/>
    <m/>
    <m/>
    <n v="1"/>
    <n v="514058"/>
    <n v="174409"/>
    <x v="13"/>
  </r>
  <r>
    <s v="17/1033/FUL"/>
    <x v="0"/>
    <m/>
    <d v="2017-09-19T00:00:00"/>
    <d v="2021-05-23T00:00:00"/>
    <m/>
    <m/>
    <x v="2"/>
    <x v="0"/>
    <x v="0"/>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m/>
    <n v="0"/>
    <n v="0"/>
    <n v="2.25"/>
    <n v="2.25"/>
    <n v="2.25"/>
    <n v="2.25"/>
    <m/>
    <m/>
    <m/>
    <m/>
    <m/>
    <n v="9"/>
    <n v="515337"/>
    <n v="173383"/>
    <x v="5"/>
  </r>
  <r>
    <s v="17/1139/GPD15"/>
    <x v="1"/>
    <s v="PA"/>
    <d v="2017-05-31T00:00:00"/>
    <d v="2020-05-31T00:00:00"/>
    <m/>
    <m/>
    <x v="2"/>
    <x v="0"/>
    <x v="0"/>
    <s v="Change of use of property from B1a (office use) to C3 (residential) to provide 1 no. 4 bedroom dwellinghouse"/>
    <s v="108 Sherland Road Twickenham "/>
    <s v="TW1 4HD"/>
    <m/>
    <m/>
    <m/>
    <m/>
    <m/>
    <m/>
    <m/>
    <m/>
    <n v="0"/>
    <m/>
    <m/>
    <m/>
    <m/>
    <n v="1"/>
    <m/>
    <m/>
    <m/>
    <m/>
    <n v="1"/>
    <n v="0"/>
    <n v="0"/>
    <n v="0"/>
    <n v="1"/>
    <n v="0"/>
    <n v="0"/>
    <n v="0"/>
    <n v="0"/>
    <n v="1"/>
    <m/>
    <n v="0"/>
    <n v="0.33333333333333331"/>
    <n v="0.33333333333333331"/>
    <n v="0.33333333333333331"/>
    <n v="0"/>
    <n v="0"/>
    <m/>
    <m/>
    <m/>
    <m/>
    <m/>
    <n v="1"/>
    <n v="516024"/>
    <n v="173277"/>
    <x v="10"/>
  </r>
  <r>
    <s v="17/1390/FUL"/>
    <x v="0"/>
    <m/>
    <d v="2018-11-15T00:00:00"/>
    <d v="2022-05-14T00:00:00"/>
    <m/>
    <m/>
    <x v="2"/>
    <x v="0"/>
    <x v="0"/>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m/>
    <n v="0"/>
    <n v="0"/>
    <n v="0.25"/>
    <n v="0.25"/>
    <n v="0.25"/>
    <n v="0.25"/>
    <m/>
    <m/>
    <m/>
    <m/>
    <m/>
    <n v="1"/>
    <n v="516598"/>
    <n v="174330"/>
    <x v="1"/>
  </r>
  <r>
    <s v="17/1550/FUL"/>
    <x v="0"/>
    <m/>
    <d v="2018-07-09T00:00:00"/>
    <d v="2021-07-09T00:00:00"/>
    <m/>
    <m/>
    <x v="2"/>
    <x v="0"/>
    <x v="0"/>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m/>
    <n v="0"/>
    <n v="0"/>
    <n v="2"/>
    <n v="2"/>
    <n v="2"/>
    <n v="2"/>
    <m/>
    <m/>
    <m/>
    <m/>
    <m/>
    <n v="8"/>
    <n v="517393"/>
    <n v="169491"/>
    <x v="3"/>
  </r>
  <r>
    <s v="17/1782/FUL"/>
    <x v="0"/>
    <m/>
    <d v="2019-01-14T00:00:00"/>
    <d v="2022-01-14T00:00:00"/>
    <m/>
    <m/>
    <x v="2"/>
    <x v="0"/>
    <x v="0"/>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m/>
    <n v="0"/>
    <n v="0"/>
    <n v="0"/>
    <n v="0"/>
    <n v="0"/>
    <n v="0"/>
    <m/>
    <m/>
    <m/>
    <m/>
    <m/>
    <n v="0"/>
    <n v="516874"/>
    <n v="170756"/>
    <x v="3"/>
  </r>
  <r>
    <s v="17/2314/FUL"/>
    <x v="0"/>
    <m/>
    <d v="2018-04-26T00:00:00"/>
    <d v="2021-04-26T00:00:00"/>
    <m/>
    <m/>
    <x v="2"/>
    <x v="0"/>
    <x v="0"/>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m/>
    <n v="0"/>
    <n v="0"/>
    <n v="0"/>
    <n v="0"/>
    <n v="0"/>
    <n v="0"/>
    <m/>
    <m/>
    <m/>
    <m/>
    <m/>
    <n v="0"/>
    <n v="512725"/>
    <n v="170606"/>
    <x v="16"/>
  </r>
  <r>
    <s v="17/2532/GPD15"/>
    <x v="1"/>
    <s v="PA"/>
    <d v="2017-08-09T00:00:00"/>
    <d v="2020-08-09T00:00:00"/>
    <d v="2020-06-01T00:00:00"/>
    <m/>
    <x v="2"/>
    <x v="0"/>
    <x v="0"/>
    <s v="Prior approval for the change of use from office B1(a) to residential (C3) in the form of 5 no. units."/>
    <s v="The Coach House 273A Sandycombe Road Richmond TW9 3LU"/>
    <s v="TW9 3LU"/>
    <m/>
    <m/>
    <m/>
    <m/>
    <m/>
    <m/>
    <m/>
    <m/>
    <n v="0"/>
    <m/>
    <n v="5"/>
    <m/>
    <m/>
    <m/>
    <m/>
    <m/>
    <m/>
    <m/>
    <n v="5"/>
    <n v="5"/>
    <n v="0"/>
    <n v="0"/>
    <n v="0"/>
    <n v="0"/>
    <n v="0"/>
    <n v="0"/>
    <n v="0"/>
    <n v="5"/>
    <m/>
    <n v="0"/>
    <n v="5"/>
    <n v="0"/>
    <n v="0"/>
    <n v="0"/>
    <n v="0"/>
    <m/>
    <m/>
    <m/>
    <m/>
    <m/>
    <n v="5"/>
    <n v="519113"/>
    <n v="176411"/>
    <x v="9"/>
  </r>
  <r>
    <s v="17/2586/FUL"/>
    <x v="2"/>
    <m/>
    <d v="2017-09-27T00:00:00"/>
    <d v="2020-09-27T00:00:00"/>
    <m/>
    <m/>
    <x v="2"/>
    <x v="0"/>
    <x v="0"/>
    <s v="Change of use from 2 no. flats back to a single family dwelling house."/>
    <s v="First Floor Flat_x000d_18 Percival Road_x000d_East Sheen_x000d_London_x000d_SW14 7QE_x000d_"/>
    <s v="SW14 7QE"/>
    <n v="2"/>
    <m/>
    <m/>
    <m/>
    <m/>
    <m/>
    <m/>
    <m/>
    <n v="2"/>
    <m/>
    <m/>
    <m/>
    <n v="1"/>
    <m/>
    <m/>
    <m/>
    <m/>
    <m/>
    <n v="1"/>
    <n v="-2"/>
    <n v="0"/>
    <n v="1"/>
    <n v="0"/>
    <n v="0"/>
    <n v="0"/>
    <n v="0"/>
    <n v="0"/>
    <n v="-1"/>
    <m/>
    <n v="0"/>
    <n v="0"/>
    <n v="-0.25"/>
    <n v="-0.25"/>
    <n v="-0.25"/>
    <n v="-0.25"/>
    <m/>
    <m/>
    <m/>
    <m/>
    <m/>
    <n v="-1"/>
    <n v="520088"/>
    <n v="175029"/>
    <x v="7"/>
  </r>
  <r>
    <s v="17/2597/GPD15"/>
    <x v="1"/>
    <s v="PA"/>
    <d v="2017-08-30T00:00:00"/>
    <d v="2020-08-30T00:00:00"/>
    <m/>
    <m/>
    <x v="2"/>
    <x v="0"/>
    <x v="0"/>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m/>
    <n v="0"/>
    <n v="0"/>
    <n v="0.75"/>
    <n v="0.75"/>
    <n v="0.75"/>
    <n v="0.75"/>
    <m/>
    <m/>
    <m/>
    <m/>
    <m/>
    <n v="3"/>
    <n v="520541"/>
    <n v="175760"/>
    <x v="7"/>
  </r>
  <r>
    <s v="17/2680/FUL"/>
    <x v="0"/>
    <m/>
    <d v="2017-12-11T00:00:00"/>
    <d v="2021-03-14T00:00:00"/>
    <d v="2020-06-01T00:00:00"/>
    <m/>
    <x v="2"/>
    <x v="0"/>
    <x v="0"/>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m/>
    <n v="0"/>
    <n v="1"/>
    <n v="1"/>
    <n v="0"/>
    <n v="0"/>
    <n v="0"/>
    <m/>
    <m/>
    <m/>
    <m/>
    <m/>
    <n v="2"/>
    <n v="514169"/>
    <n v="170167"/>
    <x v="8"/>
  </r>
  <r>
    <s v="17/2693/GPD15"/>
    <x v="1"/>
    <s v="PA"/>
    <d v="2017-09-08T00:00:00"/>
    <d v="2020-09-08T00:00:00"/>
    <m/>
    <m/>
    <x v="2"/>
    <x v="0"/>
    <x v="0"/>
    <s v="Change of use from Class B1(a) office to Class C3 residential."/>
    <s v="246 Upper Richmond Road West_x000d_East Sheen_x000d_London_x000d_SW14 8AG_x000d_"/>
    <s v="SW14 8AG"/>
    <m/>
    <m/>
    <m/>
    <m/>
    <m/>
    <m/>
    <m/>
    <m/>
    <n v="0"/>
    <m/>
    <n v="1"/>
    <m/>
    <m/>
    <m/>
    <m/>
    <m/>
    <m/>
    <m/>
    <n v="1"/>
    <n v="1"/>
    <n v="0"/>
    <n v="0"/>
    <n v="0"/>
    <n v="0"/>
    <n v="0"/>
    <n v="0"/>
    <n v="0"/>
    <n v="1"/>
    <m/>
    <n v="0"/>
    <n v="0"/>
    <n v="0.25"/>
    <n v="0.25"/>
    <n v="0.25"/>
    <n v="0.25"/>
    <m/>
    <m/>
    <m/>
    <m/>
    <m/>
    <n v="1"/>
    <n v="520531"/>
    <n v="175416"/>
    <x v="7"/>
  </r>
  <r>
    <s v="17/2872/FUL"/>
    <x v="0"/>
    <m/>
    <d v="2019-05-30T00:00:00"/>
    <d v="2022-05-20T00:00:00"/>
    <m/>
    <m/>
    <x v="2"/>
    <x v="0"/>
    <x v="0"/>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m/>
    <n v="0"/>
    <n v="0"/>
    <n v="0.25"/>
    <n v="0.25"/>
    <n v="0.25"/>
    <n v="0.25"/>
    <m/>
    <m/>
    <m/>
    <m/>
    <m/>
    <n v="1"/>
    <n v="513537"/>
    <n v="170046"/>
    <x v="8"/>
  </r>
  <r>
    <s v="17/2957/FUL"/>
    <x v="2"/>
    <m/>
    <d v="2017-12-20T00:00:00"/>
    <d v="2020-12-20T00:00:00"/>
    <m/>
    <m/>
    <x v="2"/>
    <x v="0"/>
    <x v="0"/>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m/>
    <n v="0"/>
    <n v="0"/>
    <n v="0.75"/>
    <n v="0.75"/>
    <n v="0.75"/>
    <n v="0.75"/>
    <m/>
    <m/>
    <m/>
    <m/>
    <m/>
    <n v="3"/>
    <n v="514558"/>
    <n v="171264"/>
    <x v="11"/>
  </r>
  <r>
    <s v="17/3001/GPD16"/>
    <x v="1"/>
    <s v="PA"/>
    <d v="2017-09-27T00:00:00"/>
    <d v="2021-06-07T00:00:00"/>
    <m/>
    <m/>
    <x v="2"/>
    <x v="0"/>
    <x v="0"/>
    <s v="Change of use from B8 (storage) to C3 (residential use) to create a 1 bedroom unit."/>
    <s v="Unit 3 Plough Lane Teddington_x000a__x000a_"/>
    <s v="TW11 9BN"/>
    <m/>
    <m/>
    <m/>
    <m/>
    <m/>
    <m/>
    <m/>
    <m/>
    <n v="0"/>
    <m/>
    <n v="1"/>
    <m/>
    <m/>
    <m/>
    <m/>
    <m/>
    <m/>
    <n v="0"/>
    <n v="1"/>
    <n v="1"/>
    <n v="0"/>
    <n v="0"/>
    <n v="0"/>
    <n v="0"/>
    <n v="0"/>
    <n v="0"/>
    <n v="0"/>
    <n v="1"/>
    <m/>
    <n v="0"/>
    <n v="0.5"/>
    <n v="0.5"/>
    <n v="0"/>
    <n v="0"/>
    <n v="0"/>
    <m/>
    <m/>
    <m/>
    <m/>
    <m/>
    <n v="1"/>
    <n v="516215"/>
    <n v="171077"/>
    <x v="0"/>
  </r>
  <r>
    <s v="17/3003/GPD16"/>
    <x v="1"/>
    <s v="PA"/>
    <d v="2017-09-27T00:00:00"/>
    <d v="2021-06-07T00:00:00"/>
    <m/>
    <m/>
    <x v="2"/>
    <x v="0"/>
    <x v="0"/>
    <s v="Change of use from B8 (storage) to C3 (residential) to create 2 Studio units."/>
    <s v="Unit 4 To 5A_x000d_Plough Lane_x000d_Teddington_x000d__x000d_"/>
    <s v="TW11 9BN"/>
    <m/>
    <m/>
    <m/>
    <m/>
    <m/>
    <m/>
    <m/>
    <m/>
    <n v="0"/>
    <m/>
    <n v="2"/>
    <m/>
    <m/>
    <m/>
    <m/>
    <m/>
    <m/>
    <n v="0"/>
    <n v="2"/>
    <n v="2"/>
    <n v="0"/>
    <n v="0"/>
    <n v="0"/>
    <n v="0"/>
    <n v="0"/>
    <n v="0"/>
    <n v="0"/>
    <n v="2"/>
    <m/>
    <n v="0"/>
    <n v="0.5"/>
    <n v="0.5"/>
    <n v="0"/>
    <n v="0"/>
    <n v="0"/>
    <m/>
    <m/>
    <m/>
    <m/>
    <m/>
    <n v="1"/>
    <n v="516224"/>
    <n v="171078"/>
    <x v="0"/>
  </r>
  <r>
    <s v="17/3054/FUL"/>
    <x v="0"/>
    <m/>
    <d v="2018-10-30T00:00:00"/>
    <d v="2021-10-30T00:00:00"/>
    <m/>
    <m/>
    <x v="2"/>
    <x v="0"/>
    <x v="0"/>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m/>
    <n v="0"/>
    <n v="0"/>
    <n v="0.5"/>
    <n v="0.5"/>
    <n v="0.5"/>
    <n v="0.5"/>
    <m/>
    <m/>
    <m/>
    <m/>
    <m/>
    <n v="2"/>
    <n v="516182"/>
    <n v="173653"/>
    <x v="10"/>
  </r>
  <r>
    <s v="17/3077/FUL"/>
    <x v="0"/>
    <m/>
    <d v="2018-03-15T00:00:00"/>
    <d v="2021-03-15T00:00:00"/>
    <d v="2020-05-04T00:00:00"/>
    <m/>
    <x v="2"/>
    <x v="0"/>
    <x v="0"/>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m/>
    <n v="0"/>
    <n v="1"/>
    <n v="0"/>
    <n v="0"/>
    <n v="0"/>
    <n v="0"/>
    <m/>
    <m/>
    <m/>
    <m/>
    <m/>
    <n v="1"/>
    <n v="516426"/>
    <n v="173349"/>
    <x v="10"/>
  </r>
  <r>
    <s v="17/3265/FUL"/>
    <x v="0"/>
    <m/>
    <d v="2018-01-15T00:00:00"/>
    <d v="2021-01-15T00:00:00"/>
    <m/>
    <m/>
    <x v="2"/>
    <x v="0"/>
    <x v="0"/>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m/>
    <n v="0"/>
    <n v="0"/>
    <n v="0"/>
    <n v="0"/>
    <n v="0"/>
    <n v="0"/>
    <m/>
    <m/>
    <m/>
    <m/>
    <m/>
    <n v="0"/>
    <n v="522475"/>
    <n v="177141"/>
    <x v="17"/>
  </r>
  <r>
    <s v="17/3402/GPD16"/>
    <x v="1"/>
    <s v="PA"/>
    <d v="2017-11-03T00:00:00"/>
    <d v="2020-11-03T00:00:00"/>
    <m/>
    <m/>
    <x v="2"/>
    <x v="0"/>
    <x v="0"/>
    <s v="Change of use from B8 (Storage) to C3 (Residential) to create 1 no. studio flat."/>
    <s v="Unit 1_x000d_Plough Lane_x000d_Teddington_x000d__x000d_"/>
    <s v="TW11"/>
    <m/>
    <m/>
    <m/>
    <m/>
    <m/>
    <m/>
    <m/>
    <m/>
    <n v="0"/>
    <m/>
    <n v="1"/>
    <m/>
    <m/>
    <m/>
    <m/>
    <m/>
    <m/>
    <m/>
    <n v="1"/>
    <n v="1"/>
    <n v="0"/>
    <n v="0"/>
    <n v="0"/>
    <n v="0"/>
    <n v="0"/>
    <n v="0"/>
    <n v="0"/>
    <n v="1"/>
    <m/>
    <n v="0"/>
    <n v="0"/>
    <n v="0.25"/>
    <n v="0.25"/>
    <n v="0.25"/>
    <n v="0.25"/>
    <m/>
    <m/>
    <m/>
    <m/>
    <m/>
    <n v="1"/>
    <n v="516208"/>
    <n v="171077"/>
    <x v="0"/>
  </r>
  <r>
    <s v="17/3404/FUL"/>
    <x v="1"/>
    <m/>
    <d v="2018-02-01T00:00:00"/>
    <d v="2021-02-02T00:00:00"/>
    <m/>
    <m/>
    <x v="2"/>
    <x v="0"/>
    <x v="0"/>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m/>
    <n v="0"/>
    <n v="0"/>
    <n v="-0.25"/>
    <n v="-0.25"/>
    <n v="-0.25"/>
    <n v="-0.25"/>
    <m/>
    <m/>
    <m/>
    <m/>
    <m/>
    <n v="-1"/>
    <n v="515091"/>
    <n v="171518"/>
    <x v="11"/>
  </r>
  <r>
    <s v="17/3590/FUL"/>
    <x v="0"/>
    <m/>
    <d v="2018-07-26T00:00:00"/>
    <d v="2021-07-26T00:00:00"/>
    <m/>
    <m/>
    <x v="2"/>
    <x v="0"/>
    <x v="0"/>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m/>
    <n v="0"/>
    <n v="0"/>
    <n v="0.5"/>
    <n v="0.5"/>
    <n v="0.5"/>
    <n v="0.5"/>
    <m/>
    <m/>
    <m/>
    <m/>
    <m/>
    <n v="2"/>
    <n v="514975"/>
    <n v="171285"/>
    <x v="11"/>
  </r>
  <r>
    <s v="17/3610/FUL"/>
    <x v="3"/>
    <m/>
    <d v="2018-03-23T00:00:00"/>
    <d v="2021-03-23T00:00:00"/>
    <m/>
    <m/>
    <x v="2"/>
    <x v="0"/>
    <x v="0"/>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m/>
    <n v="0"/>
    <n v="1.3333333333333333"/>
    <n v="1.3333333333333333"/>
    <n v="1.3333333333333333"/>
    <n v="0"/>
    <n v="0"/>
    <m/>
    <m/>
    <m/>
    <m/>
    <m/>
    <n v="4"/>
    <n v="521762"/>
    <n v="176415"/>
    <x v="17"/>
  </r>
  <r>
    <s v="17/3696/GPD16"/>
    <x v="1"/>
    <s v="PA"/>
    <d v="2017-12-22T00:00:00"/>
    <d v="2020-12-22T00:00:00"/>
    <m/>
    <m/>
    <x v="2"/>
    <x v="0"/>
    <x v="0"/>
    <s v="Change of use of premises from B8 (warehouse/distrubtion) to C3 (residential - 6 x 1 bed flats)"/>
    <s v="1A St Leonards Road_x000d_East Sheen_x000d_London_x000d_SW14 7LY_x000d_"/>
    <s v="SW14 7LY"/>
    <m/>
    <m/>
    <m/>
    <m/>
    <m/>
    <m/>
    <m/>
    <m/>
    <n v="0"/>
    <m/>
    <n v="6"/>
    <m/>
    <m/>
    <m/>
    <m/>
    <m/>
    <m/>
    <m/>
    <n v="6"/>
    <n v="6"/>
    <n v="0"/>
    <n v="0"/>
    <n v="0"/>
    <n v="0"/>
    <n v="0"/>
    <n v="0"/>
    <n v="0"/>
    <n v="6"/>
    <m/>
    <n v="0"/>
    <n v="0"/>
    <n v="1.5"/>
    <n v="1.5"/>
    <n v="1.5"/>
    <n v="1.5"/>
    <m/>
    <m/>
    <m/>
    <m/>
    <m/>
    <n v="6"/>
    <n v="520442"/>
    <n v="175588"/>
    <x v="7"/>
  </r>
  <r>
    <s v="17/3795/GPD15"/>
    <x v="1"/>
    <s v="PA"/>
    <d v="2017-12-11T00:00:00"/>
    <d v="2020-12-11T00:00:00"/>
    <m/>
    <m/>
    <x v="2"/>
    <x v="0"/>
    <x v="0"/>
    <s v="Change of use from Offices (B1) to Residential (C3)."/>
    <s v="25 Church Road_x000d_Teddington_x000d_TW11 8PF_x000d_"/>
    <s v="TW11 8PF"/>
    <m/>
    <m/>
    <m/>
    <m/>
    <m/>
    <m/>
    <m/>
    <m/>
    <n v="0"/>
    <m/>
    <m/>
    <n v="1"/>
    <n v="1"/>
    <m/>
    <m/>
    <m/>
    <m/>
    <m/>
    <n v="2"/>
    <n v="0"/>
    <n v="1"/>
    <n v="1"/>
    <n v="0"/>
    <n v="0"/>
    <n v="0"/>
    <n v="0"/>
    <n v="0"/>
    <n v="2"/>
    <m/>
    <n v="0"/>
    <n v="0"/>
    <n v="0.5"/>
    <n v="0.5"/>
    <n v="0.5"/>
    <n v="0.5"/>
    <m/>
    <m/>
    <m/>
    <m/>
    <m/>
    <n v="2"/>
    <n v="515664"/>
    <n v="171121"/>
    <x v="0"/>
  </r>
  <r>
    <s v="17/4005/FUL"/>
    <x v="3"/>
    <m/>
    <d v="2020-03-05T00:00:00"/>
    <d v="2023-03-05T00:00:00"/>
    <m/>
    <m/>
    <x v="2"/>
    <x v="0"/>
    <x v="0"/>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m/>
    <n v="0"/>
    <n v="0"/>
    <n v="0.25"/>
    <n v="0.25"/>
    <n v="0.25"/>
    <n v="0.25"/>
    <m/>
    <m/>
    <m/>
    <m/>
    <m/>
    <n v="1"/>
    <n v="518109"/>
    <n v="175300"/>
    <x v="4"/>
  </r>
  <r>
    <s v="17/4014/FUL"/>
    <x v="1"/>
    <m/>
    <d v="2018-11-30T00:00:00"/>
    <d v="2022-03-19T00:00:00"/>
    <m/>
    <m/>
    <x v="2"/>
    <x v="0"/>
    <x v="0"/>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m/>
    <n v="0"/>
    <n v="0"/>
    <n v="0.5"/>
    <n v="0.5"/>
    <n v="0.5"/>
    <n v="0.5"/>
    <m/>
    <m/>
    <m/>
    <m/>
    <m/>
    <n v="2"/>
    <n v="515746"/>
    <n v="173156"/>
    <x v="5"/>
  </r>
  <r>
    <s v="17/4015/FUL"/>
    <x v="0"/>
    <m/>
    <d v="2018-10-03T00:00:00"/>
    <d v="2021-10-03T00:00:00"/>
    <m/>
    <m/>
    <x v="2"/>
    <x v="0"/>
    <x v="0"/>
    <s v="Erection of 2no. dwellings with associated cycle parking and refuse storage."/>
    <s v="Land To Rear Of 34 - 40 The Quadrant Richmond_x000a__x000a_"/>
    <s v="TW9 1DN"/>
    <m/>
    <m/>
    <m/>
    <m/>
    <m/>
    <m/>
    <m/>
    <m/>
    <n v="0"/>
    <m/>
    <m/>
    <n v="2"/>
    <m/>
    <m/>
    <m/>
    <m/>
    <m/>
    <m/>
    <n v="2"/>
    <n v="0"/>
    <n v="2"/>
    <n v="0"/>
    <n v="0"/>
    <n v="0"/>
    <n v="0"/>
    <n v="0"/>
    <n v="0"/>
    <n v="2"/>
    <m/>
    <n v="0"/>
    <n v="0"/>
    <n v="0.5"/>
    <n v="0.5"/>
    <n v="0.5"/>
    <n v="0.5"/>
    <m/>
    <m/>
    <m/>
    <m/>
    <m/>
    <n v="2"/>
    <n v="518028"/>
    <n v="175050"/>
    <x v="4"/>
  </r>
  <r>
    <s v="17/4114/PS192"/>
    <x v="1"/>
    <s v="PA"/>
    <d v="2017-12-28T00:00:00"/>
    <d v="2020-12-28T00:00:00"/>
    <m/>
    <m/>
    <x v="2"/>
    <x v="0"/>
    <x v="0"/>
    <s v="Change of use from Class C4 (House in Multiple Occupation) to C3 (residential) to provide 1 x 3 bed flat"/>
    <s v="35A Broad Street_x000d_Teddington_x000d_TW11 8QZ_x000d_"/>
    <s v="TW11 8QZ"/>
    <m/>
    <m/>
    <n v="1"/>
    <m/>
    <m/>
    <m/>
    <m/>
    <m/>
    <n v="1"/>
    <m/>
    <m/>
    <m/>
    <n v="1"/>
    <m/>
    <m/>
    <m/>
    <m/>
    <m/>
    <n v="1"/>
    <n v="0"/>
    <n v="0"/>
    <n v="0"/>
    <n v="0"/>
    <n v="0"/>
    <n v="0"/>
    <n v="0"/>
    <n v="0"/>
    <n v="0"/>
    <m/>
    <n v="0"/>
    <n v="0"/>
    <n v="0"/>
    <n v="0"/>
    <n v="0"/>
    <n v="0"/>
    <m/>
    <m/>
    <m/>
    <m/>
    <m/>
    <n v="0"/>
    <n v="515625"/>
    <n v="170998"/>
    <x v="0"/>
  </r>
  <r>
    <s v="17/4122/FUL"/>
    <x v="0"/>
    <m/>
    <d v="2018-12-21T00:00:00"/>
    <d v="2021-12-21T00:00:00"/>
    <m/>
    <m/>
    <x v="2"/>
    <x v="0"/>
    <x v="0"/>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m/>
    <n v="0"/>
    <n v="0"/>
    <n v="0.25"/>
    <n v="0.25"/>
    <n v="0.25"/>
    <n v="0.25"/>
    <m/>
    <m/>
    <m/>
    <m/>
    <m/>
    <n v="1"/>
    <n v="521350"/>
    <n v="176123"/>
    <x v="6"/>
  </r>
  <r>
    <s v="17/4292/FUL"/>
    <x v="4"/>
    <m/>
    <d v="2018-01-25T00:00:00"/>
    <d v="2021-01-25T00:00:00"/>
    <m/>
    <m/>
    <x v="2"/>
    <x v="0"/>
    <x v="0"/>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m/>
    <n v="0"/>
    <n v="0"/>
    <n v="0.75"/>
    <n v="0.75"/>
    <n v="0.75"/>
    <n v="0.75"/>
    <m/>
    <m/>
    <m/>
    <m/>
    <m/>
    <n v="3"/>
    <n v="518831"/>
    <n v="175436"/>
    <x v="12"/>
  </r>
  <r>
    <s v="17/4344/FUL"/>
    <x v="1"/>
    <m/>
    <d v="2018-03-09T00:00:00"/>
    <d v="2021-03-09T00:00:00"/>
    <m/>
    <m/>
    <x v="2"/>
    <x v="0"/>
    <x v="0"/>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m/>
    <n v="0"/>
    <n v="0"/>
    <n v="0.25"/>
    <n v="0.25"/>
    <n v="0.25"/>
    <n v="0.25"/>
    <m/>
    <m/>
    <m/>
    <m/>
    <m/>
    <n v="1"/>
    <n v="517967"/>
    <n v="174947"/>
    <x v="4"/>
  </r>
  <r>
    <s v="17/4422/GPD15"/>
    <x v="1"/>
    <s v="PA"/>
    <d v="2018-02-05T00:00:00"/>
    <d v="2021-02-05T00:00:00"/>
    <m/>
    <m/>
    <x v="2"/>
    <x v="0"/>
    <x v="0"/>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m/>
    <n v="0"/>
    <n v="0"/>
    <n v="0.25"/>
    <n v="0.25"/>
    <n v="0.25"/>
    <n v="0.25"/>
    <m/>
    <m/>
    <m/>
    <m/>
    <m/>
    <n v="1"/>
    <n v="515664"/>
    <n v="171121"/>
    <x v="0"/>
  </r>
  <r>
    <s v="17/4453/FUL"/>
    <x v="3"/>
    <m/>
    <d v="2018-05-10T00:00:00"/>
    <d v="2021-05-10T00:00:00"/>
    <m/>
    <m/>
    <x v="2"/>
    <x v="0"/>
    <x v="0"/>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m/>
    <n v="0"/>
    <n v="0"/>
    <n v="0.25"/>
    <n v="0.25"/>
    <n v="0.25"/>
    <n v="0.25"/>
    <m/>
    <m/>
    <m/>
    <m/>
    <m/>
    <n v="1"/>
    <n v="518955"/>
    <n v="177124"/>
    <x v="9"/>
  </r>
  <r>
    <s v="17/4477/FUL"/>
    <x v="2"/>
    <m/>
    <d v="2019-05-23T00:00:00"/>
    <d v="2022-05-23T00:00:00"/>
    <m/>
    <m/>
    <x v="2"/>
    <x v="0"/>
    <x v="0"/>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m/>
    <n v="0"/>
    <n v="0"/>
    <n v="-0.25"/>
    <n v="-0.25"/>
    <n v="-0.25"/>
    <n v="-0.25"/>
    <m/>
    <m/>
    <m/>
    <m/>
    <m/>
    <n v="-1"/>
    <n v="518418"/>
    <n v="174325"/>
    <x v="4"/>
  </r>
  <r>
    <s v="18/0268/FUL"/>
    <x v="0"/>
    <m/>
    <d v="2018-05-31T00:00:00"/>
    <d v="2021-05-31T00:00:00"/>
    <m/>
    <m/>
    <x v="2"/>
    <x v="0"/>
    <x v="0"/>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m/>
    <n v="0"/>
    <n v="0"/>
    <n v="0"/>
    <n v="0"/>
    <n v="0"/>
    <n v="0"/>
    <m/>
    <m/>
    <m/>
    <m/>
    <m/>
    <n v="0"/>
    <n v="514952"/>
    <n v="171606"/>
    <x v="11"/>
  </r>
  <r>
    <s v="18/0301/FUL"/>
    <x v="0"/>
    <m/>
    <d v="2018-12-18T00:00:00"/>
    <d v="2021-12-18T00:00:00"/>
    <m/>
    <m/>
    <x v="2"/>
    <x v="0"/>
    <x v="0"/>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m/>
    <n v="0"/>
    <n v="0"/>
    <n v="0"/>
    <n v="0"/>
    <n v="0"/>
    <n v="0"/>
    <m/>
    <m/>
    <m/>
    <m/>
    <m/>
    <n v="0"/>
    <n v="518177"/>
    <n v="173103"/>
    <x v="15"/>
  </r>
  <r>
    <s v="18/0315/FUL"/>
    <x v="0"/>
    <m/>
    <d v="2019-06-20T00:00:00"/>
    <d v="2022-06-20T00:00:00"/>
    <m/>
    <m/>
    <x v="2"/>
    <x v="0"/>
    <x v="0"/>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m/>
    <n v="0"/>
    <n v="0"/>
    <n v="1"/>
    <n v="1"/>
    <n v="1"/>
    <n v="1"/>
    <m/>
    <m/>
    <m/>
    <m/>
    <m/>
    <n v="4"/>
    <n v="512966"/>
    <n v="170724"/>
    <x v="16"/>
  </r>
  <r>
    <s v="18/0584/GPD15"/>
    <x v="1"/>
    <s v="PA"/>
    <d v="2018-04-17T00:00:00"/>
    <d v="2021-05-17T00:00:00"/>
    <m/>
    <m/>
    <x v="2"/>
    <x v="0"/>
    <x v="0"/>
    <s v="Change of use from B1c to C3 (Residential) to provide 2 x 2B4P flats."/>
    <s v="1 High Street_x000d_Hampton Hill_x000d__x000d_"/>
    <s v="TW12 1NA"/>
    <m/>
    <m/>
    <m/>
    <m/>
    <m/>
    <m/>
    <m/>
    <m/>
    <n v="0"/>
    <m/>
    <m/>
    <n v="2"/>
    <m/>
    <m/>
    <m/>
    <m/>
    <m/>
    <m/>
    <n v="2"/>
    <n v="0"/>
    <n v="2"/>
    <n v="0"/>
    <n v="0"/>
    <n v="0"/>
    <n v="0"/>
    <n v="0"/>
    <n v="0"/>
    <n v="2"/>
    <m/>
    <n v="0"/>
    <n v="0"/>
    <n v="0.5"/>
    <n v="0.5"/>
    <n v="0.5"/>
    <n v="0.5"/>
    <m/>
    <m/>
    <m/>
    <m/>
    <m/>
    <n v="2"/>
    <n v="514188"/>
    <n v="170550"/>
    <x v="11"/>
  </r>
  <r>
    <s v="18/0723/FUL"/>
    <x v="0"/>
    <m/>
    <d v="2018-10-04T00:00:00"/>
    <d v="2021-10-04T00:00:00"/>
    <d v="2020-06-23T00:00:00"/>
    <m/>
    <x v="2"/>
    <x v="0"/>
    <x v="0"/>
    <s v="Demolition of existing dwelling and the erection of a replacement two storey, 4 bedroom dwelling"/>
    <s v="3 Queens Rise_x000d_Richmond_x000d_TW10 6HL"/>
    <s v="TW10 6HL"/>
    <m/>
    <m/>
    <m/>
    <n v="1"/>
    <m/>
    <m/>
    <m/>
    <m/>
    <n v="1"/>
    <m/>
    <m/>
    <m/>
    <m/>
    <n v="1"/>
    <m/>
    <m/>
    <m/>
    <m/>
    <n v="1"/>
    <n v="0"/>
    <n v="0"/>
    <n v="0"/>
    <n v="0"/>
    <n v="0"/>
    <n v="0"/>
    <n v="0"/>
    <n v="0"/>
    <n v="0"/>
    <m/>
    <n v="0"/>
    <n v="0"/>
    <n v="0"/>
    <n v="0"/>
    <n v="0"/>
    <n v="0"/>
    <m/>
    <m/>
    <m/>
    <m/>
    <m/>
    <n v="0"/>
    <n v="518695"/>
    <n v="174476"/>
    <x v="4"/>
  </r>
  <r>
    <s v="18/0866/FUL"/>
    <x v="4"/>
    <m/>
    <d v="2018-11-05T00:00:00"/>
    <d v="2021-11-06T00:00:00"/>
    <m/>
    <m/>
    <x v="2"/>
    <x v="0"/>
    <x v="0"/>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m/>
    <n v="0"/>
    <n v="0"/>
    <n v="1"/>
    <n v="1"/>
    <n v="1"/>
    <n v="1"/>
    <m/>
    <m/>
    <m/>
    <m/>
    <m/>
    <n v="4"/>
    <n v="519849"/>
    <n v="175357"/>
    <x v="12"/>
  </r>
  <r>
    <s v="18/1022/FUL"/>
    <x v="2"/>
    <m/>
    <d v="2018-11-27T00:00:00"/>
    <d v="2021-11-27T00:00:00"/>
    <m/>
    <m/>
    <x v="2"/>
    <x v="0"/>
    <x v="0"/>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m/>
    <n v="0"/>
    <n v="0"/>
    <n v="-0.25"/>
    <n v="-0.25"/>
    <n v="-0.25"/>
    <n v="-0.25"/>
    <m/>
    <m/>
    <m/>
    <m/>
    <m/>
    <n v="-1"/>
    <n v="515922"/>
    <n v="171125"/>
    <x v="0"/>
  </r>
  <r>
    <s v="18/1038/FUL"/>
    <x v="0"/>
    <m/>
    <d v="2019-02-04T00:00:00"/>
    <d v="2022-02-04T00:00:00"/>
    <m/>
    <m/>
    <x v="2"/>
    <x v="0"/>
    <x v="0"/>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m/>
    <n v="0"/>
    <n v="0"/>
    <n v="0.75"/>
    <n v="0.75"/>
    <n v="0.75"/>
    <n v="0.75"/>
    <m/>
    <m/>
    <m/>
    <m/>
    <m/>
    <n v="3"/>
    <n v="520397"/>
    <n v="175552"/>
    <x v="7"/>
  </r>
  <r>
    <s v="18/1064/GPD15"/>
    <x v="1"/>
    <s v="PA"/>
    <d v="2018-05-22T00:00:00"/>
    <d v="2021-05-22T00:00:00"/>
    <m/>
    <m/>
    <x v="2"/>
    <x v="0"/>
    <x v="0"/>
    <s v="Change of use from offices (B1) to residential (C3)"/>
    <s v="21A St Leonards Road_x000d_East Sheen_x000d_London_x000d_SW14 7LY_x000d_"/>
    <s v="SW14 7LY"/>
    <m/>
    <m/>
    <m/>
    <m/>
    <m/>
    <m/>
    <m/>
    <m/>
    <n v="0"/>
    <m/>
    <m/>
    <m/>
    <n v="5"/>
    <m/>
    <m/>
    <m/>
    <m/>
    <m/>
    <n v="5"/>
    <n v="0"/>
    <n v="0"/>
    <n v="5"/>
    <n v="0"/>
    <n v="0"/>
    <n v="0"/>
    <n v="0"/>
    <n v="0"/>
    <n v="5"/>
    <m/>
    <n v="0"/>
    <n v="0"/>
    <n v="1.25"/>
    <n v="1.25"/>
    <n v="1.25"/>
    <n v="1.25"/>
    <m/>
    <m/>
    <m/>
    <m/>
    <m/>
    <n v="5"/>
    <n v="520397"/>
    <n v="175552"/>
    <x v="7"/>
  </r>
  <r>
    <s v="18/1114/FUL"/>
    <x v="3"/>
    <m/>
    <d v="2019-07-25T00:00:00"/>
    <d v="2022-07-25T00:00:00"/>
    <m/>
    <m/>
    <x v="2"/>
    <x v="0"/>
    <x v="0"/>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m/>
    <n v="0"/>
    <n v="0"/>
    <n v="0.25"/>
    <n v="0.25"/>
    <n v="0.25"/>
    <n v="0.25"/>
    <m/>
    <m/>
    <m/>
    <m/>
    <m/>
    <n v="1"/>
    <n v="514448"/>
    <n v="171212"/>
    <x v="11"/>
  </r>
  <r>
    <s v="18/1248/FUL"/>
    <x v="1"/>
    <m/>
    <d v="2018-12-21T00:00:00"/>
    <d v="2021-12-21T00:00:00"/>
    <m/>
    <m/>
    <x v="2"/>
    <x v="0"/>
    <x v="0"/>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m/>
    <n v="0"/>
    <n v="0"/>
    <n v="0.25"/>
    <n v="0.25"/>
    <n v="0.25"/>
    <n v="0.25"/>
    <m/>
    <m/>
    <m/>
    <m/>
    <m/>
    <n v="1"/>
    <n v="518862"/>
    <n v="175562"/>
    <x v="12"/>
  </r>
  <r>
    <s v="18/1442/FUL"/>
    <x v="0"/>
    <m/>
    <d v="2019-01-07T00:00:00"/>
    <d v="2022-01-07T00:00:00"/>
    <m/>
    <m/>
    <x v="2"/>
    <x v="0"/>
    <x v="0"/>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m/>
    <n v="0"/>
    <n v="0"/>
    <n v="0.25"/>
    <n v="0.25"/>
    <n v="0.25"/>
    <n v="0.25"/>
    <m/>
    <m/>
    <m/>
    <m/>
    <m/>
    <n v="1"/>
    <n v="514703"/>
    <n v="172701"/>
    <x v="2"/>
  </r>
  <r>
    <s v="18/1446/FUL"/>
    <x v="0"/>
    <m/>
    <d v="2018-08-10T00:00:00"/>
    <d v="2021-08-10T00:00:00"/>
    <m/>
    <m/>
    <x v="2"/>
    <x v="0"/>
    <x v="0"/>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m/>
    <n v="0"/>
    <n v="0"/>
    <n v="0"/>
    <n v="0"/>
    <n v="0"/>
    <n v="0"/>
    <m/>
    <m/>
    <m/>
    <m/>
    <m/>
    <n v="0"/>
    <n v="515299"/>
    <n v="173105"/>
    <x v="5"/>
  </r>
  <r>
    <s v="18/1743/FUL"/>
    <x v="0"/>
    <m/>
    <d v="2018-10-12T00:00:00"/>
    <d v="2021-12-20T00:00:00"/>
    <m/>
    <m/>
    <x v="2"/>
    <x v="0"/>
    <x v="0"/>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m/>
    <n v="0"/>
    <n v="0"/>
    <n v="1"/>
    <n v="0"/>
    <n v="0"/>
    <n v="0"/>
    <m/>
    <m/>
    <m/>
    <m/>
    <m/>
    <n v="1"/>
    <n v="517388"/>
    <n v="170706"/>
    <x v="3"/>
  </r>
  <r>
    <s v="18/1911/FUL"/>
    <x v="4"/>
    <m/>
    <d v="2018-12-11T00:00:00"/>
    <d v="2021-12-11T00:00:00"/>
    <m/>
    <m/>
    <x v="2"/>
    <x v="0"/>
    <x v="0"/>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m/>
    <n v="0"/>
    <n v="0"/>
    <n v="0.25"/>
    <n v="0.25"/>
    <n v="0.25"/>
    <n v="0.25"/>
    <m/>
    <m/>
    <m/>
    <m/>
    <m/>
    <n v="1"/>
    <n v="515913"/>
    <n v="173384"/>
    <x v="10"/>
  </r>
  <r>
    <s v="18/2038/FUL"/>
    <x v="0"/>
    <m/>
    <d v="2019-02-12T00:00:00"/>
    <d v="2022-02-12T00:00:00"/>
    <m/>
    <m/>
    <x v="2"/>
    <x v="0"/>
    <x v="0"/>
    <s v="Demolition of existing building and construction of new building with basement."/>
    <s v="33 Parke Road_x000d_Barnes_x000d_London_x000d_SW13 9NJ"/>
    <s v="SW13 9NJ"/>
    <m/>
    <m/>
    <m/>
    <m/>
    <m/>
    <n v="1"/>
    <m/>
    <m/>
    <n v="1"/>
    <m/>
    <m/>
    <m/>
    <m/>
    <m/>
    <n v="1"/>
    <m/>
    <m/>
    <m/>
    <n v="1"/>
    <n v="0"/>
    <n v="0"/>
    <n v="0"/>
    <n v="0"/>
    <n v="1"/>
    <n v="-1"/>
    <n v="0"/>
    <n v="0"/>
    <n v="0"/>
    <m/>
    <n v="0"/>
    <n v="0"/>
    <n v="0"/>
    <n v="0"/>
    <n v="0"/>
    <n v="0"/>
    <m/>
    <m/>
    <m/>
    <m/>
    <m/>
    <n v="0"/>
    <n v="522063"/>
    <n v="177165"/>
    <x v="17"/>
  </r>
  <r>
    <s v="18/2328/GPD15"/>
    <x v="1"/>
    <s v="PA"/>
    <d v="2018-09-14T00:00:00"/>
    <d v="2021-09-14T00:00:00"/>
    <m/>
    <m/>
    <x v="2"/>
    <x v="0"/>
    <x v="0"/>
    <s v="Change of use from B1 to C3 (1No. studio flat and 2No. one bed apartments)."/>
    <s v="4 Udney Park Road_x000d_Teddington_x000d_TW11 9BG_x000d_"/>
    <s v="TW11 9BG"/>
    <m/>
    <m/>
    <m/>
    <m/>
    <m/>
    <m/>
    <m/>
    <m/>
    <n v="0"/>
    <m/>
    <n v="3"/>
    <m/>
    <m/>
    <m/>
    <m/>
    <m/>
    <m/>
    <m/>
    <n v="3"/>
    <n v="3"/>
    <n v="0"/>
    <n v="0"/>
    <n v="0"/>
    <n v="0"/>
    <n v="0"/>
    <n v="0"/>
    <n v="0"/>
    <n v="3"/>
    <m/>
    <n v="0"/>
    <n v="0"/>
    <n v="0.75"/>
    <n v="0.75"/>
    <n v="0.75"/>
    <n v="0.75"/>
    <m/>
    <m/>
    <m/>
    <m/>
    <m/>
    <n v="3"/>
    <n v="516288"/>
    <n v="171091"/>
    <x v="0"/>
  </r>
  <r>
    <s v="18/2716/GPD13"/>
    <x v="1"/>
    <s v="PA"/>
    <d v="2018-10-08T00:00:00"/>
    <d v="2021-10-08T00:00:00"/>
    <m/>
    <m/>
    <x v="2"/>
    <x v="0"/>
    <x v="0"/>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m/>
    <n v="0"/>
    <n v="0"/>
    <n v="0.75"/>
    <n v="0.75"/>
    <n v="0.75"/>
    <n v="0.75"/>
    <m/>
    <m/>
    <m/>
    <m/>
    <m/>
    <n v="3"/>
    <n v="519756"/>
    <n v="175319"/>
    <x v="7"/>
  </r>
  <r>
    <s v="18/2943/FUL"/>
    <x v="4"/>
    <m/>
    <d v="2019-11-07T00:00:00"/>
    <d v="2022-11-07T00:00:00"/>
    <m/>
    <m/>
    <x v="2"/>
    <x v="0"/>
    <x v="0"/>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m/>
    <n v="0"/>
    <n v="0"/>
    <n v="1.5"/>
    <n v="1.5"/>
    <n v="1.5"/>
    <n v="1.5"/>
    <m/>
    <m/>
    <m/>
    <m/>
    <m/>
    <n v="6"/>
    <n v="512869"/>
    <n v="169793"/>
    <x v="8"/>
  </r>
  <r>
    <s v="18/3003/FUL"/>
    <x v="0"/>
    <m/>
    <d v="2019-05-24T00:00:00"/>
    <d v="2022-05-24T00:00:00"/>
    <m/>
    <m/>
    <x v="2"/>
    <x v="0"/>
    <x v="0"/>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m/>
    <n v="0"/>
    <n v="0"/>
    <n v="0.25"/>
    <n v="0.25"/>
    <n v="0.25"/>
    <n v="0.25"/>
    <m/>
    <m/>
    <m/>
    <m/>
    <m/>
    <n v="1"/>
    <n v="516557"/>
    <n v="175273"/>
    <x v="1"/>
  </r>
  <r>
    <s v="18/3195/GPD15"/>
    <x v="1"/>
    <s v="PA"/>
    <d v="2018-11-12T00:00:00"/>
    <d v="2021-11-12T00:00:00"/>
    <m/>
    <m/>
    <x v="2"/>
    <x v="0"/>
    <x v="0"/>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m/>
    <n v="0"/>
    <n v="0"/>
    <n v="0.25"/>
    <n v="0.25"/>
    <n v="0.25"/>
    <n v="0.25"/>
    <m/>
    <m/>
    <m/>
    <m/>
    <m/>
    <n v="1"/>
    <n v="520495"/>
    <n v="175597"/>
    <x v="7"/>
  </r>
  <r>
    <s v="18/3285/FUL"/>
    <x v="0"/>
    <m/>
    <d v="2019-03-18T00:00:00"/>
    <d v="2022-03-18T00:00:00"/>
    <m/>
    <m/>
    <x v="2"/>
    <x v="0"/>
    <x v="0"/>
    <s v="Demolition of existing house and construction of a new 5 bed house with basement"/>
    <s v="74 Lowther Road_x000d_Barnes_x000d_London_x000d_SW13 9NU"/>
    <s v="SW13 9NU"/>
    <m/>
    <m/>
    <m/>
    <n v="1"/>
    <m/>
    <m/>
    <m/>
    <m/>
    <n v="1"/>
    <m/>
    <m/>
    <m/>
    <m/>
    <m/>
    <n v="1"/>
    <m/>
    <m/>
    <m/>
    <n v="1"/>
    <n v="0"/>
    <n v="0"/>
    <n v="0"/>
    <n v="-1"/>
    <n v="1"/>
    <n v="0"/>
    <n v="0"/>
    <n v="0"/>
    <n v="0"/>
    <m/>
    <n v="0"/>
    <n v="0"/>
    <n v="0"/>
    <n v="0"/>
    <n v="0"/>
    <n v="0"/>
    <m/>
    <m/>
    <m/>
    <m/>
    <m/>
    <n v="0"/>
    <n v="521978"/>
    <n v="177062"/>
    <x v="17"/>
  </r>
  <r>
    <s v="18/3460/FUL"/>
    <x v="2"/>
    <m/>
    <d v="2019-02-26T00:00:00"/>
    <d v="2022-02-26T00:00:00"/>
    <m/>
    <m/>
    <x v="2"/>
    <x v="0"/>
    <x v="0"/>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m/>
    <n v="0"/>
    <n v="0"/>
    <n v="0.25"/>
    <n v="0.25"/>
    <n v="0.25"/>
    <n v="0.25"/>
    <m/>
    <m/>
    <m/>
    <m/>
    <m/>
    <n v="1"/>
    <n v="517894"/>
    <n v="174757"/>
    <x v="4"/>
  </r>
  <r>
    <s v="18/3613/GPD15"/>
    <x v="1"/>
    <s v="PA"/>
    <d v="2018-12-28T00:00:00"/>
    <d v="2021-12-28T00:00:00"/>
    <m/>
    <m/>
    <x v="2"/>
    <x v="0"/>
    <x v="0"/>
    <s v="Change of use from office B1(a) to C3 (Resdiential) use to provide 1 x 1 bed dwellinghouse."/>
    <s v="108 Shacklegate Lane_x000d_Teddington_x000d_TW11 8SH_x000d_"/>
    <s v="TW11 8SH"/>
    <m/>
    <m/>
    <m/>
    <m/>
    <m/>
    <m/>
    <m/>
    <m/>
    <n v="0"/>
    <m/>
    <n v="1"/>
    <m/>
    <m/>
    <m/>
    <m/>
    <m/>
    <m/>
    <m/>
    <n v="1"/>
    <n v="1"/>
    <n v="0"/>
    <n v="0"/>
    <n v="0"/>
    <n v="0"/>
    <n v="0"/>
    <n v="0"/>
    <n v="0"/>
    <n v="1"/>
    <m/>
    <n v="0"/>
    <n v="0"/>
    <n v="0.25"/>
    <n v="0.25"/>
    <n v="0.25"/>
    <n v="0.25"/>
    <m/>
    <m/>
    <m/>
    <m/>
    <m/>
    <n v="1"/>
    <n v="515394"/>
    <n v="171656"/>
    <x v="11"/>
  </r>
  <r>
    <s v="18/3696/FUL"/>
    <x v="1"/>
    <m/>
    <d v="2019-02-08T00:00:00"/>
    <d v="2022-02-08T00:00:00"/>
    <m/>
    <m/>
    <x v="2"/>
    <x v="0"/>
    <x v="0"/>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m/>
    <n v="0"/>
    <n v="0"/>
    <n v="0.25"/>
    <n v="0.25"/>
    <n v="0.25"/>
    <n v="0.25"/>
    <m/>
    <m/>
    <m/>
    <m/>
    <m/>
    <n v="1"/>
    <n v="515502"/>
    <n v="173093"/>
    <x v="5"/>
  </r>
  <r>
    <s v="18/3930/FUL"/>
    <x v="0"/>
    <m/>
    <d v="2019-10-17T00:00:00"/>
    <d v="2022-10-17T00:00:00"/>
    <m/>
    <m/>
    <x v="2"/>
    <x v="0"/>
    <x v="0"/>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m/>
    <n v="0"/>
    <n v="0"/>
    <n v="0.25"/>
    <n v="0.25"/>
    <n v="0.25"/>
    <n v="0.25"/>
    <m/>
    <m/>
    <m/>
    <m/>
    <m/>
    <n v="1"/>
    <n v="516550"/>
    <n v="171027"/>
    <x v="3"/>
  </r>
  <r>
    <s v="18/3950/FUL"/>
    <x v="1"/>
    <m/>
    <d v="2019-07-15T00:00:00"/>
    <d v="2022-07-15T00:00:00"/>
    <m/>
    <m/>
    <x v="2"/>
    <x v="1"/>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m/>
    <n v="0"/>
    <n v="0"/>
    <n v="0"/>
    <n v="5.5"/>
    <n v="5.5"/>
    <n v="0"/>
    <m/>
    <m/>
    <m/>
    <m/>
    <m/>
    <n v="11"/>
    <n v="518144"/>
    <n v="175553"/>
    <x v="12"/>
  </r>
  <r>
    <s v="18/3950/FUL"/>
    <x v="1"/>
    <m/>
    <d v="2019-07-15T00:00:00"/>
    <d v="2022-07-15T00:00:00"/>
    <m/>
    <m/>
    <x v="2"/>
    <x v="2"/>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m/>
    <n v="0"/>
    <n v="0"/>
    <n v="0"/>
    <n v="2"/>
    <n v="2"/>
    <n v="0"/>
    <m/>
    <m/>
    <m/>
    <m/>
    <m/>
    <n v="4"/>
    <n v="518144"/>
    <n v="175553"/>
    <x v="12"/>
  </r>
  <r>
    <s v="18/3950/FUL"/>
    <x v="1"/>
    <m/>
    <d v="2019-07-15T00:00:00"/>
    <d v="2022-07-15T00:00:00"/>
    <m/>
    <m/>
    <x v="2"/>
    <x v="0"/>
    <x v="0"/>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m/>
    <n v="0"/>
    <n v="0"/>
    <n v="0"/>
    <n v="28"/>
    <n v="28"/>
    <n v="0"/>
    <m/>
    <m/>
    <m/>
    <m/>
    <m/>
    <n v="56"/>
    <n v="518144"/>
    <n v="175553"/>
    <x v="12"/>
  </r>
  <r>
    <s v="18/3952/FUL"/>
    <x v="0"/>
    <m/>
    <d v="2019-03-29T00:00:00"/>
    <d v="2022-04-01T00:00:00"/>
    <m/>
    <m/>
    <x v="2"/>
    <x v="0"/>
    <x v="0"/>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m/>
    <n v="0"/>
    <n v="0"/>
    <n v="0"/>
    <n v="0"/>
    <n v="0"/>
    <n v="0"/>
    <m/>
    <m/>
    <m/>
    <m/>
    <m/>
    <n v="0"/>
    <n v="513943"/>
    <n v="170016"/>
    <x v="8"/>
  </r>
  <r>
    <s v="18/3954/FUL"/>
    <x v="0"/>
    <m/>
    <d v="2019-07-08T00:00:00"/>
    <d v="2022-06-24T00:00:00"/>
    <m/>
    <m/>
    <x v="2"/>
    <x v="0"/>
    <x v="0"/>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m/>
    <n v="0"/>
    <n v="0"/>
    <n v="0"/>
    <n v="0"/>
    <n v="0"/>
    <n v="0"/>
    <m/>
    <m/>
    <m/>
    <m/>
    <m/>
    <n v="0"/>
    <n v="519436"/>
    <n v="174990"/>
    <x v="4"/>
  </r>
  <r>
    <s v="18/4125/FUL"/>
    <x v="2"/>
    <m/>
    <d v="2019-02-06T00:00:00"/>
    <d v="2022-02-06T00:00:00"/>
    <m/>
    <m/>
    <x v="2"/>
    <x v="0"/>
    <x v="0"/>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m/>
    <n v="0"/>
    <n v="0"/>
    <n v="0.5"/>
    <n v="0.5"/>
    <n v="0.5"/>
    <n v="0.5"/>
    <m/>
    <m/>
    <m/>
    <m/>
    <m/>
    <n v="2"/>
    <n v="514632"/>
    <n v="171370"/>
    <x v="11"/>
  </r>
  <r>
    <s v="18/4138/FUL"/>
    <x v="0"/>
    <m/>
    <d v="2019-11-11T00:00:00"/>
    <d v="2022-11-11T00:00:00"/>
    <d v="2020-04-14T00:00:00"/>
    <m/>
    <x v="2"/>
    <x v="0"/>
    <x v="0"/>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m/>
    <n v="0"/>
    <n v="0"/>
    <n v="0"/>
    <n v="0"/>
    <n v="0"/>
    <n v="0"/>
    <m/>
    <m/>
    <m/>
    <m/>
    <m/>
    <n v="0"/>
    <n v="519487"/>
    <n v="176661"/>
    <x v="9"/>
  </r>
  <r>
    <s v="18/4183/FUL"/>
    <x v="0"/>
    <m/>
    <d v="2019-07-25T00:00:00"/>
    <d v="2022-07-25T00:00:00"/>
    <m/>
    <m/>
    <x v="2"/>
    <x v="0"/>
    <x v="0"/>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m/>
    <n v="0"/>
    <n v="0"/>
    <n v="0.25"/>
    <n v="0.25"/>
    <n v="0.25"/>
    <n v="0.25"/>
    <m/>
    <m/>
    <m/>
    <m/>
    <m/>
    <n v="1"/>
    <n v="521611"/>
    <n v="175705"/>
    <x v="6"/>
  </r>
  <r>
    <s v="18/4259/FUL"/>
    <x v="2"/>
    <m/>
    <d v="2019-09-23T00:00:00"/>
    <d v="2022-09-23T00:00:00"/>
    <m/>
    <m/>
    <x v="2"/>
    <x v="0"/>
    <x v="0"/>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m/>
    <n v="0"/>
    <n v="0"/>
    <n v="-0.25"/>
    <n v="-0.25"/>
    <n v="-0.25"/>
    <n v="-0.25"/>
    <m/>
    <m/>
    <m/>
    <m/>
    <m/>
    <n v="-1"/>
    <n v="521753"/>
    <n v="176604"/>
    <x v="17"/>
  </r>
  <r>
    <s v="19/0171/GPD15"/>
    <x v="1"/>
    <s v="PA"/>
    <d v="2019-03-19T00:00:00"/>
    <d v="2022-03-19T00:00:00"/>
    <m/>
    <m/>
    <x v="2"/>
    <x v="0"/>
    <x v="0"/>
    <s v="Change of use from B1 (Offices) to C3(a) (Dwellings) (2 x 2 bed)."/>
    <s v="62 Glentham Road_x000d_Barnes_x000d_London_x000d_SW13 9JJ_x000d_"/>
    <s v="SW13 9JJ"/>
    <m/>
    <m/>
    <m/>
    <m/>
    <m/>
    <m/>
    <m/>
    <m/>
    <n v="0"/>
    <m/>
    <m/>
    <n v="2"/>
    <m/>
    <m/>
    <m/>
    <m/>
    <m/>
    <m/>
    <n v="2"/>
    <n v="0"/>
    <n v="2"/>
    <n v="0"/>
    <n v="0"/>
    <n v="0"/>
    <n v="0"/>
    <n v="0"/>
    <n v="0"/>
    <n v="2"/>
    <m/>
    <n v="0"/>
    <n v="0"/>
    <n v="0.5"/>
    <n v="0.5"/>
    <n v="0.5"/>
    <n v="0.5"/>
    <m/>
    <m/>
    <m/>
    <m/>
    <m/>
    <n v="2"/>
    <n v="522531"/>
    <n v="177884"/>
    <x v="17"/>
  </r>
  <r>
    <s v="19/0175/FUL"/>
    <x v="0"/>
    <m/>
    <d v="2019-05-09T00:00:00"/>
    <d v="2022-05-09T00:00:00"/>
    <m/>
    <m/>
    <x v="2"/>
    <x v="0"/>
    <x v="0"/>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m/>
    <n v="0"/>
    <n v="0"/>
    <n v="0"/>
    <n v="0"/>
    <n v="0"/>
    <n v="0"/>
    <m/>
    <m/>
    <m/>
    <m/>
    <m/>
    <n v="0"/>
    <n v="516414"/>
    <n v="173065"/>
    <x v="10"/>
  </r>
  <r>
    <s v="19/0228/FUL"/>
    <x v="2"/>
    <m/>
    <d v="2019-06-28T00:00:00"/>
    <d v="2022-06-28T00:00:00"/>
    <m/>
    <m/>
    <x v="2"/>
    <x v="0"/>
    <x v="0"/>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m/>
    <n v="0"/>
    <n v="0"/>
    <n v="0.25"/>
    <n v="0.25"/>
    <n v="0.25"/>
    <n v="0.25"/>
    <m/>
    <m/>
    <m/>
    <m/>
    <m/>
    <n v="1"/>
    <n v="518380"/>
    <n v="175623"/>
    <x v="12"/>
  </r>
  <r>
    <s v="19/0338/FUL"/>
    <x v="0"/>
    <m/>
    <d v="2019-05-24T00:00:00"/>
    <d v="2022-05-24T00:00:00"/>
    <m/>
    <m/>
    <x v="2"/>
    <x v="0"/>
    <x v="0"/>
    <s v="Demolition of existing 3-bedroom bungalow and erection of a new 3-bedroom detached house with basement level."/>
    <s v="48 Fourth Cross Road_x000d_Twickenham_x000d_TW2 5EL"/>
    <s v="TW2 5EL"/>
    <m/>
    <m/>
    <n v="1"/>
    <m/>
    <m/>
    <m/>
    <m/>
    <m/>
    <n v="1"/>
    <m/>
    <m/>
    <m/>
    <n v="1"/>
    <m/>
    <m/>
    <m/>
    <m/>
    <m/>
    <n v="1"/>
    <n v="0"/>
    <n v="0"/>
    <n v="0"/>
    <n v="0"/>
    <n v="0"/>
    <n v="0"/>
    <n v="0"/>
    <n v="0"/>
    <n v="0"/>
    <m/>
    <n v="0"/>
    <n v="0"/>
    <n v="0"/>
    <n v="0"/>
    <n v="0"/>
    <n v="0"/>
    <m/>
    <m/>
    <m/>
    <m/>
    <m/>
    <n v="0"/>
    <n v="514720"/>
    <n v="172712"/>
    <x v="2"/>
  </r>
  <r>
    <s v="19/0382/FUL"/>
    <x v="0"/>
    <m/>
    <d v="2019-12-05T00:00:00"/>
    <d v="2022-12-05T00:00:00"/>
    <m/>
    <m/>
    <x v="2"/>
    <x v="0"/>
    <x v="0"/>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m/>
    <n v="0"/>
    <n v="0"/>
    <n v="0.25"/>
    <n v="0.25"/>
    <n v="0.25"/>
    <n v="0.25"/>
    <m/>
    <m/>
    <m/>
    <m/>
    <m/>
    <n v="1"/>
    <n v="515414"/>
    <n v="172536"/>
    <x v="5"/>
  </r>
  <r>
    <s v="19/0391/FUL"/>
    <x v="0"/>
    <m/>
    <d v="2020-02-20T00:00:00"/>
    <d v="2023-02-20T00:00:00"/>
    <m/>
    <m/>
    <x v="2"/>
    <x v="0"/>
    <x v="0"/>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m/>
    <n v="0"/>
    <n v="0"/>
    <n v="1.75"/>
    <n v="1.75"/>
    <n v="1.75"/>
    <n v="1.75"/>
    <m/>
    <m/>
    <m/>
    <m/>
    <m/>
    <n v="7"/>
    <n v="521492"/>
    <n v="175545"/>
    <x v="6"/>
  </r>
  <r>
    <s v="19/0414/FUL"/>
    <x v="0"/>
    <m/>
    <d v="2020-01-22T00:00:00"/>
    <d v="2023-01-23T00:00:00"/>
    <m/>
    <m/>
    <x v="2"/>
    <x v="0"/>
    <x v="0"/>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m/>
    <n v="0"/>
    <n v="0"/>
    <n v="0.5"/>
    <n v="0.5"/>
    <n v="0.5"/>
    <n v="0.5"/>
    <m/>
    <m/>
    <m/>
    <m/>
    <m/>
    <n v="2"/>
    <n v="513048"/>
    <n v="173758"/>
    <x v="14"/>
  </r>
  <r>
    <s v="19/0823/GPD13"/>
    <x v="1"/>
    <s v="PA"/>
    <d v="2019-05-07T00:00:00"/>
    <d v="2022-05-07T00:00:00"/>
    <m/>
    <m/>
    <x v="2"/>
    <x v="0"/>
    <x v="0"/>
    <s v="Conversion of commercial unit to self-contained 2no. bedroom unit"/>
    <s v="203 Sandycombe Road_x000d_Richmond_x000d_TW9 2EW_x000d_"/>
    <s v="TW9 2EW"/>
    <m/>
    <m/>
    <m/>
    <m/>
    <m/>
    <m/>
    <m/>
    <m/>
    <n v="0"/>
    <m/>
    <m/>
    <n v="1"/>
    <m/>
    <m/>
    <m/>
    <m/>
    <m/>
    <m/>
    <n v="1"/>
    <n v="0"/>
    <n v="1"/>
    <n v="0"/>
    <n v="0"/>
    <n v="0"/>
    <n v="0"/>
    <n v="0"/>
    <n v="0"/>
    <n v="1"/>
    <m/>
    <n v="0"/>
    <n v="0"/>
    <n v="0.25"/>
    <n v="0.25"/>
    <n v="0.25"/>
    <n v="0.25"/>
    <m/>
    <m/>
    <m/>
    <m/>
    <m/>
    <n v="1"/>
    <n v="519091"/>
    <n v="176195"/>
    <x v="9"/>
  </r>
  <r>
    <s v="19/0847/FUL"/>
    <x v="0"/>
    <m/>
    <d v="2019-12-23T00:00:00"/>
    <d v="2022-12-24T00:00:00"/>
    <m/>
    <m/>
    <x v="2"/>
    <x v="0"/>
    <x v="0"/>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m/>
    <n v="0"/>
    <n v="0"/>
    <n v="0"/>
    <n v="0"/>
    <n v="0"/>
    <n v="0"/>
    <m/>
    <m/>
    <m/>
    <m/>
    <m/>
    <n v="0"/>
    <n v="516412"/>
    <n v="171302"/>
    <x v="0"/>
  </r>
  <r>
    <s v="19/0911/FUL"/>
    <x v="4"/>
    <m/>
    <d v="2020-01-17T00:00:00"/>
    <d v="2023-02-05T00:00:00"/>
    <m/>
    <m/>
    <x v="2"/>
    <x v="0"/>
    <x v="0"/>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m/>
    <n v="0"/>
    <n v="0"/>
    <n v="0.5"/>
    <n v="0.5"/>
    <n v="0.5"/>
    <n v="0.5"/>
    <m/>
    <m/>
    <m/>
    <m/>
    <m/>
    <n v="2"/>
    <n v="517543"/>
    <n v="169767"/>
    <x v="3"/>
  </r>
  <r>
    <s v="19/1029/FUL"/>
    <x v="4"/>
    <m/>
    <d v="2019-09-17T00:00:00"/>
    <d v="2022-09-17T00:00:00"/>
    <m/>
    <m/>
    <x v="2"/>
    <x v="0"/>
    <x v="0"/>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m/>
    <n v="0"/>
    <n v="0"/>
    <n v="0.25"/>
    <n v="0.25"/>
    <n v="0.25"/>
    <n v="0.25"/>
    <m/>
    <m/>
    <m/>
    <m/>
    <m/>
    <n v="1"/>
    <n v="513857"/>
    <n v="171464"/>
    <x v="11"/>
  </r>
  <r>
    <s v="19/1033/GPD23"/>
    <x v="1"/>
    <s v="PA"/>
    <d v="2019-06-05T00:00:00"/>
    <d v="2022-06-05T00:00:00"/>
    <m/>
    <m/>
    <x v="2"/>
    <x v="0"/>
    <x v="0"/>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m/>
    <n v="0"/>
    <n v="0"/>
    <n v="0.25"/>
    <n v="0.25"/>
    <n v="0.25"/>
    <n v="0.25"/>
    <m/>
    <m/>
    <m/>
    <m/>
    <m/>
    <n v="1"/>
    <n v="520517"/>
    <n v="175507"/>
    <x v="7"/>
  </r>
  <r>
    <s v="19/1098/FUL"/>
    <x v="0"/>
    <m/>
    <d v="2019-08-23T00:00:00"/>
    <d v="2022-08-27T00:00:00"/>
    <m/>
    <m/>
    <x v="2"/>
    <x v="0"/>
    <x v="0"/>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m/>
    <n v="0"/>
    <n v="0"/>
    <n v="-0.25"/>
    <n v="-0.25"/>
    <n v="-0.25"/>
    <n v="-0.25"/>
    <m/>
    <m/>
    <m/>
    <m/>
    <m/>
    <n v="-1"/>
    <n v="520394"/>
    <n v="175127"/>
    <x v="7"/>
  </r>
  <r>
    <s v="19/1162/FUL"/>
    <x v="3"/>
    <m/>
    <d v="2020-03-20T00:00:00"/>
    <d v="2023-03-20T00:00:00"/>
    <m/>
    <m/>
    <x v="2"/>
    <x v="0"/>
    <x v="0"/>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m/>
    <n v="0"/>
    <n v="0"/>
    <n v="0.25"/>
    <n v="0.25"/>
    <n v="0.25"/>
    <n v="0.25"/>
    <m/>
    <m/>
    <m/>
    <m/>
    <m/>
    <n v="1"/>
    <n v="517949"/>
    <n v="174506"/>
    <x v="4"/>
  </r>
  <r>
    <s v="19/1219/FUL"/>
    <x v="0"/>
    <m/>
    <d v="2019-12-11T00:00:00"/>
    <d v="2022-12-11T00:00:00"/>
    <m/>
    <m/>
    <x v="2"/>
    <x v="0"/>
    <x v="0"/>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m/>
    <n v="0"/>
    <n v="0"/>
    <n v="0"/>
    <n v="0"/>
    <n v="0"/>
    <n v="0"/>
    <m/>
    <m/>
    <m/>
    <m/>
    <m/>
    <n v="0"/>
    <n v="520990"/>
    <n v="175033"/>
    <x v="7"/>
  </r>
  <r>
    <s v="19/1361/FUL"/>
    <x v="4"/>
    <m/>
    <d v="2019-07-16T00:00:00"/>
    <d v="2022-07-16T00:00:00"/>
    <d v="2020-06-17T00:00:00"/>
    <d v="2020-09-30T00:00:00"/>
    <x v="2"/>
    <x v="0"/>
    <x v="0"/>
    <s v="Extension of 4-bedroom single family dwelling house and conversion to divide into 2No. 2-bedroom houses."/>
    <s v="2F Fifth Cross Road_x000a_Twickenham_x000a_TW2 5LQ"/>
    <s v="TW2 5LQ"/>
    <m/>
    <m/>
    <m/>
    <n v="1"/>
    <m/>
    <m/>
    <m/>
    <m/>
    <n v="1"/>
    <m/>
    <m/>
    <n v="2"/>
    <m/>
    <m/>
    <m/>
    <m/>
    <m/>
    <m/>
    <n v="2"/>
    <n v="0"/>
    <n v="2"/>
    <n v="0"/>
    <n v="-1"/>
    <n v="0"/>
    <n v="0"/>
    <n v="0"/>
    <n v="0"/>
    <n v="1"/>
    <m/>
    <n v="0"/>
    <n v="1"/>
    <n v="0"/>
    <n v="0"/>
    <n v="0"/>
    <n v="0"/>
    <m/>
    <m/>
    <m/>
    <m/>
    <m/>
    <n v="1"/>
    <n v="514833"/>
    <n v="172367"/>
    <x v="2"/>
  </r>
  <r>
    <s v="19/1602/GPD15"/>
    <x v="1"/>
    <s v="PA"/>
    <d v="2019-07-15T00:00:00"/>
    <d v="2022-07-15T00:00:00"/>
    <m/>
    <m/>
    <x v="2"/>
    <x v="0"/>
    <x v="0"/>
    <s v="Change of use from B1(a) (office) to C3 (residential) to provide 1 x 1 bed self-contained residential dwelling."/>
    <s v="106 Shacklegate Lane_x000d_Teddington_x000d_TW11 8SH_x000d_"/>
    <s v="TW11 8SH"/>
    <m/>
    <m/>
    <m/>
    <m/>
    <m/>
    <m/>
    <m/>
    <m/>
    <n v="0"/>
    <m/>
    <n v="1"/>
    <m/>
    <m/>
    <m/>
    <m/>
    <m/>
    <m/>
    <m/>
    <n v="1"/>
    <n v="1"/>
    <n v="0"/>
    <n v="0"/>
    <n v="0"/>
    <n v="0"/>
    <n v="0"/>
    <n v="0"/>
    <n v="0"/>
    <n v="1"/>
    <m/>
    <n v="0"/>
    <n v="0"/>
    <n v="0.25"/>
    <n v="0.25"/>
    <n v="0.25"/>
    <n v="0.25"/>
    <m/>
    <m/>
    <m/>
    <m/>
    <m/>
    <n v="1"/>
    <n v="515391"/>
    <n v="171652"/>
    <x v="11"/>
  </r>
  <r>
    <s v="19/1649/GPD15"/>
    <x v="1"/>
    <s v="PA"/>
    <d v="2019-07-16T00:00:00"/>
    <d v="2022-07-16T00:00:00"/>
    <m/>
    <m/>
    <x v="2"/>
    <x v="0"/>
    <x v="0"/>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m/>
    <n v="0"/>
    <n v="0"/>
    <n v="0.25"/>
    <n v="0.25"/>
    <n v="0.25"/>
    <n v="0.25"/>
    <m/>
    <m/>
    <m/>
    <m/>
    <m/>
    <n v="1"/>
    <n v="516442"/>
    <n v="173470"/>
    <x v="10"/>
  </r>
  <r>
    <s v="19/1703/FUL"/>
    <x v="1"/>
    <m/>
    <d v="2019-08-12T00:00:00"/>
    <d v="2022-12-27T00:00:00"/>
    <m/>
    <m/>
    <x v="2"/>
    <x v="0"/>
    <x v="0"/>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m/>
    <n v="0"/>
    <n v="0"/>
    <n v="0.25"/>
    <n v="0.25"/>
    <n v="0.25"/>
    <n v="0.25"/>
    <m/>
    <m/>
    <m/>
    <m/>
    <m/>
    <n v="1"/>
    <n v="514733"/>
    <n v="172125"/>
    <x v="2"/>
  </r>
  <r>
    <s v="19/1731/FUL"/>
    <x v="0"/>
    <m/>
    <d v="2019-08-21T00:00:00"/>
    <d v="2022-08-21T00:00:00"/>
    <m/>
    <m/>
    <x v="2"/>
    <x v="0"/>
    <x v="0"/>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m/>
    <n v="0"/>
    <n v="0"/>
    <n v="0"/>
    <n v="0"/>
    <n v="0"/>
    <n v="0"/>
    <m/>
    <m/>
    <m/>
    <m/>
    <m/>
    <n v="0"/>
    <n v="515806"/>
    <n v="172455"/>
    <x v="5"/>
  </r>
  <r>
    <s v="19/1759/FUL"/>
    <x v="2"/>
    <m/>
    <d v="2019-09-09T00:00:00"/>
    <d v="2022-09-16T00:00:00"/>
    <m/>
    <m/>
    <x v="2"/>
    <x v="0"/>
    <x v="0"/>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m/>
    <n v="0"/>
    <n v="0"/>
    <n v="0.75"/>
    <n v="0.75"/>
    <n v="0.75"/>
    <n v="0.75"/>
    <m/>
    <m/>
    <m/>
    <m/>
    <m/>
    <n v="3"/>
    <n v="514632"/>
    <n v="171370"/>
    <x v="11"/>
  </r>
  <r>
    <s v="19/1763/FUL"/>
    <x v="0"/>
    <m/>
    <d v="2019-09-23T00:00:00"/>
    <d v="2022-09-23T00:00:00"/>
    <m/>
    <m/>
    <x v="2"/>
    <x v="0"/>
    <x v="0"/>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m/>
    <n v="0"/>
    <n v="0"/>
    <n v="0.5"/>
    <n v="0.5"/>
    <n v="0.5"/>
    <n v="0.5"/>
    <m/>
    <m/>
    <m/>
    <m/>
    <m/>
    <n v="2"/>
    <n v="515377"/>
    <n v="173631"/>
    <x v="1"/>
  </r>
  <r>
    <s v="19/1895/FUL"/>
    <x v="4"/>
    <m/>
    <d v="2019-10-23T00:00:00"/>
    <d v="2022-10-23T00:00:00"/>
    <m/>
    <m/>
    <x v="2"/>
    <x v="0"/>
    <x v="0"/>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m/>
    <n v="0"/>
    <n v="0"/>
    <n v="0"/>
    <n v="0"/>
    <n v="0"/>
    <n v="0"/>
    <m/>
    <m/>
    <m/>
    <m/>
    <m/>
    <n v="0"/>
    <n v="517763"/>
    <n v="171588"/>
    <x v="15"/>
  </r>
  <r>
    <s v="19/1997/GPD23"/>
    <x v="1"/>
    <s v="PA"/>
    <d v="2019-08-29T00:00:00"/>
    <d v="2022-08-29T00:00:00"/>
    <m/>
    <m/>
    <x v="2"/>
    <x v="0"/>
    <x v="0"/>
    <s v="Change of use of property from B1(c) light industrial use to C3 residential (1x2 bedroom house)"/>
    <s v="1A - 3A Holly Road_x000d_Hampton Hill_x000d_Hampton_x000d_TW12 1QF_x000d_"/>
    <s v="TW12 1QF"/>
    <m/>
    <m/>
    <m/>
    <m/>
    <m/>
    <m/>
    <m/>
    <m/>
    <n v="0"/>
    <m/>
    <m/>
    <n v="1"/>
    <m/>
    <m/>
    <m/>
    <m/>
    <m/>
    <m/>
    <n v="1"/>
    <n v="0"/>
    <n v="1"/>
    <n v="0"/>
    <n v="0"/>
    <n v="0"/>
    <n v="0"/>
    <n v="0"/>
    <n v="0"/>
    <n v="1"/>
    <m/>
    <n v="0"/>
    <n v="0"/>
    <n v="0.25"/>
    <n v="0.25"/>
    <n v="0.25"/>
    <n v="0.25"/>
    <m/>
    <m/>
    <m/>
    <m/>
    <m/>
    <n v="1"/>
    <n v="514191"/>
    <n v="170734"/>
    <x v="11"/>
  </r>
  <r>
    <s v="19/2102/FUL"/>
    <x v="4"/>
    <m/>
    <d v="2019-08-21T00:00:00"/>
    <d v="2022-08-27T00:00:00"/>
    <m/>
    <m/>
    <x v="2"/>
    <x v="0"/>
    <x v="0"/>
    <s v="Rear extension at second floor level to form a new studio flat."/>
    <s v="Tabard House_x000d_22 Upper Teddington Road_x000d_Hampton Wick_x000d_KT1 4DT_x000d_"/>
    <s v="KT1 4DT"/>
    <m/>
    <m/>
    <m/>
    <m/>
    <m/>
    <m/>
    <m/>
    <m/>
    <n v="0"/>
    <m/>
    <n v="1"/>
    <m/>
    <m/>
    <m/>
    <m/>
    <m/>
    <m/>
    <m/>
    <n v="1"/>
    <n v="1"/>
    <n v="0"/>
    <n v="0"/>
    <n v="0"/>
    <n v="0"/>
    <n v="0"/>
    <n v="0"/>
    <n v="0"/>
    <n v="1"/>
    <m/>
    <n v="0"/>
    <n v="0"/>
    <n v="0.25"/>
    <n v="0.25"/>
    <n v="0.25"/>
    <n v="0.25"/>
    <m/>
    <m/>
    <m/>
    <m/>
    <m/>
    <n v="1"/>
    <n v="517355"/>
    <n v="169968"/>
    <x v="3"/>
  </r>
  <r>
    <s v="19/2273/FUL"/>
    <x v="1"/>
    <m/>
    <d v="2019-12-23T00:00:00"/>
    <d v="2022-12-23T00:00:00"/>
    <m/>
    <m/>
    <x v="2"/>
    <x v="0"/>
    <x v="0"/>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m/>
    <n v="0"/>
    <n v="0"/>
    <n v="0.25"/>
    <n v="0.25"/>
    <n v="0.25"/>
    <n v="0.25"/>
    <m/>
    <m/>
    <m/>
    <m/>
    <m/>
    <n v="1"/>
    <n v="512318"/>
    <n v="171284"/>
    <x v="16"/>
  </r>
  <r>
    <s v="19/2300/FUL"/>
    <x v="0"/>
    <m/>
    <d v="2019-09-23T00:00:00"/>
    <d v="2022-09-23T00:00:00"/>
    <m/>
    <m/>
    <x v="2"/>
    <x v="0"/>
    <x v="0"/>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0"/>
    <m/>
    <m/>
    <m/>
    <m/>
    <m/>
    <n v="0"/>
    <m/>
    <n v="7"/>
    <m/>
    <m/>
    <m/>
    <m/>
    <m/>
    <m/>
    <m/>
    <n v="7"/>
    <n v="7"/>
    <n v="0"/>
    <n v="0"/>
    <n v="0"/>
    <n v="0"/>
    <n v="0"/>
    <n v="0"/>
    <n v="0"/>
    <n v="7"/>
    <m/>
    <n v="0"/>
    <n v="0"/>
    <n v="1.75"/>
    <n v="1.75"/>
    <n v="1.75"/>
    <n v="1.75"/>
    <m/>
    <m/>
    <m/>
    <m/>
    <m/>
    <n v="7"/>
    <n v="518353"/>
    <n v="175510"/>
    <x v="12"/>
  </r>
  <r>
    <s v="19/2788/FUL"/>
    <x v="4"/>
    <m/>
    <d v="2020-01-31T00:00:00"/>
    <d v="2023-02-03T00:00:00"/>
    <m/>
    <m/>
    <x v="2"/>
    <x v="0"/>
    <x v="0"/>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m/>
    <n v="0"/>
    <n v="0"/>
    <n v="0.25"/>
    <n v="0.25"/>
    <n v="0.25"/>
    <n v="0.25"/>
    <m/>
    <m/>
    <m/>
    <m/>
    <m/>
    <n v="1"/>
    <n v="519131"/>
    <n v="176452"/>
    <x v="9"/>
  </r>
  <r>
    <s v="19/2796/GPD15"/>
    <x v="1"/>
    <s v="PA"/>
    <d v="2019-11-05T00:00:00"/>
    <d v="2022-07-05T00:00:00"/>
    <m/>
    <m/>
    <x v="2"/>
    <x v="0"/>
    <x v="0"/>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m/>
    <n v="0"/>
    <n v="0"/>
    <n v="0.25"/>
    <n v="0.25"/>
    <n v="0.25"/>
    <n v="0.25"/>
    <m/>
    <m/>
    <m/>
    <m/>
    <m/>
    <n v="1"/>
    <n v="521408"/>
    <n v="175714"/>
    <x v="6"/>
  </r>
  <r>
    <s v="19/3025/FUL"/>
    <x v="1"/>
    <m/>
    <d v="2020-01-29T00:00:00"/>
    <d v="2023-01-29T00:00:00"/>
    <m/>
    <m/>
    <x v="2"/>
    <x v="0"/>
    <x v="0"/>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m/>
    <n v="0"/>
    <n v="0"/>
    <n v="0"/>
    <n v="0"/>
    <n v="0"/>
    <n v="0"/>
    <m/>
    <m/>
    <m/>
    <m/>
    <m/>
    <n v="0"/>
    <n v="516497"/>
    <n v="173537"/>
    <x v="10"/>
  </r>
  <r>
    <s v="19/3101/GPD23"/>
    <x v="1"/>
    <s v="PA"/>
    <d v="2019-11-18T00:00:00"/>
    <d v="2022-11-18T00:00:00"/>
    <m/>
    <m/>
    <x v="2"/>
    <x v="0"/>
    <x v="0"/>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m/>
    <n v="0"/>
    <n v="0"/>
    <n v="0.25"/>
    <n v="0.25"/>
    <n v="0.25"/>
    <n v="0.25"/>
    <m/>
    <m/>
    <m/>
    <m/>
    <m/>
    <n v="1"/>
    <n v="515035"/>
    <n v="171569"/>
    <x v="11"/>
  </r>
  <r>
    <s v="19/3419/FUL"/>
    <x v="0"/>
    <m/>
    <d v="2020-03-11T00:00:00"/>
    <d v="2023-03-11T00:00:00"/>
    <m/>
    <m/>
    <x v="2"/>
    <x v="0"/>
    <x v="0"/>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m/>
    <n v="0"/>
    <n v="0"/>
    <n v="0"/>
    <n v="0"/>
    <n v="0"/>
    <n v="0"/>
    <m/>
    <m/>
    <m/>
    <m/>
    <m/>
    <n v="0"/>
    <n v="517948"/>
    <n v="172696"/>
    <x v="15"/>
  </r>
  <r>
    <s v="20/0136/FUL"/>
    <x v="0"/>
    <m/>
    <d v="2020-03-26T00:00:00"/>
    <d v="2021-12-21T00:00:00"/>
    <m/>
    <m/>
    <x v="2"/>
    <x v="0"/>
    <x v="0"/>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m/>
    <n v="0"/>
    <n v="0"/>
    <n v="0"/>
    <n v="0"/>
    <n v="0"/>
    <n v="0"/>
    <m/>
    <m/>
    <m/>
    <m/>
    <m/>
    <n v="0"/>
    <n v="521893"/>
    <n v="177129"/>
    <x v="17"/>
  </r>
  <r>
    <s v="20/0373/PS192"/>
    <x v="1"/>
    <s v="PA"/>
    <d v="2020-02-17T00:00:00"/>
    <d v="2020-02-18T00:00:00"/>
    <m/>
    <m/>
    <x v="2"/>
    <x v="0"/>
    <x v="0"/>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m/>
    <n v="0"/>
    <n v="0"/>
    <n v="0.5"/>
    <n v="0.5"/>
    <n v="0.5"/>
    <n v="0.5"/>
    <m/>
    <m/>
    <m/>
    <m/>
    <m/>
    <n v="2"/>
    <n v="520577"/>
    <n v="175397"/>
    <x v="7"/>
  </r>
  <r>
    <s v="Site Allocation"/>
    <x v="0"/>
    <m/>
    <m/>
    <m/>
    <m/>
    <m/>
    <x v="3"/>
    <x v="4"/>
    <x v="0"/>
    <m/>
    <s v="Sainsbury’s, Manor Road/Lower Richmond Road"/>
    <m/>
    <m/>
    <m/>
    <m/>
    <m/>
    <m/>
    <m/>
    <m/>
    <m/>
    <m/>
    <m/>
    <m/>
    <m/>
    <m/>
    <m/>
    <m/>
    <m/>
    <m/>
    <m/>
    <m/>
    <m/>
    <m/>
    <m/>
    <m/>
    <m/>
    <m/>
    <m/>
    <m/>
    <n v="0"/>
    <m/>
    <n v="0"/>
    <n v="0"/>
    <n v="0"/>
    <n v="0"/>
    <n v="0"/>
    <n v="0"/>
    <n v="50"/>
    <n v="50"/>
    <n v="50"/>
    <n v="50"/>
    <n v="50"/>
    <n v="250"/>
    <n v="519119"/>
    <n v="175570"/>
    <x v="15"/>
  </r>
  <r>
    <s v="Site Allocation"/>
    <x v="0"/>
    <m/>
    <m/>
    <m/>
    <m/>
    <m/>
    <x v="3"/>
    <x v="4"/>
    <x v="0"/>
    <m/>
    <s v="Ham Central"/>
    <m/>
    <m/>
    <m/>
    <m/>
    <m/>
    <m/>
    <m/>
    <m/>
    <m/>
    <m/>
    <m/>
    <m/>
    <m/>
    <m/>
    <m/>
    <m/>
    <m/>
    <m/>
    <m/>
    <m/>
    <m/>
    <m/>
    <m/>
    <m/>
    <m/>
    <m/>
    <m/>
    <m/>
    <n v="0"/>
    <m/>
    <n v="0"/>
    <n v="0"/>
    <n v="0"/>
    <n v="0"/>
    <n v="0"/>
    <n v="0"/>
    <n v="50"/>
    <n v="50"/>
    <n v="50"/>
    <n v="50"/>
    <n v="50"/>
    <n v="250"/>
    <n v="517177"/>
    <n v="172352"/>
    <x v="15"/>
  </r>
  <r>
    <s v="Site Allocation"/>
    <x v="0"/>
    <m/>
    <m/>
    <m/>
    <m/>
    <m/>
    <x v="3"/>
    <x v="4"/>
    <x v="0"/>
    <m/>
    <s v="Mereway Day Centre"/>
    <m/>
    <m/>
    <m/>
    <m/>
    <m/>
    <m/>
    <m/>
    <m/>
    <m/>
    <m/>
    <m/>
    <m/>
    <m/>
    <m/>
    <m/>
    <m/>
    <m/>
    <m/>
    <m/>
    <m/>
    <m/>
    <m/>
    <m/>
    <m/>
    <m/>
    <m/>
    <m/>
    <m/>
    <n v="0"/>
    <m/>
    <n v="0"/>
    <n v="0"/>
    <n v="0"/>
    <n v="0"/>
    <n v="0"/>
    <n v="0"/>
    <n v="20"/>
    <n v="20"/>
    <n v="0"/>
    <n v="0"/>
    <n v="0"/>
    <n v="40"/>
    <n v="515033"/>
    <n v="173287"/>
    <x v="5"/>
  </r>
  <r>
    <s v="Site Allocation"/>
    <x v="0"/>
    <m/>
    <m/>
    <m/>
    <m/>
    <m/>
    <x v="3"/>
    <x v="4"/>
    <x v="0"/>
    <m/>
    <s v="Telephone Exchange, 88 High Street, Teddington, TW1 18JD"/>
    <m/>
    <m/>
    <m/>
    <m/>
    <m/>
    <m/>
    <m/>
    <m/>
    <m/>
    <m/>
    <m/>
    <m/>
    <m/>
    <m/>
    <m/>
    <m/>
    <m/>
    <m/>
    <m/>
    <m/>
    <m/>
    <m/>
    <m/>
    <m/>
    <m/>
    <m/>
    <m/>
    <m/>
    <n v="0"/>
    <m/>
    <n v="0"/>
    <n v="0"/>
    <n v="0"/>
    <n v="0"/>
    <n v="0"/>
    <n v="0"/>
    <n v="0"/>
    <n v="5"/>
    <n v="5"/>
    <n v="5"/>
    <n v="5"/>
    <n v="20"/>
    <n v="516258"/>
    <n v="171100"/>
    <x v="0"/>
  </r>
  <r>
    <s v="Site Allocation"/>
    <x v="0"/>
    <m/>
    <m/>
    <m/>
    <m/>
    <m/>
    <x v="3"/>
    <x v="4"/>
    <x v="0"/>
    <m/>
    <s v="Telephone Exchange, Ashdale Close, Whitton, TW1 7BE"/>
    <m/>
    <m/>
    <m/>
    <m/>
    <m/>
    <m/>
    <m/>
    <m/>
    <m/>
    <m/>
    <m/>
    <m/>
    <m/>
    <m/>
    <m/>
    <m/>
    <m/>
    <m/>
    <m/>
    <m/>
    <m/>
    <m/>
    <m/>
    <m/>
    <m/>
    <m/>
    <m/>
    <m/>
    <n v="0"/>
    <m/>
    <n v="0"/>
    <n v="0"/>
    <n v="0"/>
    <n v="0"/>
    <n v="0"/>
    <n v="0"/>
    <n v="0"/>
    <n v="5"/>
    <n v="5"/>
    <n v="5"/>
    <n v="5"/>
    <n v="20"/>
    <n v="514055"/>
    <n v="173847"/>
    <x v="13"/>
  </r>
  <r>
    <s v="Site Allocation"/>
    <x v="0"/>
    <m/>
    <m/>
    <m/>
    <m/>
    <m/>
    <x v="3"/>
    <x v="4"/>
    <x v="0"/>
    <m/>
    <s v="Telephone Exchange, Garfield Road, Twickenham"/>
    <m/>
    <m/>
    <m/>
    <m/>
    <m/>
    <m/>
    <m/>
    <m/>
    <m/>
    <m/>
    <m/>
    <m/>
    <m/>
    <m/>
    <m/>
    <m/>
    <m/>
    <m/>
    <m/>
    <m/>
    <m/>
    <m/>
    <m/>
    <m/>
    <m/>
    <m/>
    <m/>
    <m/>
    <n v="0"/>
    <m/>
    <n v="0"/>
    <n v="0"/>
    <n v="0"/>
    <n v="0"/>
    <n v="0"/>
    <n v="0"/>
    <n v="0"/>
    <n v="5"/>
    <n v="5"/>
    <n v="5"/>
    <n v="5"/>
    <n v="20"/>
    <n v="516325"/>
    <n v="173426"/>
    <x v="10"/>
  </r>
  <r>
    <s v="18/0547/FUL"/>
    <x v="3"/>
    <m/>
    <m/>
    <m/>
    <m/>
    <m/>
    <x v="4"/>
    <x v="4"/>
    <x v="2"/>
    <m/>
    <s v="The Stag Brewery Lower Richmond Road Mortlake London SW14 7ET"/>
    <m/>
    <m/>
    <m/>
    <m/>
    <m/>
    <m/>
    <m/>
    <m/>
    <m/>
    <m/>
    <m/>
    <m/>
    <m/>
    <m/>
    <m/>
    <m/>
    <m/>
    <m/>
    <m/>
    <m/>
    <m/>
    <m/>
    <m/>
    <m/>
    <m/>
    <m/>
    <m/>
    <m/>
    <n v="300"/>
    <m/>
    <n v="0"/>
    <n v="0"/>
    <n v="0"/>
    <n v="0"/>
    <n v="150"/>
    <n v="150"/>
    <n v="80"/>
    <n v="80"/>
    <n v="80"/>
    <n v="80"/>
    <n v="80"/>
    <n v="700"/>
    <n v="520502"/>
    <n v="175950"/>
    <x v="6"/>
  </r>
  <r>
    <s v="18/3310/FUL"/>
    <x v="0"/>
    <m/>
    <d v="2020-09-16T00:00:00"/>
    <m/>
    <m/>
    <m/>
    <x v="4"/>
    <x v="4"/>
    <x v="3"/>
    <m/>
    <s v="Kew Biothane Plant, Melliss Avenue, Kew_x000a_"/>
    <m/>
    <m/>
    <m/>
    <m/>
    <m/>
    <m/>
    <m/>
    <m/>
    <m/>
    <m/>
    <m/>
    <m/>
    <m/>
    <m/>
    <m/>
    <m/>
    <m/>
    <m/>
    <m/>
    <m/>
    <m/>
    <m/>
    <m/>
    <m/>
    <m/>
    <m/>
    <m/>
    <m/>
    <n v="90"/>
    <m/>
    <n v="0"/>
    <n v="0"/>
    <n v="0"/>
    <n v="0"/>
    <n v="45"/>
    <n v="45"/>
    <m/>
    <m/>
    <m/>
    <m/>
    <m/>
    <n v="90"/>
    <n v="519778"/>
    <n v="176914"/>
    <x v="9"/>
  </r>
  <r>
    <s v="18/3642/OUT"/>
    <x v="0"/>
    <m/>
    <d v="2020-09-14T00:00:00"/>
    <d v="2023-09-14T00:00:00"/>
    <m/>
    <m/>
    <x v="4"/>
    <x v="4"/>
    <x v="4"/>
    <s v="Outline planning permission for the demolition and comprehensive redevelopment (phased development) of land at Barnes Hospital to provide a mixed use development comprising a health centre (Use Class D1), a Special Educational Needs (SEN) School (Use Class D1), up to 80 new build residential units (Use class C3), the conversion of two of the retained BTMs for use for up 3no. residential units (Use Class C3), the conversion of one BTM for medical use (Use Class D1), car parking, landscaping and associated works. All matters reserved save for the full details submitted in relation to access points at the site boundaries."/>
    <s v="Barnes Hospital, South Worple Way, East Sheen, SW14 8SU"/>
    <m/>
    <m/>
    <m/>
    <m/>
    <m/>
    <m/>
    <m/>
    <m/>
    <m/>
    <m/>
    <m/>
    <m/>
    <m/>
    <m/>
    <m/>
    <m/>
    <m/>
    <m/>
    <m/>
    <m/>
    <m/>
    <m/>
    <m/>
    <m/>
    <m/>
    <m/>
    <m/>
    <m/>
    <n v="83"/>
    <m/>
    <n v="0"/>
    <n v="0"/>
    <n v="0"/>
    <n v="0"/>
    <n v="41.5"/>
    <n v="41.5"/>
    <m/>
    <m/>
    <m/>
    <m/>
    <m/>
    <n v="83"/>
    <n v="521203"/>
    <n v="175677"/>
    <x v="6"/>
  </r>
  <r>
    <s v="19/0510/FUL"/>
    <x v="0"/>
    <m/>
    <m/>
    <m/>
    <m/>
    <m/>
    <x v="4"/>
    <x v="4"/>
    <x v="5"/>
    <s v="Demolition of existing buildings and structures and comprehensive residential-led redevelopment of a single storey pavilion, basements and four buildings of between four and nine storeys to provide 385 residential units (Class C3), flexible retail /community / office uses (Classes A1, A2, A3, D2, B1), provision of car parking spaces and cycle storage facilities, landscaping, public and private open spaces and all other necessary enabling works."/>
    <s v="Homebase 84 Manor Road Richmond TW9 1YB"/>
    <m/>
    <m/>
    <m/>
    <m/>
    <m/>
    <m/>
    <m/>
    <m/>
    <m/>
    <m/>
    <m/>
    <m/>
    <m/>
    <m/>
    <m/>
    <m/>
    <m/>
    <m/>
    <m/>
    <m/>
    <m/>
    <m/>
    <m/>
    <m/>
    <m/>
    <m/>
    <m/>
    <m/>
    <n v="80"/>
    <m/>
    <n v="0"/>
    <n v="0"/>
    <n v="0"/>
    <n v="0"/>
    <n v="0"/>
    <n v="80"/>
    <m/>
    <m/>
    <m/>
    <m/>
    <m/>
    <n v="80"/>
    <n v="518920"/>
    <n v="175418"/>
    <x v="12"/>
  </r>
  <r>
    <s v="19/3616/FUL "/>
    <x v="0"/>
    <m/>
    <m/>
    <m/>
    <m/>
    <m/>
    <x v="4"/>
    <x v="4"/>
    <x v="6"/>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m/>
    <m/>
    <m/>
    <m/>
    <m/>
    <m/>
    <m/>
    <m/>
    <m/>
    <m/>
    <m/>
    <m/>
    <m/>
    <m/>
    <m/>
    <m/>
    <m/>
    <m/>
    <m/>
    <m/>
    <m/>
    <m/>
    <m/>
    <m/>
    <m/>
    <m/>
    <m/>
    <m/>
    <n v="46"/>
    <m/>
    <n v="0"/>
    <n v="0"/>
    <n v="0"/>
    <n v="0"/>
    <n v="23"/>
    <n v="23"/>
    <m/>
    <m/>
    <m/>
    <m/>
    <m/>
    <n v="46"/>
    <n v="516060"/>
    <n v="173599"/>
    <x v="10"/>
  </r>
  <r>
    <s v="20/0539/FUL"/>
    <x v="0"/>
    <m/>
    <d v="2020-10-07T00:00:00"/>
    <m/>
    <m/>
    <m/>
    <x v="4"/>
    <x v="5"/>
    <x v="7"/>
    <s v="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
    <s v="The Strathmore Centre Strathmore Road Teddington TW11 8UH"/>
    <m/>
    <m/>
    <m/>
    <m/>
    <m/>
    <m/>
    <m/>
    <m/>
    <m/>
    <m/>
    <m/>
    <m/>
    <m/>
    <m/>
    <m/>
    <m/>
    <m/>
    <m/>
    <m/>
    <m/>
    <m/>
    <m/>
    <m/>
    <m/>
    <m/>
    <m/>
    <m/>
    <m/>
    <n v="20"/>
    <m/>
    <n v="0"/>
    <n v="0"/>
    <n v="0"/>
    <n v="0"/>
    <n v="10"/>
    <n v="10"/>
    <m/>
    <m/>
    <m/>
    <m/>
    <m/>
    <n v="20"/>
    <n v="515141"/>
    <n v="171791"/>
    <x v="11"/>
  </r>
  <r>
    <s v="Site Allocation"/>
    <x v="3"/>
    <m/>
    <m/>
    <m/>
    <m/>
    <m/>
    <x v="4"/>
    <x v="4"/>
    <x v="8"/>
    <m/>
    <s v="Kneller Hall Royal Military School Of Music Kneller Road Twickenham"/>
    <m/>
    <m/>
    <m/>
    <m/>
    <m/>
    <m/>
    <m/>
    <m/>
    <m/>
    <m/>
    <m/>
    <m/>
    <m/>
    <m/>
    <m/>
    <m/>
    <m/>
    <m/>
    <m/>
    <m/>
    <m/>
    <m/>
    <m/>
    <m/>
    <m/>
    <m/>
    <m/>
    <m/>
    <n v="20"/>
    <m/>
    <n v="0"/>
    <n v="0"/>
    <n v="0"/>
    <n v="0"/>
    <n v="0"/>
    <n v="20"/>
    <n v="10"/>
    <n v="0"/>
    <n v="0"/>
    <n v="0"/>
    <n v="0"/>
    <n v="30"/>
    <n v="514682"/>
    <n v="174192"/>
    <x v="13"/>
  </r>
  <r>
    <s v="Small Sites Trend"/>
    <x v="3"/>
    <m/>
    <m/>
    <m/>
    <m/>
    <m/>
    <x v="4"/>
    <x v="4"/>
    <x v="9"/>
    <s v="Small Sites Trend"/>
    <s v="Small Sites Trend"/>
    <m/>
    <m/>
    <m/>
    <m/>
    <m/>
    <m/>
    <m/>
    <m/>
    <m/>
    <m/>
    <m/>
    <m/>
    <m/>
    <m/>
    <m/>
    <m/>
    <m/>
    <m/>
    <m/>
    <m/>
    <n v="0"/>
    <n v="0"/>
    <n v="0"/>
    <n v="0"/>
    <n v="0"/>
    <n v="0"/>
    <n v="0"/>
    <n v="0"/>
    <n v="742"/>
    <m/>
    <n v="0"/>
    <n v="20"/>
    <n v="20"/>
    <n v="234"/>
    <n v="234"/>
    <n v="234"/>
    <n v="234"/>
    <n v="234"/>
    <n v="234"/>
    <n v="234"/>
    <n v="234"/>
    <n v="1912"/>
    <m/>
    <m/>
    <x v="18"/>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9">
  <r>
    <s v="10/0312/FUL"/>
    <x v="0"/>
    <x v="0"/>
    <d v="2010-06-15T00:00:00"/>
    <d v="2013-06-15T00:00:00"/>
    <d v="2013-06-15T00:00:00"/>
    <d v="2019-10-03T00:00:00"/>
    <x v="0"/>
    <x v="0"/>
    <m/>
    <s v="Construction of three bedroom house and associated landscaping"/>
    <s v="72 Stanley Road_x000d_Teddington_x000d__x000d_"/>
    <m/>
    <m/>
    <m/>
    <m/>
    <m/>
    <m/>
    <m/>
    <m/>
    <m/>
    <n v="0"/>
    <m/>
    <m/>
    <m/>
    <n v="1"/>
    <m/>
    <m/>
    <m/>
    <m/>
    <m/>
    <n v="1"/>
    <n v="0"/>
    <n v="0"/>
    <n v="1"/>
    <n v="0"/>
    <n v="0"/>
    <n v="0"/>
    <n v="0"/>
    <n v="0"/>
    <n v="1"/>
    <m/>
    <n v="1"/>
    <n v="0"/>
    <n v="0"/>
    <n v="0"/>
    <n v="0"/>
    <n v="0"/>
    <m/>
    <m/>
    <m/>
    <m/>
    <m/>
    <n v="0"/>
    <n v="515372"/>
    <n v="171266"/>
    <x v="0"/>
    <m/>
    <m/>
    <m/>
    <m/>
    <m/>
    <m/>
    <m/>
    <m/>
    <m/>
  </r>
  <r>
    <s v="11/1443/FUL"/>
    <x v="0"/>
    <x v="0"/>
    <d v="2012-03-30T00:00:00"/>
    <d v="2015-03-30T00:00:00"/>
    <d v="2015-03-14T00:00:00"/>
    <d v="2020-01-31T00:00:00"/>
    <x v="0"/>
    <x v="0"/>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6"/>
    <n v="7"/>
    <n v="1"/>
    <m/>
    <m/>
    <m/>
    <m/>
    <m/>
    <n v="14"/>
    <n v="6"/>
    <n v="7"/>
    <n v="1"/>
    <n v="0"/>
    <n v="0"/>
    <n v="0"/>
    <n v="0"/>
    <n v="0"/>
    <n v="14"/>
    <s v="Y"/>
    <n v="14"/>
    <n v="0"/>
    <n v="0"/>
    <n v="0"/>
    <n v="0"/>
    <n v="0"/>
    <m/>
    <m/>
    <m/>
    <m/>
    <m/>
    <n v="0"/>
    <n v="516095"/>
    <n v="173690"/>
    <x v="1"/>
    <m/>
    <s v="Twickenham"/>
    <m/>
    <m/>
    <m/>
    <m/>
    <m/>
    <m/>
    <m/>
  </r>
  <r>
    <s v="11/2882/FUL"/>
    <x v="1"/>
    <x v="0"/>
    <d v="2012-09-10T00:00:00"/>
    <d v="2015-09-10T00:00:00"/>
    <d v="2015-09-09T00:00:00"/>
    <d v="2020-03-18T00:00:00"/>
    <x v="0"/>
    <x v="0"/>
    <m/>
    <s v="Two-storey infill to the rear of the property and the partial change of use of the front ground floor from vacant offices (Use Class B1) to a single dwelling (Use Class C3)."/>
    <s v="35 Staines Road_x000d_Twickenham_x000d_TW2 5BG_x000d_"/>
    <m/>
    <n v="1"/>
    <m/>
    <m/>
    <m/>
    <m/>
    <m/>
    <m/>
    <m/>
    <n v="1"/>
    <m/>
    <m/>
    <n v="1"/>
    <m/>
    <m/>
    <m/>
    <m/>
    <m/>
    <m/>
    <n v="1"/>
    <n v="-1"/>
    <n v="1"/>
    <n v="0"/>
    <n v="0"/>
    <n v="0"/>
    <n v="0"/>
    <n v="0"/>
    <n v="0"/>
    <n v="0"/>
    <m/>
    <n v="0"/>
    <n v="0"/>
    <n v="0"/>
    <n v="0"/>
    <n v="0"/>
    <n v="0"/>
    <m/>
    <m/>
    <m/>
    <m/>
    <m/>
    <n v="0"/>
    <n v="514998"/>
    <n v="172958"/>
    <x v="2"/>
    <m/>
    <m/>
    <m/>
    <m/>
    <m/>
    <m/>
    <m/>
    <m/>
    <m/>
  </r>
  <r>
    <s v="13/2163/FUL"/>
    <x v="2"/>
    <x v="0"/>
    <d v="2013-10-25T00:00:00"/>
    <d v="2016-10-28T00:00:00"/>
    <d v="2016-09-01T00:00:00"/>
    <d v="2019-08-14T00:00:00"/>
    <x v="0"/>
    <x v="0"/>
    <m/>
    <s v="The reinstatement of 239 and 239a Kingston Road, both maisonnettes comprising a semi detached house the other half of which (241) is still a complete family residence, back into a single family residence. ."/>
    <s v="239 Kingston Road_x000d_Teddington_x000d_TW11 9JJ_x000d_"/>
    <s v="TW11 9JJ"/>
    <n v="1"/>
    <m/>
    <n v="1"/>
    <m/>
    <m/>
    <m/>
    <m/>
    <m/>
    <n v="2"/>
    <m/>
    <m/>
    <m/>
    <m/>
    <n v="1"/>
    <m/>
    <m/>
    <m/>
    <m/>
    <n v="1"/>
    <n v="-1"/>
    <n v="0"/>
    <n v="-1"/>
    <n v="1"/>
    <n v="0"/>
    <n v="0"/>
    <n v="0"/>
    <n v="0"/>
    <n v="-1"/>
    <m/>
    <n v="-1"/>
    <n v="0"/>
    <n v="0"/>
    <n v="0"/>
    <n v="0"/>
    <n v="0"/>
    <m/>
    <m/>
    <m/>
    <m/>
    <m/>
    <n v="0"/>
    <n v="517063"/>
    <n v="170403"/>
    <x v="3"/>
    <m/>
    <m/>
    <m/>
    <m/>
    <m/>
    <m/>
    <m/>
    <m/>
    <m/>
  </r>
  <r>
    <s v="14/3983/FUL"/>
    <x v="0"/>
    <x v="0"/>
    <d v="2015-05-15T00:00:00"/>
    <d v="2019-03-18T00:00:00"/>
    <d v="2017-04-14T00:00:00"/>
    <d v="2020-03-31T00:00:00"/>
    <x v="0"/>
    <x v="0"/>
    <m/>
    <s v="Demolition of existing buildings and erection of 2 pairs of two storey four bedroom townhouses, with basements, roofspace accomodation, associated landscaping and 4 car parking spaces."/>
    <s v="Kings Road Garage_x000d_Kings Road_x000d_Richmond_x000d_TW10 6EG_x000d_"/>
    <m/>
    <m/>
    <m/>
    <m/>
    <m/>
    <m/>
    <m/>
    <m/>
    <m/>
    <n v="0"/>
    <m/>
    <m/>
    <m/>
    <m/>
    <n v="4"/>
    <m/>
    <m/>
    <m/>
    <m/>
    <n v="4"/>
    <n v="0"/>
    <n v="0"/>
    <n v="0"/>
    <n v="4"/>
    <n v="0"/>
    <n v="0"/>
    <n v="0"/>
    <n v="0"/>
    <n v="4"/>
    <m/>
    <n v="4"/>
    <n v="0"/>
    <n v="0"/>
    <n v="0"/>
    <n v="0"/>
    <n v="0"/>
    <m/>
    <m/>
    <m/>
    <m/>
    <m/>
    <n v="0"/>
    <n v="518627"/>
    <n v="175012"/>
    <x v="4"/>
    <m/>
    <m/>
    <m/>
    <m/>
    <m/>
    <m/>
    <m/>
    <s v="Conservation Area"/>
    <s v="CA30 St Matthias Richmond"/>
  </r>
  <r>
    <s v="14/4464/P3JPA"/>
    <x v="1"/>
    <x v="1"/>
    <d v="2015-01-05T00:00:00"/>
    <d v="2020-07-21T00:00:00"/>
    <d v="2018-02-01T00:00:00"/>
    <d v="2019-10-11T00:00:00"/>
    <x v="0"/>
    <x v="0"/>
    <m/>
    <s v="Change of use of part of the ground floor and first floor offices (B1a) to residential (C3) comprising 6 one bed  residential units."/>
    <s v="111 Heath Road_x000d_Twickenham_x000d_TW1 4AH_x000d_"/>
    <s v="TW1 4AH"/>
    <m/>
    <m/>
    <m/>
    <m/>
    <m/>
    <m/>
    <m/>
    <m/>
    <n v="0"/>
    <m/>
    <n v="6"/>
    <m/>
    <m/>
    <m/>
    <m/>
    <m/>
    <m/>
    <m/>
    <n v="6"/>
    <n v="6"/>
    <n v="0"/>
    <n v="0"/>
    <n v="0"/>
    <n v="0"/>
    <n v="0"/>
    <n v="0"/>
    <n v="0"/>
    <n v="6"/>
    <m/>
    <n v="6"/>
    <n v="0"/>
    <n v="0"/>
    <n v="0"/>
    <n v="0"/>
    <n v="0"/>
    <m/>
    <m/>
    <m/>
    <m/>
    <m/>
    <n v="0"/>
    <n v="515764"/>
    <n v="173105"/>
    <x v="5"/>
    <m/>
    <s v="Twickenham"/>
    <m/>
    <m/>
    <m/>
    <m/>
    <m/>
    <m/>
    <m/>
  </r>
  <r>
    <s v="14/4721/FUL"/>
    <x v="0"/>
    <x v="0"/>
    <d v="2015-07-30T00:00:00"/>
    <d v="2018-07-30T00:00:00"/>
    <d v="2018-06-25T00:00:00"/>
    <d v="2020-02-19T00:00:00"/>
    <x v="0"/>
    <x v="0"/>
    <m/>
    <s v="Demolition of the existing buildings and erection of a mixed-use residential-led redevelopment of two storeys over basement with roof accommodation and balconies and roof terraces comprising eight apartments; 401m2 of B1(a) floorspace; twelve car parking"/>
    <s v="97A White Hart Lane_x000d_Barnes_x000d_London_x000d_SW13 0JL_x000d_"/>
    <s v="SW13 0JL"/>
    <m/>
    <m/>
    <m/>
    <m/>
    <m/>
    <m/>
    <m/>
    <m/>
    <n v="0"/>
    <m/>
    <n v="2"/>
    <n v="6"/>
    <m/>
    <m/>
    <m/>
    <m/>
    <m/>
    <m/>
    <n v="8"/>
    <n v="2"/>
    <n v="6"/>
    <n v="0"/>
    <n v="0"/>
    <n v="0"/>
    <n v="0"/>
    <n v="0"/>
    <n v="0"/>
    <n v="8"/>
    <m/>
    <n v="8"/>
    <n v="0"/>
    <n v="0"/>
    <n v="0"/>
    <n v="0"/>
    <n v="0"/>
    <m/>
    <m/>
    <m/>
    <m/>
    <m/>
    <n v="0"/>
    <n v="521414"/>
    <n v="175749"/>
    <x v="6"/>
    <m/>
    <m/>
    <m/>
    <s v="Mixed Use Area"/>
    <s v="White Hart lane"/>
    <m/>
    <m/>
    <m/>
    <m/>
  </r>
  <r>
    <s v="14/4793/FUL"/>
    <x v="3"/>
    <x v="0"/>
    <d v="2016-11-11T00:00:00"/>
    <d v="2019-11-11T00:00:00"/>
    <d v="2018-01-14T00:00:00"/>
    <d v="2019-11-20T00:00:00"/>
    <x v="0"/>
    <x v="0"/>
    <m/>
    <s v="Refurbishment of existing shop and refurbishment and part extension of existing 1st floor flat to provide 2 new 1 and 2 bed flats. Refurbishment and part demolition of existing 2 storey barn to provide new 2 bed 2 storey dwelling."/>
    <s v="42 Sheen Lane_x000d_East Sheen_x000d_London_x000d_SW14 8LP_x000d_"/>
    <m/>
    <m/>
    <m/>
    <m/>
    <n v="1"/>
    <m/>
    <m/>
    <m/>
    <m/>
    <n v="1"/>
    <m/>
    <n v="1"/>
    <n v="2"/>
    <m/>
    <m/>
    <m/>
    <m/>
    <m/>
    <m/>
    <n v="3"/>
    <n v="1"/>
    <n v="2"/>
    <n v="0"/>
    <n v="-1"/>
    <n v="0"/>
    <n v="0"/>
    <n v="0"/>
    <n v="0"/>
    <n v="2"/>
    <m/>
    <n v="2"/>
    <n v="0"/>
    <n v="0"/>
    <n v="0"/>
    <n v="0"/>
    <n v="0"/>
    <m/>
    <m/>
    <m/>
    <m/>
    <m/>
    <n v="0"/>
    <n v="520471"/>
    <n v="175586"/>
    <x v="7"/>
    <m/>
    <s v="East Sheen"/>
    <m/>
    <m/>
    <m/>
    <m/>
    <m/>
    <s v="Conservation Area"/>
    <s v="CA70 Sheen Lane Mortlake"/>
  </r>
  <r>
    <s v="14/5364/P3JPA"/>
    <x v="1"/>
    <x v="1"/>
    <d v="2015-03-03T00:00:00"/>
    <d v="2020-03-03T00:00:00"/>
    <d v="2016-03-01T00:00:00"/>
    <d v="2019-05-31T00:00:00"/>
    <x v="0"/>
    <x v="0"/>
    <m/>
    <s v="Change of use from B1 office use to C3 residential use"/>
    <s v="22 Linden Road_x000d_Hampton_x000d_TW12 2JB_x000d_"/>
    <s v="TW12 2JB"/>
    <m/>
    <m/>
    <m/>
    <m/>
    <m/>
    <m/>
    <m/>
    <m/>
    <n v="0"/>
    <m/>
    <m/>
    <m/>
    <n v="1"/>
    <m/>
    <m/>
    <m/>
    <m/>
    <m/>
    <n v="1"/>
    <n v="0"/>
    <n v="0"/>
    <n v="1"/>
    <n v="0"/>
    <n v="0"/>
    <n v="0"/>
    <n v="0"/>
    <n v="0"/>
    <n v="1"/>
    <m/>
    <n v="1"/>
    <n v="0"/>
    <n v="0"/>
    <n v="0"/>
    <n v="0"/>
    <n v="0"/>
    <m/>
    <m/>
    <m/>
    <m/>
    <m/>
    <n v="0"/>
    <n v="513125"/>
    <n v="169836"/>
    <x v="8"/>
    <m/>
    <m/>
    <m/>
    <m/>
    <m/>
    <m/>
    <m/>
    <m/>
    <m/>
  </r>
  <r>
    <s v="15/0160/FUL"/>
    <x v="0"/>
    <x v="0"/>
    <d v="2016-02-05T00:00:00"/>
    <d v="2019-02-05T00:00:00"/>
    <d v="2017-10-02T00:00:00"/>
    <d v="2019-05-20T00:00:00"/>
    <x v="0"/>
    <x v="0"/>
    <m/>
    <s v="Demolition of existing dwelling and erection of two buildings containing  1No. two bedroom house, 1No. two bedroom apartment and 1No. three bedroom apartment."/>
    <s v="1 Latimer Road_x000d_Teddington_x000d_TW11 8QA_x000d_"/>
    <m/>
    <m/>
    <m/>
    <n v="1"/>
    <m/>
    <m/>
    <m/>
    <m/>
    <m/>
    <n v="1"/>
    <m/>
    <m/>
    <n v="2"/>
    <n v="1"/>
    <m/>
    <m/>
    <m/>
    <m/>
    <m/>
    <n v="3"/>
    <n v="0"/>
    <n v="2"/>
    <n v="0"/>
    <n v="0"/>
    <n v="0"/>
    <n v="0"/>
    <n v="0"/>
    <n v="0"/>
    <n v="2"/>
    <m/>
    <n v="2"/>
    <n v="0"/>
    <n v="0"/>
    <n v="0"/>
    <n v="0"/>
    <n v="0"/>
    <m/>
    <m/>
    <m/>
    <m/>
    <m/>
    <n v="0"/>
    <n v="515646"/>
    <n v="171303"/>
    <x v="0"/>
    <m/>
    <m/>
    <m/>
    <m/>
    <m/>
    <m/>
    <m/>
    <m/>
    <m/>
  </r>
  <r>
    <s v="15/0421/FUL"/>
    <x v="2"/>
    <x v="0"/>
    <d v="2016-08-04T00:00:00"/>
    <d v="2019-08-04T00:00:00"/>
    <d v="2018-03-01T00:00:00"/>
    <d v="2019-09-06T00:00:00"/>
    <x v="0"/>
    <x v="0"/>
    <m/>
    <s v="Reversion of a Building of Townscape Merit from four self-contained flats (3x2 and 1x1 beds) to a single-family dwelling (Use Class C3: Dwelling Houses) with lower and upper ground rear extensions, external alterations to dormers, fenestration, and stairs"/>
    <s v="17 Kings Road_x000d_Richmond_x000d__x000d_"/>
    <m/>
    <n v="1"/>
    <n v="3"/>
    <m/>
    <m/>
    <m/>
    <m/>
    <m/>
    <m/>
    <n v="4"/>
    <m/>
    <m/>
    <m/>
    <m/>
    <n v="1"/>
    <m/>
    <m/>
    <m/>
    <m/>
    <n v="1"/>
    <n v="-1"/>
    <n v="-3"/>
    <n v="0"/>
    <n v="1"/>
    <n v="0"/>
    <n v="0"/>
    <n v="0"/>
    <n v="0"/>
    <n v="-3"/>
    <m/>
    <n v="-3"/>
    <n v="0"/>
    <n v="0"/>
    <n v="0"/>
    <n v="0"/>
    <n v="0"/>
    <m/>
    <m/>
    <m/>
    <m/>
    <m/>
    <n v="0"/>
    <n v="518586"/>
    <n v="174575"/>
    <x v="4"/>
    <m/>
    <m/>
    <m/>
    <m/>
    <m/>
    <m/>
    <m/>
    <s v="Conservation Area"/>
    <s v="CA30 St Matthias Richmond"/>
  </r>
  <r>
    <s v="15/1440/FUL"/>
    <x v="0"/>
    <x v="0"/>
    <d v="2018-09-28T00:00:00"/>
    <d v="2021-10-01T00:00:00"/>
    <d v="2019-02-01T00:00:00"/>
    <d v="2020-03-09T00:00:00"/>
    <x v="0"/>
    <x v="0"/>
    <m/>
    <s v="Demolition of existing single storey structure to allow the construction of a two-storey (1x1bed 2person) dwellinghouse including a study room; provision of one off-street parking space; hard and soft landscaping; boundary treatment and associated refuse/"/>
    <s v="6 Second Cross Road_x000d_Twickenham_x000d_TW2 5RF_x000d_"/>
    <s v="TW2 5RF"/>
    <m/>
    <m/>
    <m/>
    <m/>
    <m/>
    <m/>
    <m/>
    <m/>
    <n v="0"/>
    <m/>
    <n v="1"/>
    <m/>
    <m/>
    <m/>
    <m/>
    <m/>
    <m/>
    <m/>
    <n v="1"/>
    <n v="1"/>
    <n v="0"/>
    <n v="0"/>
    <n v="0"/>
    <n v="0"/>
    <n v="0"/>
    <n v="0"/>
    <n v="0"/>
    <n v="1"/>
    <m/>
    <n v="1"/>
    <n v="0"/>
    <n v="0"/>
    <n v="0"/>
    <n v="0"/>
    <n v="0"/>
    <m/>
    <m/>
    <m/>
    <m/>
    <m/>
    <n v="0"/>
    <n v="515114"/>
    <n v="172749"/>
    <x v="2"/>
    <m/>
    <m/>
    <m/>
    <s v="Mixed Use Area"/>
    <s v="Hampton Road"/>
    <m/>
    <m/>
    <m/>
    <m/>
  </r>
  <r>
    <s v="15/1638/FUL"/>
    <x v="0"/>
    <x v="0"/>
    <d v="2016-08-23T00:00:00"/>
    <d v="2020-06-22T00:00:00"/>
    <d v="2018-02-01T00:00:00"/>
    <d v="2019-10-21T00:00:00"/>
    <x v="0"/>
    <x v="0"/>
    <m/>
    <s v="Demolition of the existing dwelling and erection of 2 No.semi-detached dwellings and associated hard and soft landscaping."/>
    <s v="53 Cole Park Road_x000d_Twickenham_x000d_TW1 1HT_x000d_"/>
    <s v="TW1 1HT"/>
    <m/>
    <m/>
    <m/>
    <m/>
    <n v="1"/>
    <m/>
    <m/>
    <m/>
    <n v="1"/>
    <m/>
    <m/>
    <m/>
    <m/>
    <m/>
    <n v="2"/>
    <m/>
    <m/>
    <m/>
    <n v="2"/>
    <n v="0"/>
    <n v="0"/>
    <n v="0"/>
    <n v="0"/>
    <n v="1"/>
    <n v="0"/>
    <n v="0"/>
    <n v="0"/>
    <n v="1"/>
    <m/>
    <n v="1"/>
    <n v="0"/>
    <n v="0"/>
    <n v="0"/>
    <n v="0"/>
    <n v="0"/>
    <m/>
    <m/>
    <m/>
    <m/>
    <m/>
    <n v="0"/>
    <n v="516222"/>
    <n v="174079"/>
    <x v="1"/>
    <m/>
    <m/>
    <m/>
    <m/>
    <m/>
    <m/>
    <m/>
    <m/>
    <m/>
  </r>
  <r>
    <s v="15/2440/VRC"/>
    <x v="0"/>
    <x v="0"/>
    <d v="2015-08-04T00:00:00"/>
    <d v="2018-08-04T00:00:00"/>
    <d v="2018-04-01T00:00:00"/>
    <d v="2019-10-18T00:00:00"/>
    <x v="0"/>
    <x v="0"/>
    <m/>
    <s v="Variation of condition 2 of application 08/4792/FUL to allow for amendments including:_x000d_- Introduction of clerestory windows to eastern elevation of office building;_x000d_- 2 Conservation rooflights added to front (western) elevation of residential building;_x000d_-"/>
    <s v="11 Sandycombe Road_x000d_Richmond_x000d_TW9 2EP_x000d_"/>
    <m/>
    <m/>
    <m/>
    <m/>
    <m/>
    <m/>
    <m/>
    <m/>
    <m/>
    <n v="0"/>
    <m/>
    <m/>
    <n v="4"/>
    <m/>
    <m/>
    <m/>
    <m/>
    <m/>
    <m/>
    <n v="4"/>
    <n v="0"/>
    <n v="4"/>
    <n v="0"/>
    <n v="0"/>
    <n v="0"/>
    <n v="0"/>
    <n v="0"/>
    <n v="0"/>
    <n v="4"/>
    <m/>
    <n v="4"/>
    <n v="0"/>
    <n v="0"/>
    <n v="0"/>
    <n v="0"/>
    <n v="0"/>
    <m/>
    <m/>
    <m/>
    <m/>
    <m/>
    <n v="0"/>
    <n v="519022"/>
    <n v="175824"/>
    <x v="9"/>
    <m/>
    <m/>
    <m/>
    <m/>
    <m/>
    <m/>
    <m/>
    <m/>
    <m/>
  </r>
  <r>
    <s v="15/2452/FUL"/>
    <x v="0"/>
    <x v="0"/>
    <d v="2015-07-27T00:00:00"/>
    <d v="2018-07-27T00:00:00"/>
    <d v="2016-05-12T00:00:00"/>
    <d v="2019-08-28T00:00:00"/>
    <x v="0"/>
    <x v="0"/>
    <m/>
    <s v="Refurbishment and Extension of existing dwelling - No 79 Richmond Road; Demolition of existing shop and associated office, storage - No 77 Richmond Road; Erection of new single storey B1/D1 employment unit; Erection of new detached 3 Bed Family Unit."/>
    <s v="77 - 79 Richmond Road_x000d_Twickenham_x000d__x000d_"/>
    <m/>
    <m/>
    <m/>
    <m/>
    <m/>
    <m/>
    <m/>
    <m/>
    <m/>
    <n v="0"/>
    <m/>
    <m/>
    <m/>
    <n v="1"/>
    <m/>
    <m/>
    <m/>
    <m/>
    <m/>
    <n v="1"/>
    <n v="0"/>
    <n v="0"/>
    <n v="1"/>
    <n v="0"/>
    <n v="0"/>
    <n v="0"/>
    <n v="0"/>
    <n v="0"/>
    <n v="1"/>
    <m/>
    <n v="1"/>
    <n v="0"/>
    <n v="0"/>
    <n v="0"/>
    <n v="0"/>
    <n v="0"/>
    <m/>
    <m/>
    <m/>
    <m/>
    <m/>
    <n v="0"/>
    <n v="516657"/>
    <n v="173659"/>
    <x v="10"/>
    <m/>
    <m/>
    <m/>
    <m/>
    <m/>
    <m/>
    <m/>
    <m/>
    <m/>
  </r>
  <r>
    <s v="15/3183/FUL"/>
    <x v="2"/>
    <x v="0"/>
    <d v="2015-12-29T00:00:00"/>
    <d v="2018-12-30T00:00:00"/>
    <d v="2018-12-03T00:00:00"/>
    <d v="2019-07-01T00:00:00"/>
    <x v="0"/>
    <x v="0"/>
    <m/>
    <s v="Conversion of existing lower ground floor property and existing upper first floor property (5a and 5b) into one dwelling space and single storey rear extension"/>
    <s v="5A And 5B Upper Lodge Mews_x000d_Bushy Park_x000d_Hampton Hill_x000d__x000d_"/>
    <m/>
    <n v="1"/>
    <m/>
    <n v="1"/>
    <m/>
    <m/>
    <m/>
    <m/>
    <m/>
    <n v="2"/>
    <m/>
    <m/>
    <m/>
    <m/>
    <n v="1"/>
    <m/>
    <m/>
    <m/>
    <m/>
    <n v="1"/>
    <n v="-1"/>
    <n v="0"/>
    <n v="-1"/>
    <n v="1"/>
    <n v="0"/>
    <n v="0"/>
    <n v="0"/>
    <n v="0"/>
    <n v="-1"/>
    <m/>
    <n v="-1"/>
    <n v="0"/>
    <n v="0"/>
    <n v="0"/>
    <n v="0"/>
    <n v="0"/>
    <m/>
    <m/>
    <m/>
    <m/>
    <m/>
    <n v="0"/>
    <n v="514482"/>
    <n v="170638"/>
    <x v="11"/>
    <m/>
    <m/>
    <m/>
    <m/>
    <m/>
    <m/>
    <m/>
    <s v="Conservation Area"/>
    <s v="CA61 Bushy Park"/>
  </r>
  <r>
    <s v="15/4230/FUL"/>
    <x v="4"/>
    <x v="0"/>
    <d v="2016-06-02T00:00:00"/>
    <d v="2019-06-02T00:00:00"/>
    <d v="2017-06-05T00:00:00"/>
    <d v="2019-08-29T00:00:00"/>
    <x v="0"/>
    <x v="0"/>
    <m/>
    <s v="Extension to existing Bungalow to convert into 1No. Studio Flat &amp; 1No. 1 Bedroom Flat."/>
    <s v="The Bungalow_x000d_Beresford Court_x000d_Park Road_x000d_Twickenham_x000d_TW1 2PU_x000d_"/>
    <m/>
    <m/>
    <n v="1"/>
    <m/>
    <m/>
    <m/>
    <m/>
    <m/>
    <m/>
    <n v="1"/>
    <m/>
    <n v="2"/>
    <m/>
    <m/>
    <m/>
    <m/>
    <m/>
    <m/>
    <m/>
    <n v="2"/>
    <n v="2"/>
    <n v="-1"/>
    <n v="0"/>
    <n v="0"/>
    <n v="0"/>
    <n v="0"/>
    <n v="0"/>
    <n v="0"/>
    <n v="1"/>
    <m/>
    <n v="1"/>
    <n v="0"/>
    <n v="0"/>
    <n v="0"/>
    <n v="0"/>
    <n v="0"/>
    <m/>
    <m/>
    <m/>
    <m/>
    <m/>
    <n v="0"/>
    <n v="517353"/>
    <n v="174325"/>
    <x v="10"/>
    <m/>
    <m/>
    <m/>
    <m/>
    <m/>
    <m/>
    <m/>
    <m/>
    <m/>
  </r>
  <r>
    <s v="15/4281/GPD15"/>
    <x v="1"/>
    <x v="1"/>
    <d v="2015-12-08T00:00:00"/>
    <d v="2020-12-09T00:00:00"/>
    <m/>
    <d v="2019-04-01T00:00:00"/>
    <x v="0"/>
    <x v="0"/>
    <m/>
    <s v="Change of use of office building (B1) to 4 bed family dwelling (C3)."/>
    <s v="31 Wick Road_x000d_Teddington_x000d_TW11 9DN_x000d_"/>
    <s v="TW11 9DN"/>
    <m/>
    <m/>
    <m/>
    <m/>
    <m/>
    <m/>
    <m/>
    <m/>
    <n v="0"/>
    <m/>
    <m/>
    <m/>
    <m/>
    <n v="1"/>
    <m/>
    <m/>
    <m/>
    <m/>
    <n v="1"/>
    <n v="0"/>
    <n v="0"/>
    <n v="0"/>
    <n v="1"/>
    <n v="0"/>
    <n v="0"/>
    <n v="0"/>
    <n v="0"/>
    <n v="1"/>
    <m/>
    <n v="1"/>
    <n v="0"/>
    <n v="0"/>
    <n v="0"/>
    <n v="0"/>
    <n v="0"/>
    <m/>
    <m/>
    <m/>
    <m/>
    <m/>
    <n v="0"/>
    <n v="517033"/>
    <n v="170116"/>
    <x v="3"/>
    <m/>
    <m/>
    <m/>
    <m/>
    <m/>
    <m/>
    <m/>
    <m/>
    <m/>
  </r>
  <r>
    <s v="15/4835/FUL"/>
    <x v="0"/>
    <x v="0"/>
    <d v="2016-09-06T00:00:00"/>
    <d v="2019-09-07T00:00:00"/>
    <m/>
    <d v="2019-07-31T00:00:00"/>
    <x v="0"/>
    <x v="0"/>
    <m/>
    <s v="Erection of a three bedroom chalet bungalow on land to the rear of 9 Gloucester Road."/>
    <s v="9 Gloucester Road_x000d_Teddington_x000d__x000d_"/>
    <m/>
    <m/>
    <m/>
    <m/>
    <m/>
    <m/>
    <m/>
    <m/>
    <m/>
    <n v="0"/>
    <m/>
    <m/>
    <m/>
    <n v="1"/>
    <m/>
    <m/>
    <m/>
    <m/>
    <m/>
    <n v="1"/>
    <n v="0"/>
    <n v="0"/>
    <n v="1"/>
    <n v="0"/>
    <n v="0"/>
    <n v="0"/>
    <n v="0"/>
    <n v="0"/>
    <n v="1"/>
    <m/>
    <n v="1"/>
    <n v="0"/>
    <n v="0"/>
    <n v="0"/>
    <n v="0"/>
    <n v="0"/>
    <m/>
    <m/>
    <m/>
    <m/>
    <m/>
    <n v="0"/>
    <n v="515214"/>
    <n v="171265"/>
    <x v="11"/>
    <m/>
    <m/>
    <m/>
    <m/>
    <m/>
    <m/>
    <m/>
    <m/>
    <m/>
  </r>
  <r>
    <s v="15/5216/FUL"/>
    <x v="0"/>
    <x v="0"/>
    <d v="2016-09-08T00:00:00"/>
    <d v="2019-10-21T00:00:00"/>
    <d v="2017-11-01T00:00:00"/>
    <d v="2019-06-30T00:00:00"/>
    <x v="0"/>
    <x v="1"/>
    <m/>
    <s v="Redevelopment of the site to provide a care home, 4 supported living units and 15 affordable housing units, with associated onsite parking and external works. (This scheme is linked to application 15/5217/FUL - whereby the existing care home at Silver Bir"/>
    <s v="The Avenue Centre_x000d_1 Normansfield Avenue_x000d_Hampton Wick_x000d_Teddington_x000d_TW11 9RP_x000d_"/>
    <m/>
    <m/>
    <m/>
    <m/>
    <m/>
    <m/>
    <m/>
    <m/>
    <m/>
    <n v="0"/>
    <s v="Y"/>
    <n v="2"/>
    <n v="8"/>
    <n v="5"/>
    <m/>
    <m/>
    <m/>
    <m/>
    <n v="15"/>
    <n v="15"/>
    <n v="2"/>
    <n v="8"/>
    <n v="5"/>
    <n v="0"/>
    <n v="0"/>
    <n v="0"/>
    <n v="0"/>
    <n v="0"/>
    <n v="15"/>
    <s v="Y"/>
    <n v="15"/>
    <n v="0"/>
    <n v="0"/>
    <n v="0"/>
    <n v="0"/>
    <n v="0"/>
    <m/>
    <m/>
    <m/>
    <m/>
    <m/>
    <n v="0"/>
    <n v="517536"/>
    <n v="170257"/>
    <x v="3"/>
    <m/>
    <m/>
    <m/>
    <m/>
    <m/>
    <m/>
    <m/>
    <s v="Conservation Area"/>
    <s v="CA59 Normansfield Teddington"/>
  </r>
  <r>
    <s v="15/5369/FUL"/>
    <x v="0"/>
    <x v="0"/>
    <d v="2016-06-15T00:00:00"/>
    <d v="2019-06-17T00:00:00"/>
    <m/>
    <d v="2019-07-30T00:00:00"/>
    <x v="0"/>
    <x v="0"/>
    <m/>
    <s v="Demolition of existing bungalow and replacement dwelling house (Class C3) comprising ground and lower ground floor."/>
    <s v="65 Wensleydale Road_x000d_Hampton_x000d_TW12 2LP_x000d_"/>
    <s v="TW12 2LP"/>
    <m/>
    <m/>
    <n v="1"/>
    <m/>
    <m/>
    <m/>
    <m/>
    <m/>
    <n v="1"/>
    <m/>
    <m/>
    <m/>
    <n v="1"/>
    <m/>
    <m/>
    <m/>
    <m/>
    <m/>
    <n v="1"/>
    <n v="0"/>
    <n v="0"/>
    <n v="0"/>
    <n v="0"/>
    <n v="0"/>
    <n v="0"/>
    <n v="0"/>
    <n v="0"/>
    <n v="0"/>
    <m/>
    <n v="0"/>
    <n v="0"/>
    <n v="0"/>
    <n v="0"/>
    <n v="0"/>
    <n v="0"/>
    <m/>
    <m/>
    <m/>
    <m/>
    <m/>
    <n v="0"/>
    <n v="513492"/>
    <n v="170250"/>
    <x v="8"/>
    <m/>
    <m/>
    <m/>
    <m/>
    <m/>
    <m/>
    <m/>
    <m/>
    <m/>
  </r>
  <r>
    <s v="16/0234/FUL"/>
    <x v="0"/>
    <x v="0"/>
    <d v="2016-10-14T00:00:00"/>
    <d v="2019-10-14T00:00:00"/>
    <d v="2017-12-01T00:00:00"/>
    <d v="2019-07-19T00:00:00"/>
    <x v="0"/>
    <x v="0"/>
    <m/>
    <s v="Demolition of existing garage and construction of a two storey terraced house with associated landscaping, cycle store, rear car parking and access thereto."/>
    <s v="31 Poulett Gardens_x000d_Twickenham_x000d_TW1 4QS_x000d_"/>
    <s v="TW1 4QS"/>
    <m/>
    <m/>
    <m/>
    <m/>
    <m/>
    <m/>
    <m/>
    <m/>
    <n v="0"/>
    <m/>
    <m/>
    <m/>
    <m/>
    <n v="1"/>
    <m/>
    <m/>
    <m/>
    <m/>
    <n v="1"/>
    <n v="0"/>
    <n v="0"/>
    <n v="0"/>
    <n v="1"/>
    <n v="0"/>
    <n v="0"/>
    <n v="0"/>
    <n v="0"/>
    <n v="1"/>
    <m/>
    <n v="1"/>
    <n v="0"/>
    <n v="0"/>
    <n v="0"/>
    <n v="0"/>
    <n v="0"/>
    <m/>
    <m/>
    <m/>
    <m/>
    <m/>
    <n v="0"/>
    <n v="515988"/>
    <n v="173004"/>
    <x v="5"/>
    <s v="Garden Land"/>
    <m/>
    <m/>
    <m/>
    <m/>
    <m/>
    <m/>
    <m/>
    <m/>
  </r>
  <r>
    <s v="16/1293/FUL"/>
    <x v="4"/>
    <x v="0"/>
    <d v="2017-11-20T00:00:00"/>
    <d v="2020-11-21T00:00:00"/>
    <d v="2018-02-01T00:00:00"/>
    <d v="2019-10-11T00:00:00"/>
    <x v="0"/>
    <x v="0"/>
    <m/>
    <s v="Creation of an additional floor to create 4 'car free' residential units (2 No.2 bed and 2 No.1 bed flats) and incorporate external extensions and alterations to fenestration of the building.  Provision of 6 cycle parking spaces, refuse storage for commer"/>
    <s v="111 Heath Road_x000d_Twickenham_x000d_TW1 4AH_x000d_"/>
    <s v="TW1 4AH"/>
    <m/>
    <m/>
    <m/>
    <m/>
    <m/>
    <m/>
    <m/>
    <m/>
    <n v="0"/>
    <m/>
    <n v="2"/>
    <n v="2"/>
    <m/>
    <m/>
    <m/>
    <m/>
    <m/>
    <m/>
    <n v="4"/>
    <n v="2"/>
    <n v="2"/>
    <n v="0"/>
    <n v="0"/>
    <n v="0"/>
    <n v="0"/>
    <n v="0"/>
    <n v="0"/>
    <n v="4"/>
    <m/>
    <n v="4"/>
    <n v="0"/>
    <n v="0"/>
    <n v="0"/>
    <n v="0"/>
    <n v="0"/>
    <m/>
    <m/>
    <m/>
    <m/>
    <m/>
    <n v="0"/>
    <n v="515764"/>
    <n v="173105"/>
    <x v="5"/>
    <m/>
    <s v="Twickenham"/>
    <m/>
    <m/>
    <m/>
    <m/>
    <m/>
    <m/>
    <m/>
  </r>
  <r>
    <s v="16/1344/FUL"/>
    <x v="1"/>
    <x v="0"/>
    <d v="2017-05-18T00:00:00"/>
    <d v="2020-05-18T00:00:00"/>
    <d v="2018-01-08T00:00:00"/>
    <d v="2019-09-03T00:00:00"/>
    <x v="0"/>
    <x v="0"/>
    <m/>
    <s v="Conversion works to lower ground floor to provide 1No 1-bedroom flat and basement storage for use ancillary to upper ground floor minicab offices.  Conversion of first floor to 2No. 1-bedroom flats (including conversion of part upper ground floor to provi"/>
    <s v="208 - 210 Amyand Park Road_x000d_Twickenham_x000d_TW1 3HY_x000d_"/>
    <s v="TW1 3HY"/>
    <m/>
    <m/>
    <m/>
    <m/>
    <m/>
    <m/>
    <m/>
    <m/>
    <n v="0"/>
    <m/>
    <n v="3"/>
    <m/>
    <m/>
    <m/>
    <m/>
    <m/>
    <m/>
    <m/>
    <n v="3"/>
    <n v="3"/>
    <n v="0"/>
    <n v="0"/>
    <n v="0"/>
    <n v="0"/>
    <n v="0"/>
    <n v="0"/>
    <n v="0"/>
    <n v="3"/>
    <m/>
    <n v="3"/>
    <n v="0"/>
    <n v="0"/>
    <n v="0"/>
    <n v="0"/>
    <n v="0"/>
    <m/>
    <m/>
    <m/>
    <m/>
    <m/>
    <n v="0"/>
    <n v="516815"/>
    <n v="174220"/>
    <x v="1"/>
    <m/>
    <m/>
    <m/>
    <s v="Mixed Use Area"/>
    <s v="St Margarets"/>
    <m/>
    <m/>
    <s v="Conservation Area"/>
    <s v="CA49 Crown Road St Margarets"/>
  </r>
  <r>
    <s v="16/1729/FUL"/>
    <x v="3"/>
    <x v="0"/>
    <d v="2017-01-16T00:00:00"/>
    <d v="2020-05-03T00:00:00"/>
    <d v="2018-02-01T00:00:00"/>
    <d v="2019-08-01T00:00:00"/>
    <x v="0"/>
    <x v="0"/>
    <m/>
    <s v="Refurbishment of all existing buildings on the site, including improvements to existing shop fronts, and a first floor extension, to provide a mixed use scheme comprising three retail units and four residential dwellings, incorporating off-street parking,"/>
    <s v="67 - 71 Station Road_x000d_Hampton_x000d_TW12 2BT_x000d_"/>
    <s v="TW12 2BT"/>
    <m/>
    <n v="1"/>
    <m/>
    <m/>
    <m/>
    <m/>
    <m/>
    <m/>
    <n v="1"/>
    <m/>
    <n v="2"/>
    <n v="2"/>
    <m/>
    <m/>
    <m/>
    <m/>
    <m/>
    <m/>
    <n v="4"/>
    <n v="2"/>
    <n v="1"/>
    <n v="0"/>
    <n v="0"/>
    <n v="0"/>
    <n v="0"/>
    <n v="0"/>
    <n v="0"/>
    <n v="3"/>
    <m/>
    <n v="3"/>
    <n v="0"/>
    <n v="0"/>
    <n v="0"/>
    <n v="0"/>
    <n v="0"/>
    <m/>
    <m/>
    <m/>
    <m/>
    <m/>
    <n v="0"/>
    <n v="513783"/>
    <n v="169643"/>
    <x v="8"/>
    <m/>
    <m/>
    <m/>
    <s v="Mixed Use Area"/>
    <s v="Station Road"/>
    <m/>
    <m/>
    <s v="Conservation Area"/>
    <s v="CA12 Hampton Village"/>
  </r>
  <r>
    <s v="16/1935/GPD15"/>
    <x v="1"/>
    <x v="1"/>
    <d v="2016-07-04T00:00:00"/>
    <d v="2019-07-19T00:00:00"/>
    <d v="2018-10-01T00:00:00"/>
    <d v="2019-09-30T00:00:00"/>
    <x v="0"/>
    <x v="0"/>
    <m/>
    <s v="Change of use of ground, first and second floors from B1 (a) offices - C3 residential (21 flats together with 21 off-street parking spaces, 21 cycle spaces and two bin and recycling store area)"/>
    <s v="Garrick House_x000d_161 - 163 High Street_x000d_Hampton Hill_x000d_Hampton_x000d_TW12 1NL_x000d_"/>
    <s v="TW12 1NL"/>
    <m/>
    <m/>
    <m/>
    <m/>
    <m/>
    <m/>
    <m/>
    <m/>
    <n v="0"/>
    <m/>
    <n v="12"/>
    <n v="9"/>
    <m/>
    <m/>
    <m/>
    <m/>
    <m/>
    <m/>
    <n v="21"/>
    <n v="12"/>
    <n v="9"/>
    <n v="0"/>
    <n v="0"/>
    <n v="0"/>
    <n v="0"/>
    <n v="0"/>
    <n v="0"/>
    <n v="21"/>
    <s v="Y"/>
    <n v="21"/>
    <n v="0"/>
    <n v="0"/>
    <n v="0"/>
    <n v="0"/>
    <n v="0"/>
    <m/>
    <m/>
    <m/>
    <m/>
    <m/>
    <n v="0"/>
    <n v="514411"/>
    <n v="171129"/>
    <x v="11"/>
    <m/>
    <m/>
    <m/>
    <s v="Mixed Use Area"/>
    <s v="High Street"/>
    <m/>
    <m/>
    <s v="Conservation Area"/>
    <s v="CA38 High Street Hampton Hill"/>
  </r>
  <r>
    <s v="16/2042/FUL"/>
    <x v="2"/>
    <x v="0"/>
    <d v="2018-10-19T00:00:00"/>
    <d v="2021-10-19T00:00:00"/>
    <d v="2019-03-01T00:00:00"/>
    <d v="2020-03-02T00:00:00"/>
    <x v="0"/>
    <x v="0"/>
    <m/>
    <s v="Part two storey part single storey rear extension; insertion of 3 rooflights to side roofslope and alterations to fenestration arrangement on all elevations to facilitate the conversion of existing dwellinghouse into four self-contained flats (2x1 bed, 2x"/>
    <s v="216 London Road_x000d_Twickenham_x000d_TW1 1EU"/>
    <s v="TW1 1EU"/>
    <m/>
    <m/>
    <m/>
    <n v="1"/>
    <m/>
    <m/>
    <m/>
    <m/>
    <n v="1"/>
    <m/>
    <n v="2"/>
    <n v="2"/>
    <m/>
    <m/>
    <m/>
    <m/>
    <m/>
    <m/>
    <n v="4"/>
    <n v="2"/>
    <n v="2"/>
    <n v="0"/>
    <n v="-1"/>
    <n v="0"/>
    <n v="0"/>
    <n v="0"/>
    <n v="0"/>
    <n v="3"/>
    <m/>
    <n v="3"/>
    <n v="0"/>
    <n v="0"/>
    <n v="0"/>
    <n v="0"/>
    <n v="0"/>
    <m/>
    <m/>
    <m/>
    <m/>
    <m/>
    <n v="0"/>
    <n v="516100"/>
    <n v="174435"/>
    <x v="1"/>
    <m/>
    <m/>
    <m/>
    <m/>
    <m/>
    <m/>
    <m/>
    <m/>
    <m/>
  </r>
  <r>
    <s v="16/2158/FUL"/>
    <x v="2"/>
    <x v="0"/>
    <d v="2016-08-05T00:00:00"/>
    <d v="2019-08-05T00:00:00"/>
    <d v="2016-09-29T00:00:00"/>
    <d v="2020-03-31T00:00:00"/>
    <x v="0"/>
    <x v="0"/>
    <m/>
    <s v="Reversion of 2 No. dwellinghouses into a single family dwellinghouse."/>
    <s v="Ormonde Lodge_x000d_2A St Peters Road_x000d_Twickenham_x000d_TW1 1QX_x000d_"/>
    <m/>
    <m/>
    <m/>
    <m/>
    <n v="2"/>
    <m/>
    <m/>
    <m/>
    <m/>
    <n v="2"/>
    <m/>
    <m/>
    <m/>
    <m/>
    <n v="1"/>
    <m/>
    <m/>
    <m/>
    <m/>
    <n v="1"/>
    <n v="0"/>
    <n v="0"/>
    <n v="0"/>
    <n v="-1"/>
    <n v="0"/>
    <n v="0"/>
    <n v="0"/>
    <n v="0"/>
    <n v="-1"/>
    <m/>
    <n v="-1"/>
    <n v="0"/>
    <n v="0"/>
    <n v="0"/>
    <n v="0"/>
    <n v="0"/>
    <m/>
    <m/>
    <m/>
    <m/>
    <m/>
    <n v="0"/>
    <n v="516878"/>
    <n v="174968"/>
    <x v="1"/>
    <m/>
    <m/>
    <s v="Thames Policy Area"/>
    <m/>
    <m/>
    <m/>
    <m/>
    <s v="Conservation Area"/>
    <s v="CA19 St Margarets"/>
  </r>
  <r>
    <s v="16/2348/FUL"/>
    <x v="0"/>
    <x v="0"/>
    <d v="2016-11-30T00:00:00"/>
    <d v="2019-11-30T00:00:00"/>
    <d v="2018-04-25T00:00:00"/>
    <d v="2020-03-31T00:00:00"/>
    <x v="0"/>
    <x v="0"/>
    <m/>
    <s v="Demolition of existing sheds and construction of a single storey one bedroom dwelling."/>
    <s v="38A Pagoda Avenue_x000d_Richmond_x000d_TW9 2HF"/>
    <m/>
    <m/>
    <m/>
    <m/>
    <m/>
    <m/>
    <m/>
    <m/>
    <m/>
    <n v="0"/>
    <m/>
    <n v="1"/>
    <m/>
    <m/>
    <m/>
    <m/>
    <m/>
    <m/>
    <m/>
    <n v="1"/>
    <n v="1"/>
    <n v="0"/>
    <n v="0"/>
    <n v="0"/>
    <n v="0"/>
    <n v="0"/>
    <n v="0"/>
    <n v="0"/>
    <n v="1"/>
    <m/>
    <n v="1"/>
    <n v="0"/>
    <n v="0"/>
    <n v="0"/>
    <n v="0"/>
    <n v="0"/>
    <m/>
    <m/>
    <m/>
    <m/>
    <m/>
    <n v="0"/>
    <n v="518622"/>
    <n v="175641"/>
    <x v="12"/>
    <m/>
    <m/>
    <m/>
    <m/>
    <m/>
    <m/>
    <m/>
    <m/>
    <m/>
  </r>
  <r>
    <s v="16/2502/FUL"/>
    <x v="0"/>
    <x v="0"/>
    <d v="2017-03-16T00:00:00"/>
    <d v="2020-03-17T00:00:00"/>
    <d v="2018-02-01T00:00:00"/>
    <d v="2019-09-27T00:00:00"/>
    <x v="0"/>
    <x v="0"/>
    <m/>
    <s v="Demolition of existing dwelling and erection of a new six bedroom house with basement."/>
    <s v="43 Strawberry Vale_x000d_Twickenham_x000d_TW1 4RX"/>
    <m/>
    <m/>
    <m/>
    <m/>
    <n v="1"/>
    <m/>
    <m/>
    <m/>
    <m/>
    <n v="1"/>
    <m/>
    <m/>
    <m/>
    <m/>
    <m/>
    <m/>
    <n v="1"/>
    <m/>
    <m/>
    <n v="1"/>
    <n v="0"/>
    <n v="0"/>
    <n v="0"/>
    <n v="-1"/>
    <n v="0"/>
    <n v="1"/>
    <n v="0"/>
    <n v="0"/>
    <n v="0"/>
    <m/>
    <n v="0"/>
    <n v="0"/>
    <n v="0"/>
    <n v="0"/>
    <n v="0"/>
    <n v="0"/>
    <m/>
    <m/>
    <m/>
    <m/>
    <m/>
    <n v="0"/>
    <n v="516098"/>
    <n v="172295"/>
    <x v="5"/>
    <m/>
    <m/>
    <s v="Thames Policy Area"/>
    <m/>
    <m/>
    <m/>
    <m/>
    <m/>
    <m/>
  </r>
  <r>
    <s v="16/2975/GPD15"/>
    <x v="1"/>
    <x v="1"/>
    <d v="2016-09-14T00:00:00"/>
    <d v="2019-09-14T00:00:00"/>
    <d v="2019-01-09T00:00:00"/>
    <d v="2019-12-23T00:00:00"/>
    <x v="0"/>
    <x v="0"/>
    <m/>
    <s v="Change of use of vacant offices (B1) to residential use (C3) comprising 2 bed flat on 1st floor and 1 bed flat on second floor."/>
    <s v="First And Second Floors_x000d_46 King Street_x000d_Twickenham_x000d_TW1 3SH_x000d_"/>
    <s v="TW1 3SH"/>
    <m/>
    <m/>
    <m/>
    <m/>
    <m/>
    <m/>
    <m/>
    <m/>
    <n v="0"/>
    <m/>
    <n v="1"/>
    <n v="1"/>
    <m/>
    <m/>
    <m/>
    <m/>
    <m/>
    <m/>
    <n v="2"/>
    <n v="1"/>
    <n v="1"/>
    <n v="0"/>
    <n v="0"/>
    <n v="0"/>
    <n v="0"/>
    <n v="0"/>
    <n v="0"/>
    <n v="2"/>
    <m/>
    <n v="2"/>
    <n v="0"/>
    <n v="0"/>
    <n v="0"/>
    <n v="0"/>
    <n v="0"/>
    <m/>
    <m/>
    <m/>
    <m/>
    <m/>
    <n v="0"/>
    <n v="516167"/>
    <n v="173210"/>
    <x v="10"/>
    <m/>
    <s v="Twickenham"/>
    <m/>
    <m/>
    <m/>
    <m/>
    <m/>
    <s v="Conservation Area"/>
    <s v="CA47 Queens Road Twickenham"/>
  </r>
  <r>
    <s v="16/3210/GPD15"/>
    <x v="1"/>
    <x v="1"/>
    <d v="2016-09-30T00:00:00"/>
    <d v="2019-09-30T00:00:00"/>
    <d v="2019-04-02T00:00:00"/>
    <d v="2020-02-11T00:00:00"/>
    <x v="0"/>
    <x v="0"/>
    <m/>
    <s v="Change of use from B1 (Office) to C3 (Residential) comprising 4 x 1 bedroom flats."/>
    <s v="123 High Street_x000d_Whitton_x000d_Twickenham_x000d_TW2 7LQ_x000d_"/>
    <s v="-"/>
    <m/>
    <m/>
    <m/>
    <m/>
    <m/>
    <m/>
    <m/>
    <m/>
    <n v="0"/>
    <m/>
    <n v="4"/>
    <m/>
    <m/>
    <m/>
    <m/>
    <m/>
    <m/>
    <m/>
    <n v="4"/>
    <n v="4"/>
    <n v="0"/>
    <n v="0"/>
    <n v="0"/>
    <n v="0"/>
    <n v="0"/>
    <n v="0"/>
    <n v="0"/>
    <n v="4"/>
    <m/>
    <n v="4"/>
    <n v="0"/>
    <n v="0"/>
    <n v="0"/>
    <n v="0"/>
    <n v="0"/>
    <m/>
    <m/>
    <m/>
    <m/>
    <m/>
    <n v="0"/>
    <n v="514223"/>
    <n v="173584"/>
    <x v="13"/>
    <m/>
    <s v="Whitton"/>
    <m/>
    <m/>
    <m/>
    <m/>
    <m/>
    <m/>
    <m/>
  </r>
  <r>
    <s v="16/3247/FUL"/>
    <x v="0"/>
    <x v="0"/>
    <d v="2017-07-14T00:00:00"/>
    <d v="2020-10-31T00:00:00"/>
    <d v="2018-10-01T00:00:00"/>
    <d v="2020-01-21T00:00:00"/>
    <x v="0"/>
    <x v="0"/>
    <m/>
    <s v="Demolition of the existing detached bungalow, garage, shed and greenhouse to allow for construction of 2x two storey 4 bedroom semi-detached houses with accommodation in the roof with associated boundary treatment, cycle and car parking and hard and soft"/>
    <s v="738 Hanworth Road_x000d_Whitton_x000d_Hounslow_x000d_TW4 5NT_x000d_"/>
    <s v="TW4 5NT"/>
    <m/>
    <m/>
    <n v="1"/>
    <m/>
    <m/>
    <m/>
    <m/>
    <m/>
    <n v="1"/>
    <m/>
    <m/>
    <m/>
    <m/>
    <n v="2"/>
    <m/>
    <m/>
    <m/>
    <m/>
    <n v="2"/>
    <n v="0"/>
    <n v="0"/>
    <n v="-1"/>
    <n v="2"/>
    <n v="0"/>
    <n v="0"/>
    <n v="0"/>
    <n v="0"/>
    <n v="1"/>
    <m/>
    <n v="1"/>
    <n v="0"/>
    <n v="0"/>
    <n v="0"/>
    <n v="0"/>
    <n v="0"/>
    <m/>
    <m/>
    <m/>
    <m/>
    <m/>
    <n v="0"/>
    <n v="512538"/>
    <n v="173280"/>
    <x v="14"/>
    <m/>
    <m/>
    <m/>
    <m/>
    <m/>
    <m/>
    <m/>
    <m/>
    <m/>
  </r>
  <r>
    <s v="16/3485/FUL"/>
    <x v="2"/>
    <x v="0"/>
    <d v="2017-10-30T00:00:00"/>
    <d v="2020-10-30T00:00:00"/>
    <d v="2020-01-10T00:00:00"/>
    <d v="2019-07-01T00:00:00"/>
    <x v="0"/>
    <x v="0"/>
    <m/>
    <s v="Conversion of number 11 Upper Lodge Mews and number 12 Upper Lodge Mews into one dwelling house with internal refurbishment."/>
    <s v="11 And 12 Upper Lodge Mews_x000d_Bushy Park_x000d_Hampton Hill_x000d__x000d_"/>
    <s v="TW12"/>
    <m/>
    <m/>
    <n v="2"/>
    <m/>
    <m/>
    <m/>
    <m/>
    <m/>
    <n v="2"/>
    <m/>
    <m/>
    <m/>
    <m/>
    <n v="1"/>
    <m/>
    <m/>
    <m/>
    <m/>
    <n v="1"/>
    <n v="0"/>
    <n v="0"/>
    <n v="-2"/>
    <n v="1"/>
    <n v="0"/>
    <n v="0"/>
    <n v="0"/>
    <n v="0"/>
    <n v="-1"/>
    <m/>
    <n v="-1"/>
    <n v="0"/>
    <n v="0"/>
    <n v="0"/>
    <n v="0"/>
    <n v="0"/>
    <m/>
    <m/>
    <m/>
    <m/>
    <m/>
    <n v="0"/>
    <n v="514501"/>
    <n v="170687"/>
    <x v="11"/>
    <m/>
    <m/>
    <m/>
    <m/>
    <m/>
    <m/>
    <m/>
    <s v="Conservation Area"/>
    <s v="CA61 Bushy Park"/>
  </r>
  <r>
    <s v="16/3552/FUL"/>
    <x v="3"/>
    <x v="0"/>
    <d v="2018-04-24T00:00:00"/>
    <d v="2021-04-24T00:00:00"/>
    <d v="2018-04-25T00:00:00"/>
    <d v="2020-03-30T00:00:00"/>
    <x v="0"/>
    <x v="0"/>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0"/>
    <n v="11"/>
    <n v="0"/>
    <n v="0"/>
    <m/>
    <m/>
    <m/>
    <m/>
    <n v="11"/>
    <n v="0"/>
    <n v="11"/>
    <n v="0"/>
    <n v="0"/>
    <n v="0"/>
    <n v="0"/>
    <n v="0"/>
    <n v="0"/>
    <n v="11"/>
    <s v="Y"/>
    <n v="11"/>
    <n v="0"/>
    <n v="0"/>
    <n v="0"/>
    <n v="0"/>
    <n v="0"/>
    <m/>
    <m/>
    <m/>
    <m/>
    <m/>
    <n v="0"/>
    <n v="517752"/>
    <n v="172177"/>
    <x v="15"/>
    <m/>
    <m/>
    <m/>
    <m/>
    <m/>
    <m/>
    <m/>
    <s v="Conservation Area"/>
    <s v="CA7 Ham Common"/>
  </r>
  <r>
    <s v="16/3685/FUL"/>
    <x v="3"/>
    <x v="0"/>
    <d v="2016-11-16T00:00:00"/>
    <d v="2021-02-15T00:00:00"/>
    <d v="2018-06-22T00:00:00"/>
    <d v="2019-08-31T00:00:00"/>
    <x v="0"/>
    <x v="0"/>
    <m/>
    <s v="Demolition of existing garage. Alterations to main entrance, installation of ramp, loft conversion comprising hip to gable roof extension to rear roof slope, dormer on side roof slope, enlargement of single storey rear extension and two storey side extens"/>
    <s v="11 Tayben Avenue_x000d_Twickenham_x000d_TW2 7RA"/>
    <s v="TW2 7RA"/>
    <m/>
    <m/>
    <n v="1"/>
    <m/>
    <m/>
    <m/>
    <m/>
    <m/>
    <n v="1"/>
    <m/>
    <m/>
    <n v="2"/>
    <m/>
    <m/>
    <m/>
    <m/>
    <m/>
    <m/>
    <n v="2"/>
    <n v="0"/>
    <n v="2"/>
    <n v="-1"/>
    <n v="0"/>
    <n v="0"/>
    <n v="0"/>
    <n v="0"/>
    <n v="0"/>
    <n v="1"/>
    <m/>
    <n v="1"/>
    <n v="0"/>
    <n v="0"/>
    <n v="0"/>
    <n v="0"/>
    <n v="0"/>
    <m/>
    <m/>
    <m/>
    <m/>
    <m/>
    <n v="0"/>
    <n v="515385"/>
    <n v="174051"/>
    <x v="1"/>
    <m/>
    <m/>
    <m/>
    <m/>
    <m/>
    <m/>
    <m/>
    <m/>
    <m/>
  </r>
  <r>
    <s v="16/4193/FUL"/>
    <x v="0"/>
    <x v="0"/>
    <d v="2017-07-19T00:00:00"/>
    <d v="2020-07-19T00:00:00"/>
    <m/>
    <d v="2019-11-13T00:00:00"/>
    <x v="0"/>
    <x v="0"/>
    <m/>
    <s v="Demolition of existing two-storey house and erection of replacement two-storey new build house with accommodation in roof space, associated parking and landscaping."/>
    <s v="12 Broad Lane_x000d_Hampton_x000d_TW12 3AW"/>
    <s v="TW12 3AW"/>
    <m/>
    <m/>
    <m/>
    <n v="1"/>
    <m/>
    <m/>
    <m/>
    <m/>
    <n v="1"/>
    <m/>
    <m/>
    <m/>
    <m/>
    <n v="1"/>
    <m/>
    <m/>
    <m/>
    <m/>
    <n v="1"/>
    <n v="0"/>
    <n v="0"/>
    <n v="0"/>
    <n v="0"/>
    <n v="0"/>
    <n v="0"/>
    <n v="0"/>
    <n v="0"/>
    <n v="0"/>
    <m/>
    <n v="0"/>
    <n v="0"/>
    <n v="0"/>
    <n v="0"/>
    <n v="0"/>
    <n v="0"/>
    <m/>
    <m/>
    <m/>
    <m/>
    <m/>
    <n v="0"/>
    <n v="513706"/>
    <n v="170624"/>
    <x v="16"/>
    <m/>
    <m/>
    <m/>
    <m/>
    <m/>
    <m/>
    <m/>
    <m/>
    <m/>
  </r>
  <r>
    <s v="17/0164/GPD15"/>
    <x v="1"/>
    <x v="1"/>
    <d v="2017-03-10T00:00:00"/>
    <d v="2020-03-10T00:00:00"/>
    <d v="2018-10-01T00:00:00"/>
    <d v="2019-04-24T00:00:00"/>
    <x v="0"/>
    <x v="0"/>
    <m/>
    <s v="Change of use of ground floor office from B1(a) (Office) to C3 (residential) use to provide 1 no. 1 bed dwelling unit"/>
    <s v="Ground Floor_x000d_101 Holly Road_x000d_Twickenham_x000d_TW1 4HQ_x000d_"/>
    <s v="TW1 4HQ"/>
    <m/>
    <m/>
    <m/>
    <m/>
    <m/>
    <m/>
    <m/>
    <m/>
    <n v="0"/>
    <m/>
    <n v="1"/>
    <m/>
    <m/>
    <m/>
    <m/>
    <m/>
    <m/>
    <m/>
    <n v="1"/>
    <n v="1"/>
    <n v="0"/>
    <n v="0"/>
    <n v="0"/>
    <n v="0"/>
    <n v="0"/>
    <n v="0"/>
    <n v="0"/>
    <n v="1"/>
    <m/>
    <n v="1"/>
    <n v="0"/>
    <n v="0"/>
    <n v="0"/>
    <n v="0"/>
    <n v="0"/>
    <m/>
    <m/>
    <m/>
    <m/>
    <m/>
    <n v="0"/>
    <n v="516177"/>
    <n v="173221"/>
    <x v="10"/>
    <m/>
    <s v="Twickenham"/>
    <m/>
    <m/>
    <m/>
    <m/>
    <m/>
    <s v="Conservation Area"/>
    <s v="CA47 Queens Road Twickenham"/>
  </r>
  <r>
    <s v="17/0396/FUL"/>
    <x v="0"/>
    <x v="0"/>
    <d v="2017-06-05T00:00:00"/>
    <d v="2020-06-05T00:00:00"/>
    <d v="2019-02-01T00:00:00"/>
    <d v="2020-03-23T00:00:00"/>
    <x v="0"/>
    <x v="1"/>
    <m/>
    <s v="Demolition of existing garages and creation of 3 x 1bed 2person flats and 1 x 2bed 3-person bungalow with associated parking and landscaping."/>
    <s v="Garage Site Craig Road Ham"/>
    <s v="TW10"/>
    <m/>
    <m/>
    <m/>
    <m/>
    <m/>
    <m/>
    <m/>
    <m/>
    <n v="0"/>
    <s v="Y"/>
    <n v="3"/>
    <n v="1"/>
    <m/>
    <m/>
    <m/>
    <m/>
    <m/>
    <n v="4"/>
    <n v="4"/>
    <n v="3"/>
    <n v="1"/>
    <n v="0"/>
    <n v="0"/>
    <n v="0"/>
    <n v="0"/>
    <n v="0"/>
    <n v="0"/>
    <n v="4"/>
    <m/>
    <n v="0"/>
    <n v="0"/>
    <n v="0"/>
    <n v="0"/>
    <n v="0"/>
    <n v="0"/>
    <m/>
    <m/>
    <m/>
    <m/>
    <m/>
    <n v="0"/>
    <n v="517438"/>
    <n v="171815"/>
    <x v="15"/>
    <m/>
    <m/>
    <m/>
    <m/>
    <m/>
    <m/>
    <m/>
    <m/>
    <m/>
  </r>
  <r>
    <s v="17/0460/FUL"/>
    <x v="2"/>
    <x v="0"/>
    <d v="2017-07-14T00:00:00"/>
    <d v="2020-07-14T00:00:00"/>
    <m/>
    <d v="2020-03-31T00:00:00"/>
    <x v="0"/>
    <x v="0"/>
    <m/>
    <s v="Reversion of 4no. flats to a single family dwellinghouse."/>
    <s v="45 Castelnau_x000d_Barnes_x000d_London_x000d_SW13 9RT"/>
    <s v="SW13 9RT"/>
    <n v="3"/>
    <m/>
    <m/>
    <m/>
    <n v="1"/>
    <m/>
    <m/>
    <m/>
    <n v="4"/>
    <m/>
    <m/>
    <m/>
    <m/>
    <m/>
    <m/>
    <m/>
    <n v="1"/>
    <m/>
    <n v="1"/>
    <n v="-3"/>
    <n v="0"/>
    <n v="0"/>
    <n v="0"/>
    <n v="-1"/>
    <n v="0"/>
    <n v="1"/>
    <n v="0"/>
    <n v="-3"/>
    <m/>
    <n v="-3"/>
    <n v="0"/>
    <n v="0"/>
    <n v="0"/>
    <n v="0"/>
    <n v="0"/>
    <m/>
    <m/>
    <m/>
    <m/>
    <m/>
    <n v="0"/>
    <n v="522418"/>
    <n v="176934"/>
    <x v="17"/>
    <m/>
    <m/>
    <m/>
    <m/>
    <m/>
    <m/>
    <m/>
    <s v="Conservation Area"/>
    <s v="CA25 Castelnau"/>
  </r>
  <r>
    <s v="17/0733/FUL"/>
    <x v="2"/>
    <x v="0"/>
    <d v="2017-09-13T00:00:00"/>
    <d v="2020-09-13T00:00:00"/>
    <d v="2019-10-31T00:00:00"/>
    <d v="2020-03-18T00:00:00"/>
    <x v="0"/>
    <x v="0"/>
    <m/>
    <s v="Alterations incorporating rear dormer, rooflights to front roofslope and external stairs to rear.  Alterations to create a 1-bed flat on the first floor, a 2-bed duplex flat on the second and third floor roof extension. Division of the rear roof terrace w"/>
    <s v="26 Colston Road_x000d_East Sheen_x000d_London_x000d_SW14 7PG"/>
    <s v="SW14 7PG"/>
    <m/>
    <m/>
    <n v="1"/>
    <m/>
    <m/>
    <m/>
    <m/>
    <m/>
    <n v="1"/>
    <m/>
    <n v="1"/>
    <n v="1"/>
    <m/>
    <m/>
    <m/>
    <m/>
    <m/>
    <m/>
    <n v="2"/>
    <n v="1"/>
    <n v="1"/>
    <n v="-1"/>
    <n v="0"/>
    <n v="0"/>
    <n v="0"/>
    <n v="0"/>
    <n v="0"/>
    <n v="1"/>
    <m/>
    <n v="1"/>
    <n v="0"/>
    <n v="0"/>
    <n v="0"/>
    <n v="0"/>
    <n v="0"/>
    <m/>
    <m/>
    <m/>
    <m/>
    <m/>
    <n v="0"/>
    <n v="520325"/>
    <n v="175316"/>
    <x v="7"/>
    <m/>
    <s v="East Sheen"/>
    <m/>
    <m/>
    <m/>
    <m/>
    <m/>
    <m/>
    <m/>
  </r>
  <r>
    <s v="17/0956/FUL"/>
    <x v="0"/>
    <x v="0"/>
    <d v="2017-09-14T00:00:00"/>
    <d v="2020-09-14T00:00:00"/>
    <d v="2019-01-14T00:00:00"/>
    <d v="2020-02-20T00:00:00"/>
    <x v="0"/>
    <x v="0"/>
    <m/>
    <s v="Proposed demolition of existing buildings and erection of residential-led mixed-use development and associated works."/>
    <s v="Rear Of_x000d_74 Church Road_x000d_Barnes_x000d_London_x000d_SW13 0DQ_x000d_"/>
    <s v="SW13 0DQ"/>
    <m/>
    <m/>
    <m/>
    <m/>
    <m/>
    <m/>
    <m/>
    <m/>
    <n v="0"/>
    <m/>
    <n v="2"/>
    <n v="4"/>
    <m/>
    <m/>
    <m/>
    <m/>
    <m/>
    <m/>
    <n v="6"/>
    <n v="2"/>
    <n v="4"/>
    <n v="0"/>
    <n v="0"/>
    <n v="0"/>
    <n v="0"/>
    <n v="0"/>
    <n v="0"/>
    <n v="6"/>
    <m/>
    <n v="6"/>
    <n v="0"/>
    <n v="0"/>
    <n v="0"/>
    <n v="0"/>
    <n v="0"/>
    <m/>
    <m/>
    <m/>
    <m/>
    <m/>
    <n v="0"/>
    <n v="522302"/>
    <n v="176537"/>
    <x v="17"/>
    <m/>
    <m/>
    <m/>
    <s v="Mixed Use Area"/>
    <s v="Church Road/Castelnau"/>
    <m/>
    <m/>
    <m/>
    <m/>
  </r>
  <r>
    <s v="17/1207/FUL"/>
    <x v="0"/>
    <x v="0"/>
    <d v="2017-10-24T00:00:00"/>
    <d v="2020-10-24T00:00:00"/>
    <d v="2018-10-01T00:00:00"/>
    <d v="2019-11-18T00:00:00"/>
    <x v="0"/>
    <x v="0"/>
    <m/>
    <s v="Redevelopment comprising ground floor Change of Use from MOT garage (B2) to a Dental Surgery (D1) and Office (B1); and replacement (over) of 1 no. 2-bed flat with 3 no. 2-bed flats; and associated landscaping."/>
    <s v="12 Princes Road_x000d_Kew_x000d_Richmond_x000d_TW9 3HP_x000d_"/>
    <s v="TW9 3HP"/>
    <m/>
    <n v="1"/>
    <m/>
    <m/>
    <m/>
    <m/>
    <m/>
    <m/>
    <n v="1"/>
    <m/>
    <m/>
    <n v="3"/>
    <m/>
    <m/>
    <m/>
    <m/>
    <m/>
    <m/>
    <n v="3"/>
    <n v="0"/>
    <n v="2"/>
    <n v="0"/>
    <n v="0"/>
    <n v="0"/>
    <n v="0"/>
    <n v="0"/>
    <n v="0"/>
    <n v="2"/>
    <m/>
    <n v="2"/>
    <n v="0"/>
    <n v="0"/>
    <n v="0"/>
    <n v="0"/>
    <n v="0"/>
    <m/>
    <m/>
    <m/>
    <m/>
    <m/>
    <n v="0"/>
    <n v="518953"/>
    <n v="176997"/>
    <x v="9"/>
    <m/>
    <m/>
    <m/>
    <m/>
    <m/>
    <m/>
    <m/>
    <s v="Conservation Area"/>
    <s v="CA15 Kew Gardens Kew"/>
  </r>
  <r>
    <s v="17/1286/VRC"/>
    <x v="0"/>
    <x v="0"/>
    <d v="2017-10-05T00:00:00"/>
    <d v="2017-12-09T00:00:00"/>
    <d v="2017-10-05T00:00:00"/>
    <d v="2019-08-19T00:00:00"/>
    <x v="0"/>
    <x v="1"/>
    <m/>
    <s v="Variation of approved drawing nos attached to 14/0914/FUL to allow for the development of Block B as two blocks and an increase in the overall number of units from 220 to 238 and minor changes to the riverside walkway._x000d_To allow changes to the internal lay"/>
    <s v="1 - 13 Ecko House &amp;  Flats 1 - 3, 13 Broom Road, Teddington Studios, Broom Road, Teddington"/>
    <s v="TW11"/>
    <m/>
    <m/>
    <m/>
    <m/>
    <m/>
    <m/>
    <m/>
    <m/>
    <n v="0"/>
    <s v="Y"/>
    <n v="4"/>
    <n v="11"/>
    <m/>
    <m/>
    <m/>
    <m/>
    <m/>
    <n v="15"/>
    <n v="15"/>
    <n v="4"/>
    <n v="11"/>
    <n v="0"/>
    <n v="0"/>
    <n v="0"/>
    <n v="0"/>
    <n v="0"/>
    <n v="0"/>
    <n v="15"/>
    <s v="Y"/>
    <n v="15"/>
    <n v="0"/>
    <n v="0"/>
    <n v="0"/>
    <n v="0"/>
    <n v="0"/>
    <m/>
    <m/>
    <m/>
    <m/>
    <m/>
    <n v="0"/>
    <n v="516802"/>
    <n v="171333"/>
    <x v="0"/>
    <m/>
    <m/>
    <s v="Thames Policy Area"/>
    <m/>
    <m/>
    <m/>
    <m/>
    <m/>
    <m/>
  </r>
  <r>
    <s v="17/1286/VRC"/>
    <x v="0"/>
    <x v="0"/>
    <d v="2017-10-05T00:00:00"/>
    <d v="2017-12-09T00:00:00"/>
    <d v="2017-10-05T00:00:00"/>
    <d v="2019-12-06T00:00:00"/>
    <x v="0"/>
    <x v="0"/>
    <m/>
    <s v="Variation of approved drawing nos attached to 14/0914/FUL to allow for the development of Block B as two blocks and an increase in the overall number of units from 220 to 238 and minor changes to the riverside walkway._x000d_To allow changes to the internal lay"/>
    <s v="1 - 94 Camera House, (5 Pinewood Gardens), Teddington Studios, Broom Road, Teddington"/>
    <s v="TW11"/>
    <m/>
    <m/>
    <m/>
    <m/>
    <m/>
    <m/>
    <m/>
    <m/>
    <n v="0"/>
    <m/>
    <n v="15"/>
    <n v="55"/>
    <n v="23"/>
    <n v="0"/>
    <m/>
    <m/>
    <m/>
    <m/>
    <n v="93"/>
    <n v="15"/>
    <n v="55"/>
    <n v="23"/>
    <n v="0"/>
    <n v="0"/>
    <n v="0"/>
    <n v="0"/>
    <n v="0"/>
    <n v="93"/>
    <s v="Y"/>
    <n v="93"/>
    <n v="0"/>
    <n v="0"/>
    <n v="0"/>
    <n v="0"/>
    <n v="0"/>
    <m/>
    <m/>
    <m/>
    <m/>
    <m/>
    <n v="0"/>
    <n v="516802"/>
    <n v="171333"/>
    <x v="0"/>
    <m/>
    <m/>
    <s v="Thames Policy Area"/>
    <m/>
    <m/>
    <m/>
    <m/>
    <m/>
    <m/>
  </r>
  <r>
    <s v="17/1286/VRC"/>
    <x v="0"/>
    <x v="0"/>
    <d v="2017-10-05T00:00:00"/>
    <d v="2017-12-09T00:00:00"/>
    <d v="2017-10-05T00:00:00"/>
    <d v="2019-04-26T00:00:00"/>
    <x v="0"/>
    <x v="0"/>
    <m/>
    <s v="Variation of approved drawing nos attached to 14/0914/FUL to allow for the development of Block B as two blocks and an increase in the overall number of units from 220 to 238 and minor changes to the riverside walkway._x000d_To allow changes to the internal lay"/>
    <s v="Haymarket House, Teddington Studios, Broom Road, Teddington_x000a__x000a_"/>
    <s v="TW11"/>
    <m/>
    <m/>
    <m/>
    <m/>
    <m/>
    <m/>
    <m/>
    <m/>
    <n v="0"/>
    <m/>
    <n v="8"/>
    <n v="10"/>
    <n v="29"/>
    <m/>
    <m/>
    <m/>
    <m/>
    <m/>
    <n v="47"/>
    <n v="8"/>
    <n v="10"/>
    <n v="29"/>
    <n v="0"/>
    <n v="0"/>
    <n v="0"/>
    <n v="0"/>
    <n v="0"/>
    <n v="47"/>
    <s v="Y"/>
    <n v="47"/>
    <n v="0"/>
    <n v="0"/>
    <n v="0"/>
    <n v="0"/>
    <n v="0"/>
    <m/>
    <m/>
    <m/>
    <m/>
    <m/>
    <n v="0"/>
    <n v="516802"/>
    <n v="171333"/>
    <x v="0"/>
    <m/>
    <m/>
    <s v="Thames Policy Area"/>
    <m/>
    <m/>
    <m/>
    <m/>
    <m/>
    <m/>
  </r>
  <r>
    <s v="17/1621/FUL"/>
    <x v="1"/>
    <x v="0"/>
    <d v="2017-10-09T00:00:00"/>
    <d v="2021-04-03T00:00:00"/>
    <d v="2019-09-05T00:00:00"/>
    <d v="2019-10-29T00:00:00"/>
    <x v="0"/>
    <x v="0"/>
    <m/>
    <s v="Conversion of First Floor Offices (B1) to Residential (C3) and Remodelling of Second Floor Flat."/>
    <s v="3 Union Court_x000d_Sheen Road_x000d_Richmond_x000d__x000d_"/>
    <s v="TW9"/>
    <m/>
    <m/>
    <m/>
    <m/>
    <m/>
    <m/>
    <m/>
    <m/>
    <n v="0"/>
    <m/>
    <n v="1"/>
    <m/>
    <m/>
    <m/>
    <m/>
    <m/>
    <m/>
    <m/>
    <n v="1"/>
    <n v="1"/>
    <n v="0"/>
    <n v="0"/>
    <n v="0"/>
    <n v="0"/>
    <n v="0"/>
    <n v="0"/>
    <n v="0"/>
    <n v="1"/>
    <m/>
    <n v="1"/>
    <n v="0"/>
    <n v="0"/>
    <n v="0"/>
    <n v="0"/>
    <n v="0"/>
    <m/>
    <m/>
    <m/>
    <m/>
    <m/>
    <n v="0"/>
    <n v="518053"/>
    <n v="174903"/>
    <x v="4"/>
    <m/>
    <s v="Richmond"/>
    <m/>
    <m/>
    <m/>
    <m/>
    <m/>
    <s v="Conservation Area"/>
    <s v="CA17 Central Richmond"/>
  </r>
  <r>
    <s v="17/2534/FUL"/>
    <x v="2"/>
    <x v="0"/>
    <d v="2018-02-22T00:00:00"/>
    <d v="2021-02-22T00:00:00"/>
    <d v="2019-03-01T00:00:00"/>
    <d v="2020-03-25T00:00:00"/>
    <x v="0"/>
    <x v="0"/>
    <m/>
    <s v="Creation of a single storey rear and side extension and conversion of the two lower flats and upper maisonette into a single dwelling house"/>
    <s v="1 Royston Road_x000d_Richmond_x000d__x000d_"/>
    <s v="TW10 6LT"/>
    <n v="2"/>
    <n v="1"/>
    <m/>
    <m/>
    <m/>
    <m/>
    <m/>
    <m/>
    <n v="3"/>
    <m/>
    <m/>
    <m/>
    <m/>
    <m/>
    <n v="1"/>
    <m/>
    <m/>
    <m/>
    <n v="1"/>
    <n v="-2"/>
    <n v="-1"/>
    <n v="0"/>
    <n v="0"/>
    <n v="1"/>
    <n v="0"/>
    <n v="0"/>
    <n v="0"/>
    <n v="-2"/>
    <m/>
    <n v="-2"/>
    <n v="0"/>
    <n v="0"/>
    <n v="0"/>
    <n v="0"/>
    <n v="0"/>
    <m/>
    <m/>
    <m/>
    <m/>
    <m/>
    <n v="0"/>
    <n v="518396"/>
    <n v="174632"/>
    <x v="4"/>
    <m/>
    <m/>
    <m/>
    <m/>
    <m/>
    <m/>
    <m/>
    <s v="Conservation Area"/>
    <s v="CA30 St Matthias Richmond"/>
  </r>
  <r>
    <s v="17/2779/NMA"/>
    <x v="0"/>
    <x v="0"/>
    <d v="2018-03-09T00:00:00"/>
    <d v="2021-03-09T00:00:00"/>
    <d v="2016-05-02T00:00:00"/>
    <d v="2020-03-31T00:00:00"/>
    <x v="0"/>
    <x v="0"/>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m/>
    <m/>
    <n v="4"/>
    <n v="6"/>
    <m/>
    <m/>
    <m/>
    <m/>
    <n v="10"/>
    <n v="0"/>
    <n v="0"/>
    <n v="4"/>
    <n v="6"/>
    <n v="0"/>
    <n v="0"/>
    <n v="0"/>
    <n v="0"/>
    <n v="10"/>
    <s v="Y"/>
    <n v="10"/>
    <n v="0"/>
    <n v="0"/>
    <n v="0"/>
    <n v="0"/>
    <n v="0"/>
    <m/>
    <m/>
    <m/>
    <m/>
    <m/>
    <n v="0"/>
    <n v="518534"/>
    <n v="171320"/>
    <x v="15"/>
    <m/>
    <m/>
    <m/>
    <m/>
    <m/>
    <m/>
    <m/>
    <m/>
    <m/>
  </r>
  <r>
    <s v="17/2779/NMA"/>
    <x v="0"/>
    <x v="0"/>
    <d v="2018-03-09T00:00:00"/>
    <d v="2021-03-09T00:00:00"/>
    <d v="2016-05-02T00:00:00"/>
    <d v="2020-03-31T00:00:00"/>
    <x v="0"/>
    <x v="0"/>
    <m/>
    <s v="Non Material Amendment to Planning Permission 17/2779/VRC  (Removal of condition U05665 - NS09 (Formally condition 9 - Lifetime Homes Standards) of Planning Permission 16/0523/VRC) Amendments to include internal amendments to revise housing mix in Latchme"/>
    <s v="HMP Latchmere House_x000d_Church Road_x000d_Ham_x000d_Richmond_x000d_TW10 5HH_x000d_"/>
    <s v="TW10 5HH"/>
    <m/>
    <m/>
    <m/>
    <m/>
    <m/>
    <m/>
    <m/>
    <m/>
    <n v="0"/>
    <m/>
    <n v="1"/>
    <n v="4"/>
    <n v="2"/>
    <m/>
    <m/>
    <m/>
    <m/>
    <m/>
    <n v="7"/>
    <n v="1"/>
    <n v="4"/>
    <n v="2"/>
    <n v="0"/>
    <n v="0"/>
    <n v="0"/>
    <n v="0"/>
    <n v="0"/>
    <n v="7"/>
    <s v="Y"/>
    <n v="7"/>
    <n v="0"/>
    <n v="0"/>
    <n v="0"/>
    <n v="0"/>
    <n v="0"/>
    <m/>
    <m/>
    <m/>
    <m/>
    <m/>
    <n v="0"/>
    <n v="518534"/>
    <n v="171320"/>
    <x v="15"/>
    <m/>
    <m/>
    <m/>
    <m/>
    <m/>
    <m/>
    <m/>
    <m/>
    <m/>
  </r>
  <r>
    <s v="17/2995/FUL"/>
    <x v="1"/>
    <x v="0"/>
    <d v="2018-04-24T00:00:00"/>
    <d v="2021-04-24T00:00:00"/>
    <d v="2019-01-31T00:00:00"/>
    <d v="2019-04-10T00:00:00"/>
    <x v="0"/>
    <x v="0"/>
    <m/>
    <s v="Change of use from a House in Multiple Occupation (Use Class C4) to create three self-contained flats (Use Class C3).  Installation of rear conservation rooflight, side ground floor window and replacement windows."/>
    <s v="24 Larkfield Road_x000d_Richmond_x000d__x000d_"/>
    <s v="TW9 2PF"/>
    <n v="1"/>
    <m/>
    <m/>
    <m/>
    <n v="0"/>
    <m/>
    <m/>
    <m/>
    <n v="1"/>
    <m/>
    <n v="1"/>
    <n v="2"/>
    <m/>
    <m/>
    <m/>
    <m/>
    <m/>
    <m/>
    <n v="3"/>
    <n v="0"/>
    <n v="2"/>
    <n v="0"/>
    <n v="0"/>
    <n v="0"/>
    <n v="0"/>
    <n v="0"/>
    <n v="0"/>
    <n v="2"/>
    <m/>
    <n v="2"/>
    <n v="0"/>
    <n v="0"/>
    <n v="0"/>
    <n v="0"/>
    <n v="0"/>
    <m/>
    <m/>
    <m/>
    <m/>
    <m/>
    <n v="0"/>
    <n v="518267"/>
    <n v="175282"/>
    <x v="12"/>
    <m/>
    <m/>
    <m/>
    <m/>
    <m/>
    <m/>
    <m/>
    <s v="Conservation Area"/>
    <s v="CA17 Central Richmond"/>
  </r>
  <r>
    <s v="17/3132/FUL"/>
    <x v="0"/>
    <x v="0"/>
    <d v="2018-10-16T00:00:00"/>
    <d v="2021-10-16T00:00:00"/>
    <d v="2019-02-05T00:00:00"/>
    <d v="2020-03-31T00:00:00"/>
    <x v="0"/>
    <x v="0"/>
    <m/>
    <s v="Demolition of existing garage and construction of a two-storey, 3-bedroom house, with accommodation in the roof space. Formation of new vehicular access and 1 off-street parking space in front on no.22."/>
    <s v="22 Vivienne Close_x000a_Twickenham_x000a_TW1 2JX"/>
    <s v="TW1 2JX"/>
    <m/>
    <m/>
    <m/>
    <m/>
    <m/>
    <m/>
    <m/>
    <m/>
    <n v="0"/>
    <m/>
    <m/>
    <m/>
    <n v="1"/>
    <m/>
    <m/>
    <m/>
    <m/>
    <m/>
    <n v="1"/>
    <n v="0"/>
    <n v="0"/>
    <n v="1"/>
    <n v="0"/>
    <n v="0"/>
    <n v="0"/>
    <n v="0"/>
    <n v="0"/>
    <n v="1"/>
    <m/>
    <n v="1"/>
    <n v="0"/>
    <n v="0"/>
    <n v="0"/>
    <n v="0"/>
    <n v="0"/>
    <m/>
    <m/>
    <m/>
    <m/>
    <m/>
    <n v="0"/>
    <n v="517531"/>
    <n v="174067"/>
    <x v="10"/>
    <s v="Garden Land"/>
    <m/>
    <m/>
    <m/>
    <m/>
    <m/>
    <m/>
    <m/>
    <m/>
  </r>
  <r>
    <s v="17/3347/FUL"/>
    <x v="0"/>
    <x v="0"/>
    <d v="2018-07-25T00:00:00"/>
    <d v="2021-07-25T00:00:00"/>
    <d v="2018-11-01T00:00:00"/>
    <d v="2019-12-02T00:00:00"/>
    <x v="0"/>
    <x v="0"/>
    <m/>
    <s v="Erection of a pair of four-bedroom semi-detached dwellings together with landscaping, following demolition of existing hall building (use class D2)."/>
    <s v="12 Westfields Avenue_x000d_Barnes_x000d_London_x000d_SW13 0AU"/>
    <s v="SW13 0AU"/>
    <m/>
    <m/>
    <m/>
    <m/>
    <m/>
    <m/>
    <m/>
    <m/>
    <n v="0"/>
    <m/>
    <m/>
    <m/>
    <m/>
    <n v="2"/>
    <m/>
    <m/>
    <m/>
    <m/>
    <n v="2"/>
    <n v="0"/>
    <n v="0"/>
    <n v="0"/>
    <n v="2"/>
    <n v="0"/>
    <n v="0"/>
    <n v="0"/>
    <n v="0"/>
    <n v="2"/>
    <m/>
    <n v="2"/>
    <n v="0"/>
    <n v="0"/>
    <n v="0"/>
    <n v="0"/>
    <n v="0"/>
    <m/>
    <m/>
    <m/>
    <m/>
    <m/>
    <n v="0"/>
    <n v="521397"/>
    <n v="175828"/>
    <x v="6"/>
    <m/>
    <m/>
    <m/>
    <m/>
    <m/>
    <m/>
    <m/>
    <m/>
    <m/>
  </r>
  <r>
    <s v="17/3591/FUL"/>
    <x v="2"/>
    <x v="0"/>
    <d v="2018-10-12T00:00:00"/>
    <d v="2021-10-12T00:00:00"/>
    <m/>
    <d v="2020-03-31T00:00:00"/>
    <x v="0"/>
    <x v="0"/>
    <m/>
    <s v="Erection of external rear steps with railings to the property, new door on first floor side elevation to the rear (first floor) and proposed flues to the front elevation to accommodate the conversion of the existing three bedroom flat into 2x1 bed (1 pers"/>
    <s v="94A High Street_x000d_Whitton_x000d_Twickenham_x000d_TW2 7LN_x000d_"/>
    <s v="TW2 7LN"/>
    <m/>
    <m/>
    <n v="1"/>
    <m/>
    <m/>
    <m/>
    <m/>
    <m/>
    <n v="1"/>
    <m/>
    <n v="2"/>
    <m/>
    <m/>
    <m/>
    <m/>
    <m/>
    <m/>
    <m/>
    <n v="2"/>
    <n v="2"/>
    <n v="0"/>
    <n v="-1"/>
    <n v="0"/>
    <n v="0"/>
    <n v="0"/>
    <n v="0"/>
    <n v="0"/>
    <n v="1"/>
    <m/>
    <n v="1"/>
    <n v="0"/>
    <n v="0"/>
    <n v="0"/>
    <n v="0"/>
    <n v="0"/>
    <m/>
    <m/>
    <m/>
    <m/>
    <m/>
    <n v="0"/>
    <n v="514174"/>
    <n v="173697"/>
    <x v="13"/>
    <m/>
    <s v="Whitton"/>
    <m/>
    <m/>
    <m/>
    <m/>
    <m/>
    <m/>
    <m/>
  </r>
  <r>
    <s v="17/4238/FUL"/>
    <x v="0"/>
    <x v="0"/>
    <d v="2018-02-23T00:00:00"/>
    <d v="2021-02-26T00:00:00"/>
    <d v="2019-02-13T00:00:00"/>
    <d v="2019-10-30T00:00:00"/>
    <x v="0"/>
    <x v="0"/>
    <m/>
    <s v="Demolition of the existing bungalow and construction of a new 6 bedroom detached house, to include external hard and soft landscaping to the front and rear, to be used as a children's home."/>
    <s v="105 Queens Road_x000d_Teddington_x000d_TW11 0LZ"/>
    <s v="TW11 0LZ"/>
    <m/>
    <m/>
    <n v="1"/>
    <m/>
    <m/>
    <m/>
    <m/>
    <m/>
    <n v="1"/>
    <m/>
    <m/>
    <m/>
    <m/>
    <m/>
    <m/>
    <n v="0"/>
    <m/>
    <m/>
    <n v="0"/>
    <n v="0"/>
    <n v="0"/>
    <n v="-1"/>
    <n v="0"/>
    <n v="0"/>
    <n v="0"/>
    <n v="0"/>
    <n v="0"/>
    <n v="-1"/>
    <m/>
    <n v="-1"/>
    <n v="0"/>
    <n v="0"/>
    <n v="0"/>
    <n v="0"/>
    <n v="0"/>
    <m/>
    <m/>
    <m/>
    <m/>
    <m/>
    <n v="0"/>
    <n v="515649"/>
    <n v="170638"/>
    <x v="0"/>
    <m/>
    <m/>
    <m/>
    <m/>
    <m/>
    <m/>
    <m/>
    <m/>
    <m/>
  </r>
  <r>
    <s v="17/4606/FUL"/>
    <x v="0"/>
    <x v="0"/>
    <d v="2018-05-04T00:00:00"/>
    <d v="2021-05-04T00:00:00"/>
    <d v="2018-06-01T00:00:00"/>
    <d v="2019-05-31T00:00:00"/>
    <x v="0"/>
    <x v="0"/>
    <m/>
    <s v="Construction of 2No. 3 bed dwellinghouses (including basement accommodation) with rear plot boundary alteration."/>
    <s v="1 Upper Ham Road_x000d_Ham_x000d_TW10 5LD_x000d__x000d_"/>
    <s v="TW10 5LD"/>
    <m/>
    <m/>
    <n v="1"/>
    <m/>
    <m/>
    <m/>
    <m/>
    <m/>
    <n v="1"/>
    <m/>
    <m/>
    <m/>
    <n v="2"/>
    <m/>
    <m/>
    <m/>
    <m/>
    <m/>
    <n v="2"/>
    <n v="0"/>
    <n v="0"/>
    <n v="1"/>
    <n v="0"/>
    <n v="0"/>
    <n v="0"/>
    <n v="0"/>
    <n v="0"/>
    <n v="1"/>
    <m/>
    <n v="1"/>
    <n v="0"/>
    <n v="0"/>
    <n v="0"/>
    <n v="0"/>
    <n v="0"/>
    <m/>
    <m/>
    <m/>
    <m/>
    <m/>
    <n v="0"/>
    <n v="517784"/>
    <n v="171703"/>
    <x v="15"/>
    <m/>
    <m/>
    <m/>
    <m/>
    <m/>
    <m/>
    <m/>
    <s v="Conservation Area"/>
    <s v="CA7 Ham Common"/>
  </r>
  <r>
    <s v="18/0318/FUL"/>
    <x v="2"/>
    <x v="0"/>
    <d v="2018-10-09T00:00:00"/>
    <d v="2021-10-09T00:00:00"/>
    <d v="2018-11-01T00:00:00"/>
    <d v="2020-03-18T00:00:00"/>
    <x v="0"/>
    <x v="0"/>
    <m/>
    <s v="Change of use of existing basement area to residential (C3); part single; part two-storey rear extension (following demolition of existing rear extensions/outrigger); hip to gable and rear dormer roof extension; two rooflights to the front roofslope; deck"/>
    <s v="Maisonette_x000d_35 Staines Road_x000d_Twickenham_x000d_TW2 5BG_x000d_"/>
    <s v="TW2 5BG"/>
    <n v="2"/>
    <m/>
    <m/>
    <m/>
    <m/>
    <m/>
    <m/>
    <m/>
    <n v="2"/>
    <m/>
    <m/>
    <n v="1"/>
    <m/>
    <m/>
    <m/>
    <m/>
    <m/>
    <m/>
    <n v="1"/>
    <n v="-2"/>
    <n v="1"/>
    <n v="0"/>
    <n v="0"/>
    <n v="0"/>
    <n v="0"/>
    <n v="0"/>
    <n v="0"/>
    <n v="-1"/>
    <m/>
    <n v="-1"/>
    <n v="0"/>
    <n v="0"/>
    <n v="0"/>
    <n v="0"/>
    <n v="0"/>
    <m/>
    <m/>
    <m/>
    <m/>
    <m/>
    <n v="0"/>
    <n v="514998"/>
    <n v="172958"/>
    <x v="2"/>
    <m/>
    <m/>
    <m/>
    <m/>
    <m/>
    <m/>
    <m/>
    <m/>
    <m/>
  </r>
  <r>
    <s v="18/0433/FUL"/>
    <x v="1"/>
    <x v="0"/>
    <d v="2018-07-24T00:00:00"/>
    <d v="2021-07-24T00:00:00"/>
    <d v="2019-05-01T00:00:00"/>
    <d v="2019-09-14T00:00:00"/>
    <x v="0"/>
    <x v="0"/>
    <m/>
    <s v="Change of Use from Respite Centre to Residential Use. To provide 1No. Studio &amp; 3No. 1 Bed Apartments, with associated Amenity Space &amp; Parking."/>
    <s v="26 Egerton Road_x000d_Twickenham_x000d_TW2 7SP"/>
    <s v="TW2 7SP"/>
    <m/>
    <m/>
    <m/>
    <m/>
    <m/>
    <m/>
    <m/>
    <m/>
    <n v="0"/>
    <m/>
    <n v="4"/>
    <m/>
    <m/>
    <m/>
    <m/>
    <m/>
    <m/>
    <m/>
    <n v="4"/>
    <n v="4"/>
    <n v="0"/>
    <n v="0"/>
    <n v="0"/>
    <n v="0"/>
    <n v="0"/>
    <n v="0"/>
    <n v="0"/>
    <n v="4"/>
    <m/>
    <n v="4"/>
    <n v="0"/>
    <n v="0"/>
    <n v="0"/>
    <n v="0"/>
    <n v="0"/>
    <m/>
    <m/>
    <m/>
    <m/>
    <m/>
    <n v="0"/>
    <n v="515424"/>
    <n v="173951"/>
    <x v="1"/>
    <m/>
    <m/>
    <m/>
    <m/>
    <m/>
    <m/>
    <m/>
    <m/>
    <m/>
  </r>
  <r>
    <s v="18/0665/FUL"/>
    <x v="0"/>
    <x v="0"/>
    <d v="2018-09-20T00:00:00"/>
    <d v="2021-09-20T00:00:00"/>
    <d v="2018-04-09T00:00:00"/>
    <d v="2019-08-01T00:00:00"/>
    <x v="0"/>
    <x v="0"/>
    <m/>
    <s v="Demolition of an existing detached bungalow, garage and outbuildings and the erection of 2No. semi-detached 3 bedroom houses with associated parking, cycle and refuse store and hard and soft landscaping. The removal of recessed entrance gates and erection"/>
    <s v="243 Stanley Road_x000d_Twickenham_x000d_TW2 5NL"/>
    <s v="TW2 5NL"/>
    <m/>
    <m/>
    <n v="1"/>
    <m/>
    <m/>
    <m/>
    <m/>
    <m/>
    <n v="1"/>
    <m/>
    <m/>
    <m/>
    <n v="2"/>
    <m/>
    <m/>
    <m/>
    <m/>
    <m/>
    <n v="2"/>
    <n v="0"/>
    <n v="0"/>
    <n v="1"/>
    <n v="0"/>
    <n v="0"/>
    <n v="0"/>
    <n v="0"/>
    <n v="0"/>
    <n v="1"/>
    <m/>
    <n v="1"/>
    <n v="0"/>
    <n v="0"/>
    <n v="0"/>
    <n v="0"/>
    <n v="0"/>
    <m/>
    <m/>
    <m/>
    <m/>
    <m/>
    <n v="0"/>
    <n v="514859"/>
    <n v="172254"/>
    <x v="5"/>
    <m/>
    <m/>
    <m/>
    <m/>
    <m/>
    <m/>
    <m/>
    <m/>
    <m/>
  </r>
  <r>
    <s v="18/0737/FUL"/>
    <x v="1"/>
    <x v="0"/>
    <d v="2018-12-12T00:00:00"/>
    <d v="2021-12-13T00:00:00"/>
    <d v="2019-01-08T00:00:00"/>
    <d v="2020-02-07T00:00:00"/>
    <x v="0"/>
    <x v="0"/>
    <m/>
    <s v="Change of use of rear part of ground floor from retail use (Class A1) to residential use (Class C3) to create a 1No. one-bedroom dwelling with basement accommodation excavated."/>
    <s v="70 White Hart Lane_x000d_Barnes_x000d_London_x000d_SW13 0PZ"/>
    <s v="SW13 0PZ"/>
    <m/>
    <m/>
    <m/>
    <m/>
    <m/>
    <m/>
    <m/>
    <m/>
    <n v="0"/>
    <m/>
    <n v="1"/>
    <m/>
    <m/>
    <m/>
    <m/>
    <m/>
    <m/>
    <m/>
    <n v="1"/>
    <n v="1"/>
    <n v="0"/>
    <n v="0"/>
    <n v="0"/>
    <n v="0"/>
    <n v="0"/>
    <n v="0"/>
    <n v="0"/>
    <n v="1"/>
    <m/>
    <n v="1"/>
    <n v="0"/>
    <n v="0"/>
    <n v="0"/>
    <n v="0"/>
    <n v="0"/>
    <m/>
    <m/>
    <m/>
    <m/>
    <m/>
    <n v="0"/>
    <n v="521322"/>
    <n v="175815"/>
    <x v="6"/>
    <m/>
    <m/>
    <m/>
    <s v="Mixed Use Area"/>
    <s v="White Hart lane"/>
    <m/>
    <m/>
    <m/>
    <m/>
  </r>
  <r>
    <s v="18/0743/FUL"/>
    <x v="0"/>
    <x v="0"/>
    <d v="2018-08-23T00:00:00"/>
    <d v="2021-08-23T00:00:00"/>
    <m/>
    <d v="2019-05-28T00:00:00"/>
    <x v="0"/>
    <x v="0"/>
    <m/>
    <s v="Demolition of the existing garage and concrete slabs and erection of 1 no. single storey two bedroom dwelling with green roof to the rear of 4 Sixth Cross Road. Demolition of existing garage to the rear of number 8 Sixth Cross Road to facilitate provision"/>
    <s v="4 Sixth Cross Road_x000d_Twickenham_x000d_TW2 5PB_x000d_"/>
    <s v="TW2 5PB"/>
    <m/>
    <m/>
    <m/>
    <m/>
    <m/>
    <m/>
    <m/>
    <m/>
    <n v="0"/>
    <m/>
    <m/>
    <n v="1"/>
    <m/>
    <m/>
    <m/>
    <m/>
    <m/>
    <m/>
    <n v="1"/>
    <n v="0"/>
    <n v="1"/>
    <n v="0"/>
    <n v="0"/>
    <n v="0"/>
    <n v="0"/>
    <n v="0"/>
    <n v="0"/>
    <n v="1"/>
    <m/>
    <n v="1"/>
    <n v="0"/>
    <n v="0"/>
    <n v="0"/>
    <n v="0"/>
    <n v="0"/>
    <m/>
    <m/>
    <m/>
    <m/>
    <m/>
    <n v="0"/>
    <n v="514675"/>
    <n v="172117"/>
    <x v="2"/>
    <s v="Garden Land"/>
    <m/>
    <m/>
    <m/>
    <m/>
    <m/>
    <m/>
    <m/>
    <m/>
  </r>
  <r>
    <s v="18/0745/FUL"/>
    <x v="2"/>
    <x v="0"/>
    <d v="2018-07-06T00:00:00"/>
    <d v="2021-07-06T00:00:00"/>
    <d v="2018-10-01T00:00:00"/>
    <d v="2019-10-15T00:00:00"/>
    <x v="0"/>
    <x v="0"/>
    <m/>
    <s v="Part two-storey rear extension including Juliet balcony at ground floor level rear elevation; part lower ground floor side and rear extension to allow for the conversion of the existing dwellinghouse into 2x2 bed (1X 2B4P and 1x 2B3P flats); retention of"/>
    <s v="149 High Street_x000d_Teddington_x000d_TW11 8HH"/>
    <s v="TW11 8HH"/>
    <m/>
    <m/>
    <m/>
    <m/>
    <n v="1"/>
    <m/>
    <m/>
    <m/>
    <n v="1"/>
    <m/>
    <m/>
    <n v="2"/>
    <m/>
    <m/>
    <m/>
    <m/>
    <m/>
    <m/>
    <n v="2"/>
    <n v="0"/>
    <n v="2"/>
    <n v="0"/>
    <n v="0"/>
    <n v="-1"/>
    <n v="0"/>
    <n v="0"/>
    <n v="0"/>
    <n v="1"/>
    <m/>
    <n v="1"/>
    <n v="0"/>
    <n v="0"/>
    <n v="0"/>
    <n v="0"/>
    <n v="0"/>
    <m/>
    <m/>
    <m/>
    <m/>
    <m/>
    <n v="0"/>
    <n v="516418"/>
    <n v="171190"/>
    <x v="0"/>
    <m/>
    <m/>
    <m/>
    <m/>
    <m/>
    <m/>
    <m/>
    <s v="Conservation Area"/>
    <s v="CA27 Teddington Lock"/>
  </r>
  <r>
    <s v="18/0860/GPD15"/>
    <x v="1"/>
    <x v="1"/>
    <d v="2018-05-08T00:00:00"/>
    <d v="2021-05-08T00:00:00"/>
    <m/>
    <d v="2019-06-14T00:00:00"/>
    <x v="0"/>
    <x v="0"/>
    <m/>
    <s v="Change of use from B1(c) to C3 to provide seven new self-contained studio residential dwellings."/>
    <s v="2 Elmfield Avenue_x000d_Teddington_x000d_TW11 8BS_x000d_"/>
    <s v="TW11 8BS"/>
    <m/>
    <m/>
    <m/>
    <m/>
    <m/>
    <m/>
    <m/>
    <m/>
    <n v="0"/>
    <m/>
    <n v="7"/>
    <m/>
    <m/>
    <m/>
    <m/>
    <m/>
    <m/>
    <m/>
    <n v="7"/>
    <n v="7"/>
    <n v="0"/>
    <n v="0"/>
    <n v="0"/>
    <n v="0"/>
    <n v="0"/>
    <n v="0"/>
    <n v="0"/>
    <n v="7"/>
    <m/>
    <n v="7"/>
    <n v="0"/>
    <n v="0"/>
    <n v="0"/>
    <n v="0"/>
    <n v="0"/>
    <m/>
    <m/>
    <m/>
    <m/>
    <m/>
    <n v="0"/>
    <n v="516011"/>
    <n v="171165"/>
    <x v="0"/>
    <m/>
    <s v="Teddington"/>
    <m/>
    <m/>
    <m/>
    <m/>
    <m/>
    <m/>
    <m/>
  </r>
  <r>
    <s v="18/1175/FUL"/>
    <x v="4"/>
    <x v="0"/>
    <d v="2018-10-05T00:00:00"/>
    <d v="2021-10-05T00:00:00"/>
    <d v="2019-05-17T00:00:00"/>
    <d v="2019-09-10T00:00:00"/>
    <x v="0"/>
    <x v="0"/>
    <m/>
    <s v="Construction of 3 front roof dormer windows to facilitate the creation of a new two-bedroom flat in the roof space, including the alteration to the layout of flat 19 (resulting in a decrease in size) to provide access."/>
    <s v="17 - 20 Tersha Street_x000d_Richmond_x000d__x000d_"/>
    <s v="TW9 2LY"/>
    <m/>
    <m/>
    <m/>
    <m/>
    <m/>
    <m/>
    <m/>
    <m/>
    <n v="0"/>
    <m/>
    <m/>
    <n v="1"/>
    <m/>
    <m/>
    <m/>
    <m/>
    <m/>
    <m/>
    <n v="1"/>
    <n v="0"/>
    <n v="1"/>
    <n v="0"/>
    <n v="0"/>
    <n v="0"/>
    <n v="0"/>
    <n v="0"/>
    <n v="0"/>
    <n v="1"/>
    <m/>
    <n v="1"/>
    <n v="0"/>
    <n v="0"/>
    <n v="0"/>
    <n v="0"/>
    <n v="0"/>
    <m/>
    <m/>
    <m/>
    <m/>
    <m/>
    <n v="0"/>
    <n v="518588"/>
    <n v="175372"/>
    <x v="12"/>
    <m/>
    <m/>
    <m/>
    <m/>
    <m/>
    <m/>
    <m/>
    <m/>
    <m/>
  </r>
  <r>
    <s v="18/1360/GPD15"/>
    <x v="1"/>
    <x v="1"/>
    <d v="2018-06-15T00:00:00"/>
    <d v="2021-06-15T00:00:00"/>
    <d v="2019-05-03T00:00:00"/>
    <d v="2019-09-12T00:00:00"/>
    <x v="0"/>
    <x v="0"/>
    <m/>
    <s v="Change of use of ground floor from B1 (office) to C3 (dwellinghouse) to provide a 1 bedroom unit."/>
    <s v="1 Coval Passage_x000d_East Sheen_x000d_London_x000d_SW14 7RE_x000d_"/>
    <s v="SW14 7RE"/>
    <m/>
    <m/>
    <m/>
    <m/>
    <m/>
    <m/>
    <m/>
    <m/>
    <n v="0"/>
    <m/>
    <n v="1"/>
    <m/>
    <m/>
    <m/>
    <m/>
    <m/>
    <m/>
    <m/>
    <n v="1"/>
    <n v="1"/>
    <n v="0"/>
    <n v="0"/>
    <n v="0"/>
    <n v="0"/>
    <n v="0"/>
    <n v="0"/>
    <n v="0"/>
    <n v="1"/>
    <m/>
    <n v="1"/>
    <n v="0"/>
    <n v="0"/>
    <n v="0"/>
    <n v="0"/>
    <n v="0"/>
    <m/>
    <m/>
    <m/>
    <m/>
    <m/>
    <n v="0"/>
    <n v="520124"/>
    <n v="175293"/>
    <x v="7"/>
    <m/>
    <s v="East Sheen"/>
    <m/>
    <m/>
    <m/>
    <m/>
    <m/>
    <m/>
    <m/>
  </r>
  <r>
    <s v="18/1566/FUL"/>
    <x v="2"/>
    <x v="0"/>
    <d v="2018-09-25T00:00:00"/>
    <d v="2021-09-25T00:00:00"/>
    <d v="2019-01-31T00:00:00"/>
    <d v="2019-10-10T00:00:00"/>
    <x v="0"/>
    <x v="0"/>
    <m/>
    <s v="Second floor rear roof extension, replacement windows on first floor rear and side elevations, 2 no. rooflights on front roof slope to facilitate the conversion of existing 3 bed dwelling house to form 2x 2 bed flats and 1x 1 bed flat and associated cycle"/>
    <s v="16 Whitton Road_x000d_Twickenham_x000d_TW1 1BJ"/>
    <s v="TW1 1BJ"/>
    <m/>
    <m/>
    <n v="1"/>
    <m/>
    <m/>
    <m/>
    <m/>
    <m/>
    <n v="1"/>
    <m/>
    <n v="1"/>
    <n v="2"/>
    <m/>
    <m/>
    <m/>
    <m/>
    <m/>
    <m/>
    <n v="3"/>
    <n v="1"/>
    <n v="2"/>
    <n v="-1"/>
    <n v="0"/>
    <n v="0"/>
    <n v="0"/>
    <n v="0"/>
    <n v="0"/>
    <n v="2"/>
    <m/>
    <n v="2"/>
    <n v="0"/>
    <n v="0"/>
    <n v="0"/>
    <n v="0"/>
    <n v="0"/>
    <m/>
    <m/>
    <m/>
    <m/>
    <m/>
    <n v="0"/>
    <n v="515965"/>
    <n v="173782"/>
    <x v="1"/>
    <m/>
    <m/>
    <m/>
    <m/>
    <m/>
    <m/>
    <m/>
    <m/>
    <m/>
  </r>
  <r>
    <s v="18/1569/FUL"/>
    <x v="2"/>
    <x v="0"/>
    <d v="2018-08-17T00:00:00"/>
    <d v="2022-03-11T00:00:00"/>
    <d v="2019-03-31T00:00:00"/>
    <d v="2019-05-31T00:00:00"/>
    <x v="0"/>
    <x v="0"/>
    <m/>
    <s v="Reversion of to two self-contained flats into single family dwelling house."/>
    <s v="14 Norman Avenue_x000d_Twickenham_x000d_TW1 2LY"/>
    <s v="TW1 2LY"/>
    <m/>
    <n v="2"/>
    <m/>
    <m/>
    <m/>
    <m/>
    <m/>
    <m/>
    <n v="2"/>
    <m/>
    <m/>
    <m/>
    <m/>
    <n v="1"/>
    <m/>
    <m/>
    <m/>
    <m/>
    <n v="1"/>
    <n v="0"/>
    <n v="-2"/>
    <n v="0"/>
    <n v="1"/>
    <n v="0"/>
    <n v="0"/>
    <n v="0"/>
    <n v="0"/>
    <n v="-1"/>
    <m/>
    <n v="-1"/>
    <n v="0"/>
    <n v="0"/>
    <n v="0"/>
    <n v="0"/>
    <n v="0"/>
    <m/>
    <m/>
    <m/>
    <m/>
    <m/>
    <n v="0"/>
    <n v="516997"/>
    <n v="173966"/>
    <x v="10"/>
    <m/>
    <m/>
    <m/>
    <m/>
    <m/>
    <m/>
    <m/>
    <s v="Conservation Area"/>
    <s v="CA21 Cambridge Park East Twickenham"/>
  </r>
  <r>
    <s v="18/1722/GPD13"/>
    <x v="1"/>
    <x v="1"/>
    <d v="2018-07-12T00:00:00"/>
    <d v="2021-07-12T00:00:00"/>
    <d v="2018-04-02T00:00:00"/>
    <d v="2019-10-14T00:00:00"/>
    <x v="0"/>
    <x v="0"/>
    <m/>
    <s v="Change of use from A1(Retail) to C3 (Residential) to create a two bedroom flat."/>
    <s v="Ground Floor_x000d_204 Stanley Road_x000d_Teddington_x000d_TW11 8UE_x000d_"/>
    <s v="TW11 8UE"/>
    <m/>
    <m/>
    <m/>
    <m/>
    <m/>
    <m/>
    <m/>
    <m/>
    <n v="0"/>
    <m/>
    <m/>
    <n v="1"/>
    <m/>
    <m/>
    <m/>
    <m/>
    <m/>
    <m/>
    <n v="1"/>
    <n v="0"/>
    <n v="1"/>
    <n v="0"/>
    <n v="0"/>
    <n v="0"/>
    <n v="0"/>
    <n v="0"/>
    <n v="0"/>
    <n v="1"/>
    <m/>
    <n v="1"/>
    <n v="0"/>
    <n v="0"/>
    <n v="0"/>
    <n v="0"/>
    <n v="0"/>
    <m/>
    <m/>
    <m/>
    <m/>
    <m/>
    <n v="0"/>
    <n v="515113"/>
    <n v="171634"/>
    <x v="11"/>
    <m/>
    <m/>
    <m/>
    <s v="Mixed Use Area"/>
    <s v="Stanley Road"/>
    <m/>
    <m/>
    <m/>
    <m/>
  </r>
  <r>
    <s v="18/1817/GPD15"/>
    <x v="1"/>
    <x v="1"/>
    <d v="2018-06-29T00:00:00"/>
    <d v="2021-06-29T00:00:00"/>
    <m/>
    <d v="2020-02-21T00:00:00"/>
    <x v="0"/>
    <x v="0"/>
    <m/>
    <s v="Change of use from an office (Use Class B1(a)) to residential (Use Class C3) to provide 1 x 4 bed dwellinghouse."/>
    <s v="9 Elmtree Road_x000d_Teddington_x000d_TW11 8SJ_x000d_"/>
    <s v="TW11 8SJ"/>
    <m/>
    <m/>
    <m/>
    <m/>
    <m/>
    <m/>
    <m/>
    <m/>
    <n v="0"/>
    <m/>
    <m/>
    <m/>
    <m/>
    <n v="1"/>
    <m/>
    <m/>
    <m/>
    <m/>
    <n v="1"/>
    <n v="0"/>
    <n v="0"/>
    <n v="0"/>
    <n v="1"/>
    <n v="0"/>
    <n v="0"/>
    <n v="0"/>
    <n v="0"/>
    <n v="1"/>
    <m/>
    <n v="1"/>
    <n v="0"/>
    <n v="0"/>
    <n v="0"/>
    <n v="0"/>
    <n v="0"/>
    <m/>
    <m/>
    <m/>
    <m/>
    <m/>
    <n v="0"/>
    <n v="515379"/>
    <n v="171492"/>
    <x v="11"/>
    <m/>
    <m/>
    <m/>
    <m/>
    <m/>
    <m/>
    <m/>
    <m/>
    <m/>
  </r>
  <r>
    <s v="18/2296/ES191"/>
    <x v="2"/>
    <x v="0"/>
    <d v="2018-08-20T00:00:00"/>
    <d v="2019-11-29T00:00:00"/>
    <m/>
    <d v="2019-11-29T00:00:00"/>
    <x v="0"/>
    <x v="0"/>
    <m/>
    <s v="Use of the ground floor (left annex) as a self-contained dwelling (C3)."/>
    <s v="706A Hanworth Road_x000d_Whitton_x000d_Hounslow_x000d_TW4 5NT_x000d_"/>
    <s v="TW4 5NT"/>
    <m/>
    <m/>
    <m/>
    <m/>
    <n v="1"/>
    <m/>
    <m/>
    <m/>
    <n v="1"/>
    <m/>
    <m/>
    <n v="1"/>
    <n v="1"/>
    <m/>
    <m/>
    <m/>
    <m/>
    <m/>
    <n v="2"/>
    <n v="0"/>
    <n v="1"/>
    <n v="1"/>
    <n v="0"/>
    <n v="-1"/>
    <n v="0"/>
    <n v="0"/>
    <n v="0"/>
    <n v="1"/>
    <m/>
    <n v="1"/>
    <n v="0"/>
    <n v="0"/>
    <n v="0"/>
    <n v="0"/>
    <n v="0"/>
    <m/>
    <m/>
    <m/>
    <m/>
    <m/>
    <n v="0"/>
    <n v="512613"/>
    <n v="173404"/>
    <x v="14"/>
    <m/>
    <m/>
    <m/>
    <m/>
    <m/>
    <m/>
    <m/>
    <m/>
    <m/>
  </r>
  <r>
    <s v="18/2620/FUL"/>
    <x v="4"/>
    <x v="0"/>
    <d v="2019-01-04T00:00:00"/>
    <d v="2022-01-04T00:00:00"/>
    <d v="2018-04-02T00:00:00"/>
    <d v="2019-12-02T00:00:00"/>
    <x v="0"/>
    <x v="0"/>
    <m/>
    <s v="Single storey rear extension to facilitate the provision of 1 x studio flat including secure bicycle storage for the proposed new unit and the existing ground floor and first floor units in the existing building."/>
    <s v="Ground Floor _x000d_204 Stanley Road_x000d_Teddington_x000d_TW11 8UE"/>
    <s v="TW11 8UE"/>
    <m/>
    <m/>
    <m/>
    <m/>
    <m/>
    <m/>
    <m/>
    <m/>
    <n v="0"/>
    <m/>
    <n v="1"/>
    <m/>
    <m/>
    <m/>
    <m/>
    <m/>
    <m/>
    <m/>
    <n v="1"/>
    <n v="1"/>
    <n v="0"/>
    <n v="0"/>
    <n v="0"/>
    <n v="0"/>
    <n v="0"/>
    <n v="0"/>
    <n v="0"/>
    <n v="1"/>
    <m/>
    <n v="1"/>
    <n v="0"/>
    <n v="0"/>
    <n v="0"/>
    <n v="0"/>
    <n v="0"/>
    <m/>
    <m/>
    <m/>
    <m/>
    <m/>
    <n v="0"/>
    <n v="515112"/>
    <n v="171634"/>
    <x v="11"/>
    <m/>
    <m/>
    <m/>
    <s v="Mixed Use Area"/>
    <s v="Stanley Road"/>
    <m/>
    <m/>
    <m/>
    <m/>
  </r>
  <r>
    <s v="19/0141/ES191"/>
    <x v="1"/>
    <x v="0"/>
    <d v="2019-06-21T00:00:00"/>
    <d v="2019-06-21T00:00:00"/>
    <d v="2019-06-21T00:00:00"/>
    <d v="2019-06-21T00:00:00"/>
    <x v="0"/>
    <x v="0"/>
    <m/>
    <s v="Continued use of part of the property (excluding Unit 1) as 2No. flats in multiple occupation for upto 6 people."/>
    <s v="The Boathouse Ranelagh Drive Twickenham TW1 1QZ"/>
    <s v="TW1 1QZ"/>
    <m/>
    <m/>
    <m/>
    <m/>
    <m/>
    <m/>
    <m/>
    <m/>
    <n v="0"/>
    <m/>
    <m/>
    <m/>
    <m/>
    <n v="0"/>
    <n v="0"/>
    <m/>
    <m/>
    <m/>
    <n v="0"/>
    <n v="0"/>
    <n v="0"/>
    <n v="0"/>
    <n v="0"/>
    <n v="0"/>
    <n v="0"/>
    <n v="0"/>
    <n v="0"/>
    <n v="0"/>
    <m/>
    <n v="0"/>
    <n v="0"/>
    <n v="0"/>
    <n v="0"/>
    <n v="0"/>
    <n v="0"/>
    <m/>
    <m/>
    <m/>
    <m/>
    <m/>
    <n v="0"/>
    <n v="516877"/>
    <n v="175059"/>
    <x v="1"/>
    <m/>
    <m/>
    <s v="Thames Policy Area"/>
    <m/>
    <m/>
    <m/>
    <s v="Thames Old Deer Park"/>
    <s v="Conservation Area"/>
    <s v="CA19 St Margarets"/>
  </r>
  <r>
    <s v="19/0475/FUL"/>
    <x v="3"/>
    <x v="0"/>
    <d v="2019-07-31T00:00:00"/>
    <d v="2022-07-31T00:00:00"/>
    <m/>
    <d v="2020-02-26T00:00:00"/>
    <x v="0"/>
    <x v="0"/>
    <m/>
    <s v="Construction of additional storey, two storey front extension, replacement windows and doors on all elevations and alterations to external materials on elevations to facilitate the change of use of building and 6 no. parking spaces from offices (Class B1("/>
    <s v="1 - 2 Archer Mews_x000d_Hampton Hill_x000d_TW12 1RN_x000d_"/>
    <s v="TW12 1RN"/>
    <m/>
    <m/>
    <m/>
    <m/>
    <m/>
    <m/>
    <m/>
    <m/>
    <n v="0"/>
    <m/>
    <n v="4"/>
    <n v="3"/>
    <m/>
    <m/>
    <m/>
    <m/>
    <m/>
    <m/>
    <n v="7"/>
    <n v="4"/>
    <n v="3"/>
    <n v="0"/>
    <n v="0"/>
    <n v="0"/>
    <n v="0"/>
    <n v="0"/>
    <n v="0"/>
    <n v="7"/>
    <m/>
    <n v="7"/>
    <n v="0"/>
    <n v="0"/>
    <n v="0"/>
    <n v="0"/>
    <n v="0"/>
    <m/>
    <m/>
    <m/>
    <m/>
    <m/>
    <n v="0"/>
    <n v="514280"/>
    <n v="170996"/>
    <x v="11"/>
    <m/>
    <m/>
    <m/>
    <s v="Mixed Use Area"/>
    <s v="High Street"/>
    <m/>
    <m/>
    <m/>
    <m/>
  </r>
  <r>
    <s v="19/0739/FUL"/>
    <x v="2"/>
    <x v="0"/>
    <d v="2019-10-23T00:00:00"/>
    <d v="2022-10-23T00:00:00"/>
    <m/>
    <d v="2019-10-23T00:00:00"/>
    <x v="0"/>
    <x v="0"/>
    <m/>
    <s v="Reinstatement of Flat 9 on Ground Floor at Clarendon House, as consented in Planning Approval 02/1505. (Since 2003 the accommodation has been used as part of Flat 1 to provide a family-sized flat)"/>
    <s v="Flat 1_x000d_Clarendon Gardens_x000d_23 Kew Gardens Road_x000d_Kew_x000d_Richmond_x000d_TW9 3HD_x000d_"/>
    <s v="TW9 3HD"/>
    <m/>
    <m/>
    <n v="1"/>
    <m/>
    <m/>
    <m/>
    <m/>
    <m/>
    <n v="1"/>
    <m/>
    <n v="1"/>
    <n v="1"/>
    <m/>
    <m/>
    <m/>
    <m/>
    <m/>
    <m/>
    <n v="2"/>
    <n v="1"/>
    <n v="1"/>
    <n v="-1"/>
    <n v="0"/>
    <n v="0"/>
    <n v="0"/>
    <n v="0"/>
    <n v="0"/>
    <n v="1"/>
    <m/>
    <n v="1"/>
    <n v="0"/>
    <n v="0"/>
    <n v="0"/>
    <n v="0"/>
    <n v="0"/>
    <m/>
    <m/>
    <m/>
    <m/>
    <m/>
    <n v="0"/>
    <n v="519011"/>
    <n v="176963"/>
    <x v="9"/>
    <m/>
    <m/>
    <m/>
    <m/>
    <m/>
    <m/>
    <m/>
    <s v="Conservation Area"/>
    <s v="CA15 Kew Gardens Kew"/>
  </r>
  <r>
    <s v="19/1100/FUL"/>
    <x v="1"/>
    <x v="0"/>
    <d v="2019-10-10T00:00:00"/>
    <d v="2022-10-10T00:00:00"/>
    <d v="2019-10-01T00:00:00"/>
    <d v="2020-01-31T00:00:00"/>
    <x v="0"/>
    <x v="0"/>
    <m/>
    <s v="Change of use of rear part of upper ground floor to C3 (residential) to create 1 no. 1B1P flat, alterations to the front elevation, and minor internal changes to the lower ground floor associated with the commercial unit."/>
    <s v="208 - 212 Amyand Park Road_x000d_Twickenham_x000d_TW1 3HY_x000d__x000d__x000d_"/>
    <s v="TW1 3HY"/>
    <m/>
    <m/>
    <m/>
    <m/>
    <m/>
    <m/>
    <m/>
    <m/>
    <n v="0"/>
    <m/>
    <n v="1"/>
    <m/>
    <m/>
    <m/>
    <m/>
    <m/>
    <m/>
    <m/>
    <n v="1"/>
    <n v="1"/>
    <n v="0"/>
    <n v="0"/>
    <n v="0"/>
    <n v="0"/>
    <n v="0"/>
    <n v="0"/>
    <n v="0"/>
    <n v="1"/>
    <m/>
    <n v="1"/>
    <n v="0"/>
    <n v="0"/>
    <n v="0"/>
    <n v="0"/>
    <n v="0"/>
    <m/>
    <m/>
    <m/>
    <m/>
    <m/>
    <n v="0"/>
    <n v="516817"/>
    <n v="174222"/>
    <x v="1"/>
    <m/>
    <m/>
    <m/>
    <s v="Mixed Use Area"/>
    <s v="St Margarets"/>
    <m/>
    <m/>
    <s v="Conservation Area"/>
    <s v="CA49 Crown Road St Margarets"/>
  </r>
  <r>
    <s v="19/1217/ES191"/>
    <x v="2"/>
    <x v="0"/>
    <d v="2019-06-11T00:00:00"/>
    <d v="2019-06-11T00:00:00"/>
    <d v="2019-06-11T00:00:00"/>
    <d v="2019-06-11T00:00:00"/>
    <x v="0"/>
    <x v="0"/>
    <m/>
    <s v="Establish use of property as a separate self-contained dwellinghouse"/>
    <s v="1A Riverside House_x000d_Riverside_x000d_Twickenham_x000d_TW1 3DJ_x000d_"/>
    <s v="TW1 3DJ"/>
    <m/>
    <m/>
    <m/>
    <m/>
    <m/>
    <m/>
    <n v="1"/>
    <m/>
    <n v="1"/>
    <m/>
    <m/>
    <m/>
    <n v="1"/>
    <n v="1"/>
    <m/>
    <m/>
    <m/>
    <m/>
    <n v="2"/>
    <n v="0"/>
    <n v="0"/>
    <n v="1"/>
    <n v="1"/>
    <n v="0"/>
    <n v="0"/>
    <n v="-1"/>
    <n v="0"/>
    <n v="1"/>
    <m/>
    <n v="1"/>
    <n v="0"/>
    <n v="0"/>
    <n v="0"/>
    <n v="0"/>
    <n v="0"/>
    <m/>
    <m/>
    <m/>
    <m/>
    <m/>
    <n v="0"/>
    <n v="516873"/>
    <n v="173350"/>
    <x v="10"/>
    <m/>
    <m/>
    <s v="Thames Policy Area"/>
    <m/>
    <m/>
    <m/>
    <m/>
    <s v="Conservation Area"/>
    <s v="CA8 Twickenham Riverside"/>
  </r>
  <r>
    <s v="19/2022/ES191"/>
    <x v="2"/>
    <x v="0"/>
    <d v="2019-09-16T00:00:00"/>
    <d v="2022-09-17T00:00:00"/>
    <m/>
    <d v="2019-09-17T00:00:00"/>
    <x v="0"/>
    <x v="0"/>
    <m/>
    <s v="Certificate of Lawfulness to establish the operational development of the building as a single family dwellinghouse"/>
    <s v="4 St Albans Gardens_x000d_Teddington_x000d_TW11 8AE"/>
    <s v="TW11 8AE"/>
    <n v="1"/>
    <m/>
    <m/>
    <n v="1"/>
    <m/>
    <m/>
    <m/>
    <m/>
    <n v="2"/>
    <m/>
    <m/>
    <m/>
    <m/>
    <m/>
    <n v="1"/>
    <m/>
    <m/>
    <n v="0"/>
    <n v="1"/>
    <n v="-1"/>
    <n v="0"/>
    <n v="0"/>
    <n v="-1"/>
    <n v="1"/>
    <n v="0"/>
    <n v="0"/>
    <n v="0"/>
    <n v="-1"/>
    <m/>
    <n v="-1"/>
    <n v="0"/>
    <n v="0"/>
    <n v="0"/>
    <n v="0"/>
    <n v="0"/>
    <m/>
    <m/>
    <m/>
    <m/>
    <m/>
    <n v="0"/>
    <n v="516420"/>
    <n v="171274"/>
    <x v="0"/>
    <m/>
    <m/>
    <m/>
    <m/>
    <m/>
    <m/>
    <m/>
    <m/>
    <m/>
  </r>
  <r>
    <s v="19/2544/FUL"/>
    <x v="1"/>
    <x v="0"/>
    <d v="2019-12-10T00:00:00"/>
    <d v="2022-12-10T00:00:00"/>
    <m/>
    <d v="2019-12-14T00:00:00"/>
    <x v="0"/>
    <x v="0"/>
    <m/>
    <s v="Change of use to 114 Hanworth Road from residential use (C3) to educational use (D1) for use as additional education faclity for Hampton School wth parking to rear"/>
    <s v="114 Hanworth Road_x000d_Hampton_x000d_TW12 3EZ_x000d_"/>
    <s v="TW12 3EZ"/>
    <m/>
    <n v="1"/>
    <m/>
    <m/>
    <m/>
    <m/>
    <m/>
    <m/>
    <n v="1"/>
    <m/>
    <m/>
    <m/>
    <m/>
    <m/>
    <m/>
    <m/>
    <m/>
    <m/>
    <n v="0"/>
    <n v="0"/>
    <n v="-1"/>
    <n v="0"/>
    <n v="0"/>
    <n v="0"/>
    <n v="0"/>
    <n v="0"/>
    <n v="0"/>
    <n v="-1"/>
    <m/>
    <n v="-1"/>
    <n v="0"/>
    <n v="0"/>
    <n v="0"/>
    <n v="0"/>
    <n v="0"/>
    <m/>
    <m/>
    <m/>
    <m/>
    <m/>
    <n v="0"/>
    <n v="513192"/>
    <n v="171188"/>
    <x v="16"/>
    <m/>
    <m/>
    <m/>
    <m/>
    <m/>
    <m/>
    <m/>
    <m/>
    <m/>
  </r>
  <r>
    <s v="19/3241/FUL"/>
    <x v="4"/>
    <x v="0"/>
    <d v="2020-03-13T00:00:00"/>
    <d v="2023-03-16T00:00:00"/>
    <d v="2020-03-16T00:00:00"/>
    <d v="2020-03-16T00:00:00"/>
    <x v="0"/>
    <x v="0"/>
    <m/>
    <s v="Extension of the garage to facilitate the creation of 1 x 1 bed dwelling."/>
    <s v="Land Adjacent To_x000d_29 Rivermeads Avenue_x000d_Twickenham_x000d__x000d_"/>
    <s v="TW2 5JL"/>
    <m/>
    <m/>
    <m/>
    <m/>
    <m/>
    <m/>
    <m/>
    <m/>
    <n v="0"/>
    <m/>
    <n v="1"/>
    <m/>
    <m/>
    <m/>
    <m/>
    <m/>
    <m/>
    <m/>
    <n v="1"/>
    <n v="1"/>
    <n v="0"/>
    <n v="0"/>
    <n v="0"/>
    <n v="0"/>
    <n v="0"/>
    <n v="0"/>
    <n v="0"/>
    <n v="1"/>
    <m/>
    <n v="1"/>
    <n v="0"/>
    <n v="0"/>
    <n v="0"/>
    <n v="0"/>
    <n v="0"/>
    <m/>
    <m/>
    <m/>
    <m/>
    <m/>
    <n v="0"/>
    <n v="513712"/>
    <n v="172398"/>
    <x v="2"/>
    <m/>
    <m/>
    <m/>
    <m/>
    <m/>
    <m/>
    <m/>
    <m/>
    <m/>
  </r>
  <r>
    <s v="19/3586/ES191"/>
    <x v="1"/>
    <x v="0"/>
    <d v="2020-01-20T00:00:00"/>
    <d v="2020-01-20T00:00:00"/>
    <m/>
    <d v="2020-01-20T00:00:00"/>
    <x v="0"/>
    <x v="0"/>
    <m/>
    <s v="Lawful development certificate for the existing use of the dwelling as a 6no. bedroom house in multiple occupation"/>
    <s v="29 Heathside_x000d_Whitton_x000d_Hounslow_x000d_TW4 5NJ_x000d_"/>
    <s v="TW4 5NJ"/>
    <m/>
    <m/>
    <n v="1"/>
    <m/>
    <m/>
    <m/>
    <m/>
    <m/>
    <n v="1"/>
    <m/>
    <m/>
    <m/>
    <m/>
    <m/>
    <m/>
    <m/>
    <m/>
    <m/>
    <n v="0"/>
    <n v="0"/>
    <n v="0"/>
    <n v="-1"/>
    <n v="0"/>
    <n v="0"/>
    <n v="0"/>
    <n v="0"/>
    <n v="0"/>
    <n v="-1"/>
    <m/>
    <n v="-1"/>
    <n v="0"/>
    <n v="0"/>
    <n v="0"/>
    <n v="0"/>
    <n v="0"/>
    <m/>
    <m/>
    <m/>
    <m/>
    <m/>
    <n v="0"/>
    <n v="512883"/>
    <n v="173656"/>
    <x v="14"/>
    <m/>
    <m/>
    <m/>
    <m/>
    <m/>
    <m/>
    <m/>
    <m/>
    <m/>
  </r>
  <r>
    <s v="19/3757/ES191"/>
    <x v="2"/>
    <x v="0"/>
    <d v="2020-01-31T00:00:00"/>
    <d v="2020-01-31T00:00:00"/>
    <m/>
    <d v="2020-01-31T00:00:00"/>
    <x v="0"/>
    <x v="0"/>
    <m/>
    <s v="Use of 2B Orleans Road as a separate and self-contained C3 dwellinghouse."/>
    <s v="2B Orleans Road_x000d_Twickenham_x000d_TW1 3BL"/>
    <s v="TW1 3BL"/>
    <m/>
    <m/>
    <m/>
    <m/>
    <m/>
    <m/>
    <m/>
    <m/>
    <n v="0"/>
    <m/>
    <n v="1"/>
    <m/>
    <m/>
    <m/>
    <m/>
    <m/>
    <m/>
    <m/>
    <n v="1"/>
    <n v="1"/>
    <n v="0"/>
    <n v="0"/>
    <n v="0"/>
    <n v="0"/>
    <n v="0"/>
    <n v="0"/>
    <n v="0"/>
    <n v="1"/>
    <m/>
    <n v="1"/>
    <n v="0"/>
    <n v="0"/>
    <n v="0"/>
    <n v="0"/>
    <n v="0"/>
    <m/>
    <m/>
    <m/>
    <m/>
    <m/>
    <n v="0"/>
    <n v="516930"/>
    <n v="173775"/>
    <x v="10"/>
    <m/>
    <m/>
    <m/>
    <m/>
    <m/>
    <m/>
    <m/>
    <s v="Conservation Area"/>
    <s v="CA8 Twickenham Riverside"/>
  </r>
  <r>
    <s v="19/3854/ES191"/>
    <x v="1"/>
    <x v="0"/>
    <d v="2020-02-25T00:00:00"/>
    <d v="2020-02-25T00:00:00"/>
    <m/>
    <d v="2020-02-25T00:00:00"/>
    <x v="0"/>
    <x v="0"/>
    <m/>
    <s v="Use of Flat 1 (basement) as  C3 residential."/>
    <s v="Flat 1_x000d_Heron Court_x000d_3 - 5 High Street_x000d_Hampton_x000d_TW12 2SQ_x000d_"/>
    <s v="TW12 2SQ"/>
    <m/>
    <m/>
    <m/>
    <m/>
    <m/>
    <m/>
    <m/>
    <m/>
    <n v="0"/>
    <m/>
    <m/>
    <n v="1"/>
    <m/>
    <m/>
    <m/>
    <m/>
    <m/>
    <m/>
    <n v="1"/>
    <n v="0"/>
    <n v="1"/>
    <n v="0"/>
    <n v="0"/>
    <n v="0"/>
    <n v="0"/>
    <n v="0"/>
    <n v="0"/>
    <n v="1"/>
    <m/>
    <n v="1"/>
    <n v="0"/>
    <n v="0"/>
    <n v="0"/>
    <n v="0"/>
    <n v="0"/>
    <m/>
    <m/>
    <m/>
    <m/>
    <m/>
    <n v="0"/>
    <n v="513949"/>
    <n v="169534"/>
    <x v="8"/>
    <m/>
    <m/>
    <m/>
    <s v="Mixed Use Area"/>
    <s v="Thames Street"/>
    <m/>
    <m/>
    <s v="Conservation Area"/>
    <s v="CA12 Hampton Village"/>
  </r>
  <r>
    <s v="99/2063"/>
    <x v="0"/>
    <x v="0"/>
    <d v="2000-02-03T00:00:00"/>
    <d v="2005-02-03T00:00:00"/>
    <d v="2005-01-14T00:00:00"/>
    <d v="2019-07-18T00:00:00"/>
    <x v="0"/>
    <x v="0"/>
    <m/>
    <s v="Proposed Dwelling House"/>
    <s v="6 Boileau Road Barnes"/>
    <m/>
    <m/>
    <m/>
    <m/>
    <m/>
    <m/>
    <m/>
    <m/>
    <m/>
    <n v="0"/>
    <m/>
    <n v="1"/>
    <m/>
    <m/>
    <m/>
    <m/>
    <m/>
    <m/>
    <n v="0"/>
    <n v="1"/>
    <n v="1"/>
    <n v="0"/>
    <n v="0"/>
    <n v="0"/>
    <n v="0"/>
    <n v="0"/>
    <n v="0"/>
    <n v="0"/>
    <n v="1"/>
    <m/>
    <n v="1"/>
    <n v="0"/>
    <n v="0"/>
    <n v="0"/>
    <n v="0"/>
    <n v="0"/>
    <m/>
    <m/>
    <m/>
    <m/>
    <m/>
    <n v="0"/>
    <n v="522457"/>
    <n v="177328"/>
    <x v="17"/>
    <m/>
    <m/>
    <m/>
    <m/>
    <m/>
    <m/>
    <m/>
    <m/>
    <m/>
  </r>
  <r>
    <s v="13/0998/FUL"/>
    <x v="0"/>
    <x v="0"/>
    <d v="2013-11-05T00:00:00"/>
    <d v="2016-11-05T00:00:00"/>
    <d v="2016-08-14T00:00:00"/>
    <m/>
    <x v="1"/>
    <x v="0"/>
    <m/>
    <s v="Redevelopment of land at the rear of 139-141 Stanley Road, Teddington to provide two semi-detached, three storey, three bedroom houses with parking spaces following demolition of existing warehouse."/>
    <s v="Land At 139 - 141 Stanley Road Teddington"/>
    <s v="TW11 8UF"/>
    <m/>
    <m/>
    <m/>
    <m/>
    <m/>
    <m/>
    <m/>
    <m/>
    <n v="0"/>
    <m/>
    <m/>
    <m/>
    <n v="2"/>
    <m/>
    <m/>
    <m/>
    <m/>
    <m/>
    <n v="2"/>
    <n v="0"/>
    <n v="0"/>
    <n v="2"/>
    <n v="0"/>
    <n v="0"/>
    <n v="0"/>
    <n v="0"/>
    <n v="0"/>
    <n v="2"/>
    <m/>
    <n v="0"/>
    <n v="2"/>
    <n v="0"/>
    <n v="0"/>
    <n v="0"/>
    <n v="0"/>
    <m/>
    <m/>
    <m/>
    <m/>
    <m/>
    <n v="2"/>
    <n v="515074"/>
    <n v="171654"/>
    <x v="11"/>
    <m/>
    <m/>
    <m/>
    <m/>
    <m/>
    <m/>
    <m/>
    <m/>
    <m/>
  </r>
  <r>
    <s v="19/0637/FUL"/>
    <x v="0"/>
    <x v="0"/>
    <d v="2020-02-06T00:00:00"/>
    <d v="2023-02-06T00:00:00"/>
    <d v="2020-09-21T00:00:00"/>
    <m/>
    <x v="1"/>
    <x v="0"/>
    <m/>
    <s v="Demolition of the existing buildings and the erection of a mixed use development comprising of two buildings (two and three storeys), occupied as 8 residential units and 248.6m of B1 office space."/>
    <s v="63 Sandycombe Road Richmond TW9 2EP"/>
    <s v="TW9 2EP"/>
    <m/>
    <m/>
    <m/>
    <m/>
    <m/>
    <m/>
    <m/>
    <m/>
    <n v="0"/>
    <m/>
    <n v="6"/>
    <n v="2"/>
    <m/>
    <m/>
    <m/>
    <m/>
    <m/>
    <m/>
    <n v="8"/>
    <n v="6"/>
    <n v="2"/>
    <n v="0"/>
    <n v="0"/>
    <n v="0"/>
    <n v="0"/>
    <n v="0"/>
    <n v="0"/>
    <n v="8"/>
    <m/>
    <n v="0"/>
    <n v="4"/>
    <n v="4"/>
    <n v="0"/>
    <n v="0"/>
    <n v="0"/>
    <m/>
    <m/>
    <m/>
    <m/>
    <m/>
    <n v="8"/>
    <n v="519026"/>
    <n v="175926"/>
    <x v="9"/>
    <m/>
    <m/>
    <m/>
    <m/>
    <m/>
    <m/>
    <m/>
    <m/>
    <m/>
  </r>
  <r>
    <s v="19/2246/FUL"/>
    <x v="2"/>
    <x v="0"/>
    <d v="2019-10-22T00:00:00"/>
    <d v="2022-10-22T00:00:00"/>
    <m/>
    <d v="2020-06-15T00:00:00"/>
    <x v="1"/>
    <x v="0"/>
    <m/>
    <s v="Application for the conversion of apartments 18 and 19 to form 1no. four bedroom apartment at sixth floor level in block B2."/>
    <s v="Teddington Riverside Development Site_x000d_Broom Road_x000d_Teddington_x000d__x000d_"/>
    <s v="TW11 9BE"/>
    <m/>
    <m/>
    <n v="2"/>
    <m/>
    <m/>
    <m/>
    <m/>
    <m/>
    <n v="2"/>
    <m/>
    <m/>
    <m/>
    <m/>
    <n v="1"/>
    <m/>
    <m/>
    <m/>
    <m/>
    <n v="1"/>
    <n v="0"/>
    <n v="0"/>
    <n v="-2"/>
    <n v="1"/>
    <n v="0"/>
    <n v="0"/>
    <n v="0"/>
    <n v="0"/>
    <n v="-1"/>
    <m/>
    <n v="0"/>
    <n v="-1"/>
    <n v="0"/>
    <n v="0"/>
    <n v="0"/>
    <n v="0"/>
    <m/>
    <m/>
    <m/>
    <m/>
    <m/>
    <n v="-1"/>
    <n v="516802"/>
    <n v="171333"/>
    <x v="0"/>
    <m/>
    <m/>
    <s v="Thames Policy Area"/>
    <m/>
    <m/>
    <m/>
    <m/>
    <m/>
    <m/>
  </r>
  <r>
    <s v="07/3348/FUL"/>
    <x v="0"/>
    <x v="0"/>
    <d v="2008-04-01T00:00:00"/>
    <d v="2011-04-01T00:00:00"/>
    <d v="2012-08-17T00:00:00"/>
    <m/>
    <x v="1"/>
    <x v="0"/>
    <m/>
    <s v="Demolition of existing house and outbuildings, construction of 3 houses."/>
    <s v="289 Petersham Road_x000d_Richmond_x000d_Surrey_x000d_TW10 7DA_x000d_"/>
    <m/>
    <m/>
    <m/>
    <m/>
    <n v="1"/>
    <m/>
    <m/>
    <m/>
    <m/>
    <n v="1"/>
    <m/>
    <n v="1"/>
    <m/>
    <m/>
    <n v="2"/>
    <m/>
    <m/>
    <m/>
    <m/>
    <n v="3"/>
    <n v="1"/>
    <n v="0"/>
    <n v="0"/>
    <n v="1"/>
    <n v="0"/>
    <n v="0"/>
    <n v="0"/>
    <n v="0"/>
    <n v="2"/>
    <m/>
    <n v="0"/>
    <n v="2"/>
    <n v="0"/>
    <n v="0"/>
    <n v="0"/>
    <n v="0"/>
    <m/>
    <m/>
    <m/>
    <m/>
    <m/>
    <n v="2"/>
    <n v="517856"/>
    <n v="172364"/>
    <x v="15"/>
    <m/>
    <m/>
    <m/>
    <m/>
    <m/>
    <m/>
    <m/>
    <m/>
    <m/>
  </r>
  <r>
    <s v="11/1443/FUL"/>
    <x v="0"/>
    <x v="0"/>
    <d v="2012-03-30T00:00:00"/>
    <d v="2015-03-30T00:00:00"/>
    <d v="2015-03-14T00:00:00"/>
    <m/>
    <x v="1"/>
    <x v="0"/>
    <m/>
    <s v="Demolition of existing station building and access gantries to the platforms and a phased redevelopment to provide;_x000d_1. Removal of existing footbridge structures, adjustment of existing platform canopies and rebuilding of a section of the London Road wall."/>
    <s v="Twickenham Railway Station_x000d_London Road_x000d_Twickenham_x000d_TW1 1BD_x000d_"/>
    <m/>
    <m/>
    <m/>
    <m/>
    <m/>
    <m/>
    <m/>
    <m/>
    <m/>
    <n v="0"/>
    <m/>
    <n v="24"/>
    <n v="76"/>
    <n v="7"/>
    <m/>
    <m/>
    <m/>
    <m/>
    <m/>
    <n v="107"/>
    <n v="24"/>
    <n v="76"/>
    <n v="7"/>
    <n v="0"/>
    <n v="0"/>
    <n v="0"/>
    <n v="0"/>
    <n v="0"/>
    <n v="107"/>
    <m/>
    <n v="0"/>
    <n v="35.666666666666664"/>
    <n v="35.666666666666664"/>
    <n v="35.666666666666664"/>
    <n v="0"/>
    <n v="0"/>
    <m/>
    <m/>
    <m/>
    <m/>
    <m/>
    <n v="107"/>
    <n v="516095"/>
    <n v="173690"/>
    <x v="1"/>
    <m/>
    <s v="Twickenham"/>
    <m/>
    <m/>
    <m/>
    <m/>
    <m/>
    <m/>
    <m/>
  </r>
  <r>
    <s v="13/1327/FUL"/>
    <x v="1"/>
    <x v="0"/>
    <d v="2013-09-03T00:00:00"/>
    <d v="2016-09-03T00:00:00"/>
    <d v="2016-08-19T00:00:00"/>
    <m/>
    <x v="1"/>
    <x v="0"/>
    <m/>
    <s v="Reversion of Doughty House and Doughty Cottage, change of use from D1 gallery to a single family dwelling. New conservatory with basement below; underground car parking beneath the upper garden and linked to Doughty House; part re-construction of rear ele"/>
    <s v="Doughty House And Doughty Cottage_x000d_142 - 142A Richmond Hill_x000d_Richmond_x000d__x000d_"/>
    <m/>
    <m/>
    <m/>
    <m/>
    <n v="2"/>
    <m/>
    <m/>
    <m/>
    <m/>
    <n v="2"/>
    <m/>
    <m/>
    <m/>
    <m/>
    <n v="1"/>
    <m/>
    <m/>
    <m/>
    <m/>
    <n v="1"/>
    <n v="0"/>
    <n v="0"/>
    <n v="0"/>
    <n v="-1"/>
    <n v="0"/>
    <n v="0"/>
    <n v="0"/>
    <n v="0"/>
    <n v="-1"/>
    <m/>
    <n v="0"/>
    <n v="0"/>
    <n v="-1"/>
    <n v="0"/>
    <n v="0"/>
    <n v="0"/>
    <m/>
    <m/>
    <m/>
    <m/>
    <m/>
    <n v="-1"/>
    <n v="518397"/>
    <n v="173968"/>
    <x v="15"/>
    <m/>
    <m/>
    <s v="Thames Policy Area"/>
    <m/>
    <m/>
    <m/>
    <m/>
    <s v="Conservation Area"/>
    <s v="CA5 Richmond Hill"/>
  </r>
  <r>
    <s v="14/2118/FUL"/>
    <x v="2"/>
    <x v="0"/>
    <d v="2014-07-18T00:00:00"/>
    <d v="2018-01-19T00:00:00"/>
    <d v="2017-10-01T00:00:00"/>
    <m/>
    <x v="1"/>
    <x v="0"/>
    <m/>
    <s v="Conversion of existing block of 3 flats, back into onedwellinghouse. Demolition of existing part 2 storey, part single storey rear addition and erection of part 2 storey and part single storey rear extension. Erection of basement extension, part under exi"/>
    <s v="14 Sheen Gate Gardens_x000d_East Sheen_x000d_London_x000d__x000d_"/>
    <m/>
    <n v="1"/>
    <n v="1"/>
    <n v="1"/>
    <m/>
    <m/>
    <m/>
    <m/>
    <m/>
    <n v="3"/>
    <m/>
    <m/>
    <m/>
    <m/>
    <n v="1"/>
    <m/>
    <m/>
    <m/>
    <m/>
    <n v="1"/>
    <n v="-1"/>
    <n v="-1"/>
    <n v="-1"/>
    <n v="1"/>
    <n v="0"/>
    <n v="0"/>
    <n v="0"/>
    <n v="0"/>
    <n v="-2"/>
    <m/>
    <n v="0"/>
    <n v="-2"/>
    <n v="0"/>
    <n v="0"/>
    <n v="0"/>
    <n v="0"/>
    <m/>
    <m/>
    <m/>
    <m/>
    <m/>
    <n v="-2"/>
    <n v="520243"/>
    <n v="175216"/>
    <x v="7"/>
    <m/>
    <m/>
    <m/>
    <m/>
    <m/>
    <m/>
    <m/>
    <s v="Conservation Area"/>
    <s v="CA64 Sheen Lane East Sheen"/>
  </r>
  <r>
    <s v="14/2257/FUL"/>
    <x v="3"/>
    <x v="0"/>
    <d v="2015-03-26T00:00:00"/>
    <d v="2018-03-27T00:00:00"/>
    <d v="2016-06-01T00:00:00"/>
    <m/>
    <x v="1"/>
    <x v="0"/>
    <m/>
    <s v="Partial rebuild and refurbishment of existing building and erection of two-storey side / rear extension with 3No. rear dormers to facilitate the formation of a mixed use building comprising a ground floor retail shop unit (A1 Use Class) and 4 No. 1-bedroo"/>
    <s v="310 Nelson Road_x000d_Twickenham_x000d_TW2 7AJ_x000d_"/>
    <m/>
    <m/>
    <n v="1"/>
    <m/>
    <m/>
    <m/>
    <m/>
    <m/>
    <m/>
    <n v="1"/>
    <m/>
    <n v="4"/>
    <m/>
    <m/>
    <m/>
    <m/>
    <m/>
    <m/>
    <m/>
    <n v="4"/>
    <n v="4"/>
    <n v="-1"/>
    <n v="0"/>
    <n v="0"/>
    <n v="0"/>
    <n v="0"/>
    <n v="0"/>
    <n v="0"/>
    <n v="3"/>
    <m/>
    <n v="0"/>
    <n v="3"/>
    <n v="0"/>
    <n v="0"/>
    <n v="0"/>
    <n v="0"/>
    <m/>
    <m/>
    <m/>
    <m/>
    <m/>
    <n v="3"/>
    <n v="513482"/>
    <n v="173963"/>
    <x v="14"/>
    <m/>
    <m/>
    <m/>
    <m/>
    <m/>
    <m/>
    <m/>
    <m/>
    <m/>
  </r>
  <r>
    <s v="14/2797/P3JPA"/>
    <x v="1"/>
    <x v="1"/>
    <d v="2015-08-20T00:00:00"/>
    <d v="2017-11-27T00:00:00"/>
    <d v="2017-06-30T00:00:00"/>
    <m/>
    <x v="1"/>
    <x v="0"/>
    <m/>
    <s v="Proposed change of use of part of an existing two storey office block (B1a Use Class) to Residential (C3 Use Class) creating 6 No.flats (comprising 1 x 1-bed unit and 5 x 2-bed units)."/>
    <s v="Crane Mews_x000d_32 Gould Road_x000d_Twickenham_x000d__x000d_"/>
    <s v="TW2 6RS"/>
    <m/>
    <m/>
    <m/>
    <m/>
    <m/>
    <m/>
    <m/>
    <m/>
    <n v="0"/>
    <m/>
    <n v="1"/>
    <n v="5"/>
    <m/>
    <m/>
    <m/>
    <m/>
    <m/>
    <m/>
    <n v="6"/>
    <n v="1"/>
    <n v="5"/>
    <n v="0"/>
    <n v="0"/>
    <n v="0"/>
    <n v="0"/>
    <n v="0"/>
    <n v="0"/>
    <n v="6"/>
    <m/>
    <n v="0"/>
    <n v="6"/>
    <n v="0"/>
    <n v="0"/>
    <n v="0"/>
    <n v="0"/>
    <m/>
    <m/>
    <m/>
    <m/>
    <m/>
    <n v="6"/>
    <n v="515206"/>
    <n v="173341"/>
    <x v="5"/>
    <m/>
    <m/>
    <m/>
    <m/>
    <m/>
    <m/>
    <m/>
    <m/>
    <m/>
  </r>
  <r>
    <s v="14/3011/FUL"/>
    <x v="1"/>
    <x v="0"/>
    <d v="2015-04-17T00:00:00"/>
    <d v="2018-04-20T00:00:00"/>
    <d v="2018-04-04T00:00:00"/>
    <m/>
    <x v="1"/>
    <x v="0"/>
    <m/>
    <s v="Refurbishment and remodelling of the existing dry cleaners (Use Class A1: Shops)  and workshop (Use Class B1c: light industrial) including infill extensions and alterations, conversion of seven x one self-contained flats to six residential flats (comprisi"/>
    <s v="2 Broad Street_x000d_Teddington_x000d_TW11 8RF_x000d_"/>
    <m/>
    <n v="1"/>
    <m/>
    <m/>
    <m/>
    <m/>
    <m/>
    <m/>
    <m/>
    <n v="1"/>
    <m/>
    <n v="2"/>
    <n v="4"/>
    <m/>
    <m/>
    <m/>
    <m/>
    <m/>
    <m/>
    <n v="6"/>
    <n v="1"/>
    <n v="4"/>
    <n v="0"/>
    <n v="0"/>
    <n v="0"/>
    <n v="0"/>
    <n v="0"/>
    <n v="0"/>
    <n v="5"/>
    <m/>
    <n v="0"/>
    <n v="5"/>
    <n v="0"/>
    <n v="0"/>
    <n v="0"/>
    <n v="0"/>
    <m/>
    <m/>
    <m/>
    <m/>
    <m/>
    <n v="5"/>
    <n v="515537"/>
    <n v="170973"/>
    <x v="0"/>
    <m/>
    <s v="Teddington"/>
    <m/>
    <m/>
    <m/>
    <m/>
    <m/>
    <m/>
    <m/>
  </r>
  <r>
    <s v="14/3780/FUL"/>
    <x v="3"/>
    <x v="0"/>
    <d v="2015-04-30T00:00:00"/>
    <d v="2018-04-30T00:00:00"/>
    <d v="2016-07-01T00:00:00"/>
    <m/>
    <x v="1"/>
    <x v="0"/>
    <m/>
    <s v="The conversion and restoration of the Old School building to form 5 no. residential apartments, and 90 square metres of B1a Office space, and the erection of 3no. terraced townhouses with basement accommodation at the rear, with car parking, landscaping,"/>
    <s v="Richmond Film Services_x000d_Park Lane_x000d_Richmond_x000d_TW9 2RA_x000d_"/>
    <m/>
    <m/>
    <m/>
    <m/>
    <m/>
    <m/>
    <m/>
    <m/>
    <m/>
    <n v="0"/>
    <m/>
    <m/>
    <n v="5"/>
    <n v="3"/>
    <m/>
    <m/>
    <m/>
    <m/>
    <m/>
    <n v="8"/>
    <n v="0"/>
    <n v="5"/>
    <n v="3"/>
    <n v="0"/>
    <n v="0"/>
    <n v="0"/>
    <n v="0"/>
    <n v="0"/>
    <n v="8"/>
    <m/>
    <n v="8"/>
    <n v="8"/>
    <n v="0"/>
    <n v="0"/>
    <n v="0"/>
    <n v="0"/>
    <m/>
    <m/>
    <m/>
    <m/>
    <m/>
    <n v="8"/>
    <n v="517917"/>
    <n v="175196"/>
    <x v="4"/>
    <m/>
    <s v="Richmond"/>
    <m/>
    <m/>
    <m/>
    <m/>
    <m/>
    <s v="Conservation Area"/>
    <s v="CA17 Central Richmond"/>
  </r>
  <r>
    <s v="14/4839/FUL"/>
    <x v="0"/>
    <x v="0"/>
    <d v="2016-07-14T00:00:00"/>
    <d v="2019-07-14T00:00:00"/>
    <d v="2019-06-01T00:00:00"/>
    <m/>
    <x v="1"/>
    <x v="0"/>
    <m/>
    <s v="Demolition of existing house and construction of a new 3 bedroom house."/>
    <s v="The Cottage_x000d_Eel Pie Island_x000d_Twickenham_x000d_TW1 3DY_x000d_"/>
    <m/>
    <m/>
    <n v="1"/>
    <m/>
    <m/>
    <m/>
    <m/>
    <m/>
    <m/>
    <n v="1"/>
    <m/>
    <m/>
    <m/>
    <n v="1"/>
    <m/>
    <m/>
    <m/>
    <m/>
    <m/>
    <n v="1"/>
    <n v="0"/>
    <n v="-1"/>
    <n v="1"/>
    <n v="0"/>
    <n v="0"/>
    <n v="0"/>
    <n v="0"/>
    <n v="0"/>
    <n v="0"/>
    <m/>
    <n v="0"/>
    <n v="0"/>
    <n v="0"/>
    <n v="0"/>
    <n v="0"/>
    <n v="0"/>
    <m/>
    <m/>
    <m/>
    <m/>
    <m/>
    <n v="0"/>
    <n v="516355"/>
    <n v="173076"/>
    <x v="10"/>
    <m/>
    <m/>
    <s v="Thames Policy Area"/>
    <m/>
    <m/>
    <m/>
    <m/>
    <s v="Conservation Area"/>
    <s v="CA8 Twickenham Riverside"/>
  </r>
  <r>
    <s v="14/5284/FUL"/>
    <x v="2"/>
    <x v="0"/>
    <d v="2015-02-16T00:00:00"/>
    <d v="2018-02-16T00:00:00"/>
    <d v="2018-03-23T00:00:00"/>
    <m/>
    <x v="1"/>
    <x v="0"/>
    <m/>
    <s v="The reversion of a Building of Townscape Merit from two self-contained flats (1x1 and 1x3 beds) to a single-family dwelling (Use Class C3: Dwelling Houses) including a rear side infill extension with associated works."/>
    <s v="46 Halford Road_x000d_Richmond_x000d__x000d_"/>
    <s v="TW10 6AP"/>
    <n v="1"/>
    <m/>
    <n v="1"/>
    <m/>
    <m/>
    <m/>
    <m/>
    <m/>
    <n v="2"/>
    <m/>
    <m/>
    <m/>
    <m/>
    <n v="1"/>
    <m/>
    <m/>
    <m/>
    <m/>
    <n v="1"/>
    <n v="-1"/>
    <n v="0"/>
    <n v="-1"/>
    <n v="1"/>
    <n v="0"/>
    <n v="0"/>
    <n v="0"/>
    <n v="0"/>
    <n v="-1"/>
    <m/>
    <n v="0"/>
    <n v="-1"/>
    <n v="0"/>
    <n v="0"/>
    <n v="0"/>
    <n v="0"/>
    <m/>
    <m/>
    <m/>
    <m/>
    <m/>
    <n v="-1"/>
    <n v="518090"/>
    <n v="174701"/>
    <x v="4"/>
    <m/>
    <m/>
    <m/>
    <m/>
    <m/>
    <m/>
    <m/>
    <s v="Conservation Area"/>
    <s v="CA5 Richmond Hill"/>
  </r>
  <r>
    <s v="14/5306/FUL"/>
    <x v="1"/>
    <x v="0"/>
    <d v="2015-06-22T00:00:00"/>
    <d v="2018-06-22T00:00:00"/>
    <d v="2017-05-01T00:00:00"/>
    <m/>
    <x v="1"/>
    <x v="0"/>
    <m/>
    <s v="Change of use from B1 to residential (Number 21) and demolition of existing 2-storey dwelling (21A) with erection of back extension with basement"/>
    <s v="21 - 21A St Johns Road_x000d_Richmond_x000d__x000d_"/>
    <m/>
    <m/>
    <n v="1"/>
    <m/>
    <m/>
    <m/>
    <m/>
    <m/>
    <m/>
    <n v="1"/>
    <m/>
    <m/>
    <m/>
    <m/>
    <n v="1"/>
    <m/>
    <m/>
    <m/>
    <m/>
    <n v="1"/>
    <n v="0"/>
    <n v="-1"/>
    <n v="0"/>
    <n v="1"/>
    <n v="0"/>
    <n v="0"/>
    <n v="0"/>
    <n v="0"/>
    <n v="0"/>
    <m/>
    <n v="0"/>
    <n v="0"/>
    <n v="0"/>
    <n v="0"/>
    <n v="0"/>
    <n v="0"/>
    <m/>
    <m/>
    <m/>
    <m/>
    <m/>
    <n v="0"/>
    <n v="518248"/>
    <n v="175334"/>
    <x v="12"/>
    <m/>
    <s v="Richmond"/>
    <m/>
    <m/>
    <m/>
    <m/>
    <m/>
    <s v="Conservation Area"/>
    <s v="CA17 Central Richmond"/>
  </r>
  <r>
    <s v="15/1486/FUL"/>
    <x v="0"/>
    <x v="0"/>
    <d v="2015-07-16T00:00:00"/>
    <d v="2018-07-16T00:00:00"/>
    <d v="2018-06-04T00:00:00"/>
    <m/>
    <x v="1"/>
    <x v="0"/>
    <m/>
    <s v="Demolition of existing dwelling and erection of 2 No.4 bed semi-detached dwellings with associated parking and landscaping."/>
    <s v="8 Heathside_x000d_Whitton_x000d_Hounslow_x000d_TW4 5NN_x000d_"/>
    <m/>
    <m/>
    <n v="1"/>
    <m/>
    <m/>
    <m/>
    <m/>
    <m/>
    <m/>
    <n v="1"/>
    <m/>
    <m/>
    <m/>
    <m/>
    <n v="2"/>
    <m/>
    <m/>
    <m/>
    <m/>
    <n v="2"/>
    <n v="0"/>
    <n v="-1"/>
    <n v="0"/>
    <n v="2"/>
    <n v="0"/>
    <n v="0"/>
    <n v="0"/>
    <n v="0"/>
    <n v="1"/>
    <m/>
    <n v="0"/>
    <n v="1"/>
    <n v="0"/>
    <n v="0"/>
    <n v="0"/>
    <n v="0"/>
    <m/>
    <m/>
    <m/>
    <m/>
    <m/>
    <n v="1"/>
    <n v="512819"/>
    <n v="173657"/>
    <x v="14"/>
    <m/>
    <m/>
    <m/>
    <m/>
    <m/>
    <m/>
    <m/>
    <m/>
    <m/>
  </r>
  <r>
    <s v="15/2854/FUL"/>
    <x v="0"/>
    <x v="0"/>
    <d v="2016-06-02T00:00:00"/>
    <d v="2019-06-02T00:00:00"/>
    <d v="2019-05-01T00:00:00"/>
    <m/>
    <x v="1"/>
    <x v="1"/>
    <m/>
    <s v="Demolition of a row of 18 garages; Proposed to construct two two-bedroom Wheelchair Bungalows; Provision of two car parking spaces."/>
    <s v="Garages At_x000d_Riverside Drive_x000d_Ham_x000d__x000d_"/>
    <m/>
    <m/>
    <m/>
    <m/>
    <m/>
    <m/>
    <m/>
    <m/>
    <m/>
    <n v="0"/>
    <s v="Y"/>
    <m/>
    <n v="2"/>
    <m/>
    <m/>
    <m/>
    <m/>
    <m/>
    <n v="2"/>
    <n v="2"/>
    <n v="0"/>
    <n v="2"/>
    <n v="0"/>
    <n v="0"/>
    <n v="0"/>
    <n v="0"/>
    <n v="0"/>
    <n v="0"/>
    <n v="2"/>
    <m/>
    <n v="0"/>
    <n v="2"/>
    <n v="0"/>
    <n v="0"/>
    <n v="0"/>
    <n v="0"/>
    <m/>
    <m/>
    <m/>
    <m/>
    <m/>
    <n v="2"/>
    <n v="517050"/>
    <n v="172680"/>
    <x v="15"/>
    <m/>
    <m/>
    <m/>
    <m/>
    <m/>
    <m/>
    <m/>
    <m/>
    <m/>
  </r>
  <r>
    <s v="15/2855/FUL"/>
    <x v="0"/>
    <x v="0"/>
    <d v="2016-06-02T00:00:00"/>
    <d v="2019-06-02T00:00:00"/>
    <d v="2019-05-28T00:00:00"/>
    <m/>
    <x v="1"/>
    <x v="1"/>
    <m/>
    <s v="Demolition of 20 garages in two rows; Construction of two three-bedroom houses"/>
    <s v="Garages At_x000d_Maguire Drive_x000d_Ham_x000d__x000d_"/>
    <m/>
    <m/>
    <m/>
    <m/>
    <m/>
    <m/>
    <m/>
    <m/>
    <m/>
    <n v="0"/>
    <s v="Y"/>
    <m/>
    <m/>
    <n v="2"/>
    <m/>
    <m/>
    <m/>
    <m/>
    <n v="2"/>
    <n v="2"/>
    <n v="0"/>
    <n v="0"/>
    <n v="2"/>
    <n v="0"/>
    <n v="0"/>
    <n v="0"/>
    <n v="0"/>
    <n v="0"/>
    <n v="2"/>
    <m/>
    <n v="0"/>
    <n v="2"/>
    <n v="0"/>
    <n v="0"/>
    <n v="0"/>
    <n v="0"/>
    <m/>
    <m/>
    <m/>
    <m/>
    <m/>
    <n v="2"/>
    <n v="517476"/>
    <n v="171658"/>
    <x v="15"/>
    <m/>
    <m/>
    <m/>
    <m/>
    <m/>
    <m/>
    <m/>
    <m/>
    <m/>
  </r>
  <r>
    <s v="15/2857/FUL"/>
    <x v="0"/>
    <x v="0"/>
    <d v="2016-11-17T00:00:00"/>
    <d v="2019-11-17T00:00:00"/>
    <d v="2019-10-16T00:00:00"/>
    <m/>
    <x v="1"/>
    <x v="1"/>
    <m/>
    <s v="Removal of 26 garages; Creation of 3 two storey three-bedroom houses. Provision of 11 parking spaces in a shared surface courtyard"/>
    <s v="Garages At_x000d_Clifford Road_x000d_Petersham_x000d__x000d_"/>
    <m/>
    <m/>
    <m/>
    <m/>
    <m/>
    <m/>
    <m/>
    <m/>
    <m/>
    <n v="0"/>
    <s v="Y"/>
    <m/>
    <m/>
    <n v="3"/>
    <m/>
    <m/>
    <m/>
    <m/>
    <n v="3"/>
    <n v="3"/>
    <n v="0"/>
    <n v="0"/>
    <n v="3"/>
    <n v="0"/>
    <n v="0"/>
    <n v="0"/>
    <n v="0"/>
    <n v="0"/>
    <n v="3"/>
    <m/>
    <n v="0"/>
    <n v="3"/>
    <n v="0"/>
    <n v="0"/>
    <n v="0"/>
    <n v="0"/>
    <m/>
    <m/>
    <m/>
    <m/>
    <m/>
    <n v="3"/>
    <n v="517848"/>
    <n v="172830"/>
    <x v="15"/>
    <m/>
    <m/>
    <m/>
    <m/>
    <m/>
    <m/>
    <m/>
    <m/>
    <m/>
  </r>
  <r>
    <s v="15/3072/FUL"/>
    <x v="1"/>
    <x v="0"/>
    <d v="2016-10-07T00:00:00"/>
    <d v="2019-10-07T00:00:00"/>
    <d v="2018-03-01T00:00:00"/>
    <m/>
    <x v="1"/>
    <x v="0"/>
    <m/>
    <s v="Conversion, extension and alteration of the existing church building to provide for 6 x 2 bedroom flats over four levels together with 6 off-street car parking spaces, motorcycle parking, garden amenity areas and refuse, recycling and cycle parking areas."/>
    <s v="Christ Church_x000d_Station Road_x000d_Teddington_x000d__x000d_"/>
    <s v="TW11"/>
    <m/>
    <m/>
    <m/>
    <m/>
    <m/>
    <m/>
    <m/>
    <m/>
    <n v="0"/>
    <m/>
    <m/>
    <n v="6"/>
    <m/>
    <m/>
    <m/>
    <m/>
    <m/>
    <m/>
    <n v="6"/>
    <n v="0"/>
    <n v="6"/>
    <n v="0"/>
    <n v="0"/>
    <n v="0"/>
    <n v="0"/>
    <n v="0"/>
    <n v="0"/>
    <n v="6"/>
    <m/>
    <n v="0"/>
    <n v="6"/>
    <n v="0"/>
    <n v="0"/>
    <n v="0"/>
    <n v="0"/>
    <m/>
    <m/>
    <m/>
    <m/>
    <m/>
    <n v="6"/>
    <n v="516013"/>
    <n v="171023"/>
    <x v="0"/>
    <m/>
    <m/>
    <m/>
    <m/>
    <m/>
    <m/>
    <m/>
    <s v="Conservation Area"/>
    <s v="CA37 High Street Teddington"/>
  </r>
  <r>
    <s v="15/3518/FUL"/>
    <x v="0"/>
    <x v="0"/>
    <d v="2019-03-08T00:00:00"/>
    <d v="2022-03-08T00:00:00"/>
    <d v="2019-10-01T00:00:00"/>
    <m/>
    <x v="1"/>
    <x v="0"/>
    <m/>
    <s v="Erection of a pair of semi-detached dwellings with associated access, parking and private amenity space following the demolition of the existing building comprising 2No. maisonettes and associated outbuildings."/>
    <s v="58 Denton Road_x000d_Twickenham_x000d_TW1 2HQ_x000d_"/>
    <s v="TW1 2HQ"/>
    <m/>
    <n v="2"/>
    <m/>
    <m/>
    <m/>
    <m/>
    <m/>
    <m/>
    <n v="2"/>
    <m/>
    <m/>
    <m/>
    <m/>
    <n v="2"/>
    <m/>
    <m/>
    <m/>
    <m/>
    <n v="2"/>
    <n v="0"/>
    <n v="-2"/>
    <n v="0"/>
    <n v="2"/>
    <n v="0"/>
    <n v="0"/>
    <n v="0"/>
    <n v="0"/>
    <n v="0"/>
    <m/>
    <n v="0"/>
    <n v="0"/>
    <n v="0"/>
    <n v="0"/>
    <n v="0"/>
    <n v="0"/>
    <m/>
    <m/>
    <m/>
    <m/>
    <m/>
    <n v="0"/>
    <n v="517831"/>
    <n v="174076"/>
    <x v="10"/>
    <m/>
    <m/>
    <m/>
    <m/>
    <m/>
    <m/>
    <m/>
    <m/>
    <m/>
  </r>
  <r>
    <s v="15/5217/NMA1"/>
    <x v="0"/>
    <x v="0"/>
    <d v="2019-10-11T00:00:00"/>
    <d v="2022-10-11T00:00:00"/>
    <d v="2019-10-16T00:00:00"/>
    <m/>
    <x v="1"/>
    <x v="0"/>
    <m/>
    <s v="Non-material amendment to condition U10926 (NS11 - Building Regulations) of planning permission 15/5217/FUL to allow for change in wording of condition to state:  'Prior to the commencement of works above slab level, a scheme shall be submitted to and app"/>
    <s v="Silver Birches_x000d_2 - 6 Marchmont Road_x000d_Richmond_x000d_TW10 6HH_x000d_"/>
    <m/>
    <n v="1"/>
    <m/>
    <m/>
    <m/>
    <m/>
    <m/>
    <m/>
    <m/>
    <n v="1"/>
    <m/>
    <m/>
    <n v="2"/>
    <n v="5"/>
    <m/>
    <m/>
    <n v="2"/>
    <m/>
    <m/>
    <n v="9"/>
    <n v="-1"/>
    <n v="2"/>
    <n v="5"/>
    <n v="0"/>
    <n v="0"/>
    <n v="2"/>
    <n v="0"/>
    <n v="0"/>
    <n v="8"/>
    <m/>
    <n v="0"/>
    <n v="8"/>
    <n v="0"/>
    <n v="0"/>
    <n v="0"/>
    <n v="0"/>
    <m/>
    <m/>
    <m/>
    <m/>
    <m/>
    <n v="8"/>
    <n v="518559"/>
    <n v="174698"/>
    <x v="4"/>
    <m/>
    <m/>
    <m/>
    <m/>
    <m/>
    <m/>
    <m/>
    <s v="Conservation Area"/>
    <s v="CA30 St Matthias Richmond"/>
  </r>
  <r>
    <s v="15/5351/FUL"/>
    <x v="0"/>
    <x v="0"/>
    <d v="2017-04-06T00:00:00"/>
    <d v="2020-04-07T00:00:00"/>
    <d v="2020-02-23T00:00:00"/>
    <m/>
    <x v="1"/>
    <x v="0"/>
    <m/>
    <s v="Erection of a pair of two-bedroom, semi-detached dwellings with associated access, car turntable, parking and amenity space following the demolition of existing dwelling."/>
    <s v="11 Fifth Cross Road_x000d_Twickenham_x000d__x000d_"/>
    <m/>
    <m/>
    <m/>
    <n v="1"/>
    <m/>
    <m/>
    <m/>
    <m/>
    <m/>
    <n v="1"/>
    <m/>
    <m/>
    <n v="2"/>
    <m/>
    <m/>
    <m/>
    <m/>
    <m/>
    <m/>
    <n v="2"/>
    <n v="0"/>
    <n v="2"/>
    <n v="-1"/>
    <n v="0"/>
    <n v="0"/>
    <n v="0"/>
    <n v="0"/>
    <n v="0"/>
    <n v="1"/>
    <m/>
    <n v="0"/>
    <n v="1"/>
    <n v="0"/>
    <n v="0"/>
    <n v="0"/>
    <n v="0"/>
    <m/>
    <m/>
    <m/>
    <m/>
    <m/>
    <n v="1"/>
    <n v="514775"/>
    <n v="172397"/>
    <x v="2"/>
    <m/>
    <m/>
    <m/>
    <m/>
    <m/>
    <m/>
    <m/>
    <m/>
    <m/>
  </r>
  <r>
    <s v="16/0058/FUL"/>
    <x v="1"/>
    <x v="0"/>
    <d v="2016-07-14T00:00:00"/>
    <d v="2019-07-14T00:00:00"/>
    <d v="2019-07-10T00:00:00"/>
    <m/>
    <x v="1"/>
    <x v="0"/>
    <m/>
    <s v="Change of use of 2nd floor and 3rd floor level from ancillary retail to nine 1 bedroom flats (C3 use) with external alterations and enclosure of walkway at 1st floor, new residential access, bin store, bicycle storage, replacement of plant, new stairs to"/>
    <s v="29 George Street_x000d_Richmond_x000d_TW9 1HY_x000d_"/>
    <m/>
    <m/>
    <m/>
    <m/>
    <m/>
    <m/>
    <m/>
    <m/>
    <m/>
    <n v="0"/>
    <m/>
    <n v="9"/>
    <m/>
    <m/>
    <m/>
    <m/>
    <m/>
    <m/>
    <m/>
    <n v="9"/>
    <n v="9"/>
    <n v="0"/>
    <n v="0"/>
    <n v="0"/>
    <n v="0"/>
    <n v="0"/>
    <n v="0"/>
    <n v="0"/>
    <n v="9"/>
    <m/>
    <n v="0"/>
    <n v="9"/>
    <n v="0"/>
    <n v="0"/>
    <n v="0"/>
    <n v="0"/>
    <m/>
    <m/>
    <m/>
    <m/>
    <m/>
    <n v="9"/>
    <n v="517924"/>
    <n v="174891"/>
    <x v="4"/>
    <m/>
    <s v="Richmond"/>
    <m/>
    <m/>
    <m/>
    <m/>
    <m/>
    <s v="Conservation Area"/>
    <s v="CA17 Central Richmond"/>
  </r>
  <r>
    <s v="16/0432/FUL"/>
    <x v="0"/>
    <x v="0"/>
    <d v="2016-08-31T00:00:00"/>
    <d v="2019-08-31T00:00:00"/>
    <d v="2017-05-09T00:00:00"/>
    <m/>
    <x v="1"/>
    <x v="0"/>
    <m/>
    <s v="Demolition of existing building and erection of three storey building plus basement to provide B1 use at basement, ground floor and first floor, and one 2 bedroom apartment above at second floor level."/>
    <s v="48 Glentham Road_x000d_Barnes_x000d_London_x000d_SW13 9JJ"/>
    <m/>
    <m/>
    <m/>
    <m/>
    <m/>
    <m/>
    <m/>
    <m/>
    <m/>
    <n v="0"/>
    <m/>
    <m/>
    <n v="1"/>
    <m/>
    <m/>
    <m/>
    <m/>
    <m/>
    <m/>
    <n v="1"/>
    <n v="0"/>
    <n v="1"/>
    <n v="0"/>
    <n v="0"/>
    <n v="0"/>
    <n v="0"/>
    <n v="0"/>
    <n v="0"/>
    <n v="1"/>
    <m/>
    <n v="0"/>
    <n v="1"/>
    <n v="0"/>
    <n v="0"/>
    <n v="0"/>
    <n v="0"/>
    <m/>
    <m/>
    <m/>
    <m/>
    <m/>
    <n v="1"/>
    <n v="522622"/>
    <n v="177876"/>
    <x v="17"/>
    <m/>
    <m/>
    <m/>
    <m/>
    <m/>
    <m/>
    <m/>
    <s v="Conservation Area"/>
    <s v="CA25 Castelnau"/>
  </r>
  <r>
    <s v="16/0680/FUL"/>
    <x v="4"/>
    <x v="0"/>
    <d v="2016-04-19T00:00:00"/>
    <d v="2019-04-19T00:00:00"/>
    <d v="2016-07-01T00:00:00"/>
    <m/>
    <x v="1"/>
    <x v="0"/>
    <m/>
    <s v="Part demolition of single dwelling house and formation of two semi-detached houses."/>
    <s v="2 Firs Avenue_x000d_East Sheen_x000d_London_x000d_SW14 7NZ_x000d_"/>
    <m/>
    <m/>
    <m/>
    <m/>
    <n v="1"/>
    <m/>
    <m/>
    <m/>
    <m/>
    <n v="1"/>
    <m/>
    <m/>
    <m/>
    <m/>
    <n v="2"/>
    <m/>
    <m/>
    <m/>
    <m/>
    <n v="2"/>
    <n v="0"/>
    <n v="0"/>
    <n v="0"/>
    <n v="1"/>
    <n v="0"/>
    <n v="0"/>
    <n v="0"/>
    <n v="0"/>
    <n v="1"/>
    <m/>
    <n v="0"/>
    <n v="1"/>
    <n v="0"/>
    <n v="0"/>
    <n v="0"/>
    <n v="0"/>
    <m/>
    <m/>
    <m/>
    <m/>
    <m/>
    <n v="1"/>
    <n v="520343"/>
    <n v="175141"/>
    <x v="7"/>
    <m/>
    <m/>
    <m/>
    <m/>
    <m/>
    <m/>
    <m/>
    <m/>
    <m/>
  </r>
  <r>
    <s v="16/0905/FUL"/>
    <x v="0"/>
    <x v="0"/>
    <d v="2017-02-23T00:00:00"/>
    <d v="2020-02-23T00:00:00"/>
    <d v="2020-02-19T00:00:00"/>
    <m/>
    <x v="1"/>
    <x v="0"/>
    <m/>
    <s v="Demolition of the existing hall and the erection of a new community facility building and 6 flats"/>
    <s v="275 Sandycombe Road_x000d_Richmond_x000d_TW9 3LU_x000d_"/>
    <m/>
    <m/>
    <m/>
    <m/>
    <m/>
    <m/>
    <m/>
    <m/>
    <m/>
    <n v="0"/>
    <m/>
    <n v="4"/>
    <n v="2"/>
    <m/>
    <m/>
    <m/>
    <m/>
    <m/>
    <m/>
    <n v="6"/>
    <n v="4"/>
    <n v="2"/>
    <n v="0"/>
    <n v="0"/>
    <n v="0"/>
    <n v="0"/>
    <n v="0"/>
    <n v="0"/>
    <n v="6"/>
    <m/>
    <n v="0"/>
    <n v="0"/>
    <n v="3"/>
    <n v="3"/>
    <n v="0"/>
    <n v="0"/>
    <m/>
    <m/>
    <m/>
    <m/>
    <m/>
    <n v="6"/>
    <n v="519126"/>
    <n v="176420"/>
    <x v="9"/>
    <m/>
    <m/>
    <m/>
    <s v="Mixed Use Area"/>
    <s v="Sandycombe Road North"/>
    <m/>
    <m/>
    <s v="Conservation Area"/>
    <s v="CA15 Kew Gardens Kew"/>
  </r>
  <r>
    <s v="16/1145/FUL"/>
    <x v="2"/>
    <x v="0"/>
    <d v="2016-12-15T00:00:00"/>
    <d v="2019-12-15T00:00:00"/>
    <d v="2019-02-01T00:00:00"/>
    <m/>
    <x v="1"/>
    <x v="0"/>
    <m/>
    <s v="Conversion of part lower ground floor to form 1 x 1 bed self contained flat. New external staircase to match existing"/>
    <s v="19 - 21 Lower Teddington Road_x000d_Hampton Wick_x000d__x000d_"/>
    <s v="KT1 4EU"/>
    <m/>
    <m/>
    <m/>
    <m/>
    <m/>
    <m/>
    <m/>
    <m/>
    <n v="0"/>
    <m/>
    <n v="1"/>
    <m/>
    <m/>
    <m/>
    <m/>
    <m/>
    <m/>
    <m/>
    <n v="1"/>
    <n v="1"/>
    <n v="0"/>
    <n v="0"/>
    <n v="0"/>
    <n v="0"/>
    <n v="0"/>
    <n v="0"/>
    <n v="0"/>
    <n v="1"/>
    <m/>
    <n v="0"/>
    <n v="1"/>
    <n v="0"/>
    <n v="0"/>
    <n v="0"/>
    <n v="0"/>
    <m/>
    <m/>
    <m/>
    <m/>
    <m/>
    <n v="1"/>
    <n v="517615"/>
    <n v="169709"/>
    <x v="3"/>
    <m/>
    <m/>
    <m/>
    <m/>
    <m/>
    <m/>
    <m/>
    <s v="Conservation Area"/>
    <s v="CA18 Hampton Wick"/>
  </r>
  <r>
    <s v="16/1373/FUL"/>
    <x v="1"/>
    <x v="0"/>
    <d v="2016-09-19T00:00:00"/>
    <d v="2019-09-19T00:00:00"/>
    <d v="2017-11-24T00:00:00"/>
    <m/>
    <x v="1"/>
    <x v="0"/>
    <m/>
    <s v="Alterations and refurbishment to provide a single family dwelling house."/>
    <s v="17 The Green, Richmond, TW9 1PX_x000a_"/>
    <s v="TW9 1PX"/>
    <m/>
    <m/>
    <m/>
    <m/>
    <m/>
    <m/>
    <m/>
    <m/>
    <n v="0"/>
    <m/>
    <m/>
    <m/>
    <m/>
    <m/>
    <n v="1"/>
    <m/>
    <m/>
    <m/>
    <n v="1"/>
    <n v="0"/>
    <n v="0"/>
    <n v="0"/>
    <n v="0"/>
    <n v="1"/>
    <n v="0"/>
    <n v="0"/>
    <n v="0"/>
    <n v="1"/>
    <m/>
    <n v="0"/>
    <n v="1"/>
    <n v="0"/>
    <n v="0"/>
    <n v="0"/>
    <n v="0"/>
    <m/>
    <m/>
    <m/>
    <m/>
    <m/>
    <n v="1"/>
    <n v="517807"/>
    <n v="174892"/>
    <x v="4"/>
    <m/>
    <s v="Richmond"/>
    <m/>
    <m/>
    <m/>
    <m/>
    <m/>
    <s v="Conservation Area"/>
    <s v="CA3 Richmond Green"/>
  </r>
  <r>
    <s v="16/1882/FUL"/>
    <x v="0"/>
    <x v="0"/>
    <d v="2017-05-30T00:00:00"/>
    <d v="2020-05-30T00:00:00"/>
    <d v="2019-04-01T00:00:00"/>
    <m/>
    <x v="1"/>
    <x v="0"/>
    <m/>
    <s v="Demolition of existing single dwelling and erection of a new single dwelling."/>
    <s v="9 Charlotte Road_x000d_Barnes_x000d_London_x000d_SW13 9QJ_x000d_"/>
    <s v="SW13 9QJ"/>
    <n v="1"/>
    <m/>
    <m/>
    <m/>
    <m/>
    <m/>
    <m/>
    <m/>
    <n v="1"/>
    <m/>
    <m/>
    <m/>
    <n v="1"/>
    <m/>
    <m/>
    <m/>
    <m/>
    <m/>
    <n v="1"/>
    <n v="-1"/>
    <n v="0"/>
    <n v="1"/>
    <n v="0"/>
    <n v="0"/>
    <n v="0"/>
    <n v="0"/>
    <n v="0"/>
    <n v="0"/>
    <m/>
    <n v="0"/>
    <n v="0"/>
    <n v="0"/>
    <n v="0"/>
    <n v="0"/>
    <n v="0"/>
    <m/>
    <m/>
    <m/>
    <m/>
    <m/>
    <n v="0"/>
    <n v="521779"/>
    <n v="176827"/>
    <x v="17"/>
    <m/>
    <m/>
    <m/>
    <m/>
    <m/>
    <m/>
    <m/>
    <m/>
    <m/>
  </r>
  <r>
    <s v="16/1903/FUL"/>
    <x v="1"/>
    <x v="0"/>
    <d v="2016-11-15T00:00:00"/>
    <d v="2020-11-01T00:00:00"/>
    <d v="2019-01-14T00:00:00"/>
    <d v="2020-05-18T00:00:00"/>
    <x v="1"/>
    <x v="0"/>
    <m/>
    <s v="Change of use from office (B1) to residential (C3), demolition and rebuild of the existing single storey rear building, basement extension to Grade II listed building in the Kew Green Conservation Area."/>
    <s v="63 Kew Green_x000d_Kew_x000d__x000d_"/>
    <m/>
    <m/>
    <m/>
    <m/>
    <m/>
    <m/>
    <m/>
    <m/>
    <m/>
    <n v="0"/>
    <m/>
    <m/>
    <n v="1"/>
    <m/>
    <m/>
    <m/>
    <m/>
    <m/>
    <m/>
    <n v="1"/>
    <n v="0"/>
    <n v="1"/>
    <n v="0"/>
    <n v="0"/>
    <n v="0"/>
    <n v="0"/>
    <n v="0"/>
    <n v="0"/>
    <n v="1"/>
    <m/>
    <n v="0"/>
    <n v="1"/>
    <n v="0"/>
    <n v="0"/>
    <n v="0"/>
    <n v="0"/>
    <m/>
    <m/>
    <m/>
    <m/>
    <m/>
    <n v="1"/>
    <n v="518846"/>
    <n v="177650"/>
    <x v="9"/>
    <m/>
    <m/>
    <s v="Thames Policy Area"/>
    <m/>
    <m/>
    <m/>
    <m/>
    <s v="Conservation Area"/>
    <s v="CA2 Kew Green"/>
  </r>
  <r>
    <s v="16/2306/FUL"/>
    <x v="2"/>
    <x v="0"/>
    <d v="2016-08-17T00:00:00"/>
    <d v="2019-08-17T00:00:00"/>
    <d v="2019-01-14T00:00:00"/>
    <m/>
    <x v="1"/>
    <x v="0"/>
    <m/>
    <s v="Conversion of the building into one family house, plus an additional apartment at basement level to the front."/>
    <s v="112 Richmond Hill_x000d_Richmond_x000d__x000d_"/>
    <m/>
    <n v="2"/>
    <n v="2"/>
    <n v="1"/>
    <m/>
    <m/>
    <m/>
    <m/>
    <m/>
    <n v="5"/>
    <m/>
    <n v="1"/>
    <m/>
    <m/>
    <n v="1"/>
    <m/>
    <m/>
    <m/>
    <m/>
    <n v="2"/>
    <n v="-1"/>
    <n v="-2"/>
    <n v="-1"/>
    <n v="1"/>
    <n v="0"/>
    <n v="0"/>
    <n v="0"/>
    <n v="0"/>
    <n v="-3"/>
    <m/>
    <n v="0"/>
    <n v="-3"/>
    <n v="0"/>
    <n v="0"/>
    <n v="0"/>
    <n v="0"/>
    <m/>
    <m/>
    <m/>
    <m/>
    <m/>
    <n v="-3"/>
    <n v="518294"/>
    <n v="174078"/>
    <x v="15"/>
    <m/>
    <m/>
    <s v="Thames Policy Area"/>
    <m/>
    <m/>
    <m/>
    <m/>
    <s v="Conservation Area"/>
    <s v="CA5 Richmond Hill"/>
  </r>
  <r>
    <s v="16/2637/FUL"/>
    <x v="0"/>
    <x v="0"/>
    <d v="2017-03-07T00:00:00"/>
    <d v="2020-03-07T00:00:00"/>
    <d v="2017-05-10T00:00:00"/>
    <m/>
    <x v="1"/>
    <x v="0"/>
    <m/>
    <s v="Demolition of the existing building and the erection of new two-storey house, with a basement and front and rear light wells and a rear dormer._x000d__x000d_"/>
    <s v="9 Belgrave Road_x000d_Barnes_x000d_London_x000d_SW13 9NS_x000d_"/>
    <m/>
    <m/>
    <m/>
    <m/>
    <n v="1"/>
    <m/>
    <m/>
    <m/>
    <m/>
    <n v="1"/>
    <m/>
    <m/>
    <m/>
    <m/>
    <n v="1"/>
    <m/>
    <m/>
    <m/>
    <m/>
    <n v="1"/>
    <n v="0"/>
    <n v="0"/>
    <n v="0"/>
    <n v="0"/>
    <n v="0"/>
    <n v="0"/>
    <n v="0"/>
    <n v="0"/>
    <n v="0"/>
    <m/>
    <n v="0"/>
    <n v="0"/>
    <n v="0"/>
    <n v="0"/>
    <n v="0"/>
    <n v="0"/>
    <m/>
    <m/>
    <m/>
    <m/>
    <m/>
    <n v="0"/>
    <n v="521872"/>
    <n v="177181"/>
    <x v="17"/>
    <m/>
    <m/>
    <m/>
    <m/>
    <m/>
    <m/>
    <m/>
    <m/>
    <m/>
  </r>
  <r>
    <s v="16/2647/FUL"/>
    <x v="0"/>
    <x v="0"/>
    <d v="2017-10-10T00:00:00"/>
    <d v="2020-10-10T00:00:00"/>
    <d v="2019-12-02T00:00:00"/>
    <m/>
    <x v="1"/>
    <x v="2"/>
    <m/>
    <s v="Demolition of the existing office (B1a) building (395 sq.m) and the erection a part five / part six-storey mixed-use building comprisnig a ground floor office / commercial unit (300 sq.m) and 22 (11 x 1 and 11 x 2 bed) affordable 'shared ownership' apartm"/>
    <s v="2 High Street_x000d_Teddington_x000d_TW11 8EW_x000d_"/>
    <s v="TW11 8EW"/>
    <m/>
    <m/>
    <m/>
    <m/>
    <m/>
    <m/>
    <m/>
    <m/>
    <n v="0"/>
    <s v="Y"/>
    <n v="11"/>
    <n v="11"/>
    <m/>
    <m/>
    <m/>
    <m/>
    <m/>
    <n v="22"/>
    <n v="22"/>
    <n v="11"/>
    <n v="11"/>
    <n v="0"/>
    <n v="0"/>
    <n v="0"/>
    <n v="0"/>
    <n v="0"/>
    <n v="0"/>
    <n v="22"/>
    <m/>
    <n v="0"/>
    <n v="11"/>
    <n v="11"/>
    <n v="0"/>
    <n v="0"/>
    <n v="0"/>
    <m/>
    <m/>
    <m/>
    <m/>
    <m/>
    <n v="22"/>
    <n v="515918"/>
    <n v="171031"/>
    <x v="0"/>
    <m/>
    <s v="Teddington"/>
    <m/>
    <m/>
    <m/>
    <m/>
    <m/>
    <m/>
    <m/>
  </r>
  <r>
    <s v="16/2709/FUL"/>
    <x v="0"/>
    <x v="0"/>
    <d v="2017-04-10T00:00:00"/>
    <d v="2020-04-10T00:00:00"/>
    <d v="2020-03-22T00:00:00"/>
    <m/>
    <x v="1"/>
    <x v="0"/>
    <m/>
    <s v="Demolition of the existing building and the erection of two new two-storey houses, one with a basement and side lightwells and the other with a basement with rear lightwell and rear dormer."/>
    <s v="29 Howsman Road_x000d_Barnes_x000d_London_x000d_SW13 9AW_x000d_"/>
    <s v="SW13 9AW"/>
    <n v="2"/>
    <m/>
    <m/>
    <m/>
    <m/>
    <m/>
    <m/>
    <m/>
    <n v="2"/>
    <m/>
    <m/>
    <n v="2"/>
    <m/>
    <m/>
    <m/>
    <m/>
    <m/>
    <m/>
    <n v="2"/>
    <n v="-2"/>
    <n v="2"/>
    <n v="0"/>
    <n v="0"/>
    <n v="0"/>
    <n v="0"/>
    <n v="0"/>
    <n v="0"/>
    <n v="0"/>
    <m/>
    <n v="0"/>
    <n v="0"/>
    <n v="0"/>
    <n v="0"/>
    <n v="0"/>
    <n v="0"/>
    <m/>
    <m/>
    <m/>
    <m/>
    <m/>
    <n v="0"/>
    <n v="522192"/>
    <n v="177628"/>
    <x v="17"/>
    <s v="Garden Land"/>
    <m/>
    <m/>
    <m/>
    <m/>
    <m/>
    <m/>
    <m/>
    <m/>
  </r>
  <r>
    <s v="16/3293/RES"/>
    <x v="0"/>
    <x v="0"/>
    <d v="2016-11-03T00:00:00"/>
    <d v="2019-11-03T00:00:00"/>
    <d v="2017-03-13T00:00:00"/>
    <m/>
    <x v="1"/>
    <x v="1"/>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
    <n v="11"/>
    <n v="5"/>
    <n v="3"/>
    <m/>
    <m/>
    <m/>
    <n v="22"/>
    <n v="22"/>
    <n v="3"/>
    <n v="11"/>
    <n v="5"/>
    <n v="3"/>
    <n v="0"/>
    <n v="0"/>
    <n v="0"/>
    <n v="0"/>
    <n v="22"/>
    <m/>
    <n v="0"/>
    <n v="0"/>
    <n v="0"/>
    <n v="11"/>
    <n v="11"/>
    <n v="0"/>
    <m/>
    <m/>
    <m/>
    <m/>
    <m/>
    <n v="22"/>
    <n v="515304"/>
    <n v="173889"/>
    <x v="1"/>
    <m/>
    <m/>
    <m/>
    <m/>
    <m/>
    <m/>
    <m/>
    <m/>
    <m/>
  </r>
  <r>
    <s v="16/3293/RES"/>
    <x v="0"/>
    <x v="0"/>
    <d v="2016-11-03T00:00:00"/>
    <d v="2019-11-03T00:00:00"/>
    <d v="2017-03-13T00:00:00"/>
    <m/>
    <x v="1"/>
    <x v="0"/>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38"/>
    <n v="59"/>
    <n v="31"/>
    <n v="18"/>
    <m/>
    <m/>
    <m/>
    <m/>
    <n v="146"/>
    <n v="38"/>
    <n v="59"/>
    <n v="31"/>
    <n v="18"/>
    <n v="0"/>
    <n v="0"/>
    <n v="0"/>
    <n v="0"/>
    <n v="146"/>
    <m/>
    <n v="0"/>
    <n v="0"/>
    <n v="0"/>
    <n v="48.666666666666664"/>
    <n v="48.666666666666664"/>
    <n v="48.666666666666664"/>
    <m/>
    <m/>
    <m/>
    <m/>
    <m/>
    <n v="146"/>
    <n v="515304"/>
    <n v="173889"/>
    <x v="1"/>
    <m/>
    <m/>
    <m/>
    <m/>
    <m/>
    <m/>
    <m/>
    <m/>
    <m/>
  </r>
  <r>
    <s v="16/3293/RES"/>
    <x v="0"/>
    <x v="0"/>
    <d v="2016-11-03T00:00:00"/>
    <d v="2019-11-03T00:00:00"/>
    <d v="2017-03-13T00:00:00"/>
    <m/>
    <x v="1"/>
    <x v="2"/>
    <m/>
    <s v="Detailed Reserved Matters application including Appearance, Landscaping, Layout and Scale for the Schools Development Zone pursuant to Conditions U08026 and U08031 of Outline Planning Permission 15/3038/OUT dated 16.08.16 (Outline application for the demo"/>
    <s v="Land At Junction Of A316 And Langhorn Drive And Richmond College Site (Including Craneford Way East Playing Fields And Marsh Farm Lane)_x000d_Egerton Road_x000d_Twickenham"/>
    <s v="TW2 7SJ"/>
    <m/>
    <m/>
    <m/>
    <m/>
    <m/>
    <m/>
    <m/>
    <m/>
    <n v="0"/>
    <s v="Y"/>
    <n v="4"/>
    <n v="1"/>
    <m/>
    <m/>
    <m/>
    <m/>
    <m/>
    <n v="5"/>
    <n v="5"/>
    <n v="4"/>
    <n v="1"/>
    <n v="0"/>
    <n v="0"/>
    <n v="0"/>
    <n v="0"/>
    <n v="0"/>
    <n v="0"/>
    <n v="5"/>
    <m/>
    <n v="0"/>
    <n v="0"/>
    <n v="0"/>
    <n v="2.5"/>
    <n v="2.5"/>
    <n v="0"/>
    <m/>
    <m/>
    <m/>
    <m/>
    <m/>
    <n v="5"/>
    <n v="515304"/>
    <n v="173889"/>
    <x v="1"/>
    <m/>
    <m/>
    <m/>
    <m/>
    <m/>
    <m/>
    <m/>
    <m/>
    <m/>
  </r>
  <r>
    <s v="16/3450/FUL"/>
    <x v="0"/>
    <x v="0"/>
    <d v="2017-10-16T00:00:00"/>
    <d v="2020-10-16T00:00:00"/>
    <d v="2018-09-03T00:00:00"/>
    <d v="2020-09-09T00:00:00"/>
    <x v="1"/>
    <x v="0"/>
    <m/>
    <s v="Demolition of existing buildings and removal of advertising hoardings. Resiting of existing recycling bins. Erection of a part 3 storey part 4 storey building with commercial use (Flexible Use Class A1, A2 and/or B1a) on the ground floor with 9 flats (4 x"/>
    <s v="Land At_x000d_149 - 151 Heath Road_x000d_Twickenham_x000d__x000d_"/>
    <s v="TW1 4BH"/>
    <m/>
    <m/>
    <m/>
    <m/>
    <m/>
    <m/>
    <m/>
    <m/>
    <n v="0"/>
    <m/>
    <n v="8"/>
    <n v="1"/>
    <m/>
    <m/>
    <m/>
    <m/>
    <m/>
    <m/>
    <n v="9"/>
    <n v="8"/>
    <n v="1"/>
    <n v="0"/>
    <n v="0"/>
    <n v="0"/>
    <n v="0"/>
    <n v="0"/>
    <n v="0"/>
    <n v="9"/>
    <m/>
    <n v="0"/>
    <n v="9"/>
    <n v="0"/>
    <n v="0"/>
    <n v="0"/>
    <n v="0"/>
    <m/>
    <m/>
    <m/>
    <m/>
    <m/>
    <n v="9"/>
    <n v="515669"/>
    <n v="173102"/>
    <x v="5"/>
    <m/>
    <s v="Twickenham"/>
    <m/>
    <m/>
    <m/>
    <m/>
    <m/>
    <m/>
    <m/>
  </r>
  <r>
    <s v="16/3506/FUL"/>
    <x v="0"/>
    <x v="0"/>
    <d v="2018-10-11T00:00:00"/>
    <d v="2021-10-11T00:00:00"/>
    <d v="2019-10-14T00:00:00"/>
    <m/>
    <x v="1"/>
    <x v="1"/>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19"/>
    <m/>
    <m/>
    <m/>
    <m/>
    <m/>
    <m/>
    <m/>
    <n v="19"/>
    <n v="19"/>
    <n v="0"/>
    <n v="0"/>
    <n v="0"/>
    <n v="0"/>
    <n v="0"/>
    <n v="0"/>
    <n v="0"/>
    <n v="19"/>
    <m/>
    <n v="0"/>
    <n v="19"/>
    <n v="0"/>
    <n v="0"/>
    <n v="0"/>
    <n v="0"/>
    <m/>
    <m/>
    <m/>
    <m/>
    <m/>
    <n v="19"/>
    <n v="513257"/>
    <n v="174057"/>
    <x v="13"/>
    <m/>
    <m/>
    <m/>
    <m/>
    <m/>
    <m/>
    <m/>
    <m/>
    <m/>
  </r>
  <r>
    <s v="16/3506/FUL"/>
    <x v="0"/>
    <x v="0"/>
    <d v="2018-10-11T00:00:00"/>
    <d v="2021-10-11T00:00:00"/>
    <d v="2019-10-14T00:00:00"/>
    <m/>
    <x v="1"/>
    <x v="2"/>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0"/>
    <n v="0"/>
    <n v="0"/>
    <n v="0"/>
    <m/>
    <m/>
    <m/>
    <m/>
    <n v="0"/>
    <s v="Y"/>
    <n v="5"/>
    <m/>
    <m/>
    <m/>
    <m/>
    <m/>
    <m/>
    <m/>
    <n v="5"/>
    <n v="5"/>
    <n v="0"/>
    <n v="0"/>
    <n v="0"/>
    <n v="0"/>
    <n v="0"/>
    <n v="0"/>
    <n v="0"/>
    <n v="5"/>
    <m/>
    <n v="0"/>
    <n v="5"/>
    <n v="0"/>
    <n v="0"/>
    <n v="0"/>
    <n v="0"/>
    <m/>
    <m/>
    <m/>
    <m/>
    <m/>
    <n v="5"/>
    <n v="513257"/>
    <n v="174057"/>
    <x v="13"/>
    <m/>
    <m/>
    <m/>
    <m/>
    <m/>
    <m/>
    <m/>
    <m/>
    <m/>
  </r>
  <r>
    <s v="16/3506/FUL"/>
    <x v="0"/>
    <x v="0"/>
    <d v="2018-10-11T00:00:00"/>
    <d v="2021-10-11T00:00:00"/>
    <d v="2019-10-14T00:00:00"/>
    <m/>
    <x v="1"/>
    <x v="3"/>
    <m/>
    <s v="Demolition of the existing building and erection of 2 buildings at single-storey and three-stories to provide 24 affordable residential units (sheltered accommodation for older people of the minimum age of 55) with associated external amenities, communal"/>
    <s v="Somerville House_x000d_1 Rodney Road_x000d_Twickenham_x000d__x000d_"/>
    <s v="TW2 7AL"/>
    <n v="29"/>
    <n v="1"/>
    <n v="0"/>
    <n v="0"/>
    <m/>
    <m/>
    <m/>
    <m/>
    <n v="30"/>
    <s v="Y"/>
    <n v="0"/>
    <m/>
    <m/>
    <m/>
    <m/>
    <m/>
    <m/>
    <m/>
    <n v="0"/>
    <n v="-29"/>
    <n v="-1"/>
    <n v="0"/>
    <n v="0"/>
    <n v="0"/>
    <n v="0"/>
    <n v="0"/>
    <n v="0"/>
    <n v="-30"/>
    <m/>
    <n v="0"/>
    <n v="-30"/>
    <n v="0"/>
    <n v="0"/>
    <n v="0"/>
    <n v="0"/>
    <m/>
    <m/>
    <m/>
    <m/>
    <m/>
    <n v="-30"/>
    <n v="513257"/>
    <n v="174057"/>
    <x v="13"/>
    <m/>
    <m/>
    <m/>
    <m/>
    <m/>
    <m/>
    <m/>
    <m/>
    <m/>
  </r>
  <r>
    <s v="16/3552/FUL"/>
    <x v="3"/>
    <x v="0"/>
    <d v="2018-04-24T00:00:00"/>
    <d v="2021-04-24T00:00:00"/>
    <d v="2018-04-25T00:00:00"/>
    <m/>
    <x v="1"/>
    <x v="0"/>
    <m/>
    <s v="Conversion and extension of the existing convent buildings (following demolition of some mid-20th century extensions), together with new build apartments and houses, to provide a total of 23 residential retirement units, an estate managers office and meet"/>
    <s v="St Michaels Convent, 56 Ham Common, Ham, Richmond, TW10 7JH_x000a_"/>
    <s v="TW10 7JH"/>
    <m/>
    <m/>
    <m/>
    <m/>
    <m/>
    <m/>
    <m/>
    <m/>
    <n v="0"/>
    <m/>
    <n v="1"/>
    <n v="9"/>
    <n v="1"/>
    <n v="1"/>
    <m/>
    <m/>
    <m/>
    <m/>
    <n v="12"/>
    <n v="1"/>
    <n v="9"/>
    <n v="1"/>
    <n v="1"/>
    <n v="0"/>
    <n v="0"/>
    <n v="0"/>
    <n v="0"/>
    <n v="12"/>
    <m/>
    <n v="0"/>
    <n v="12"/>
    <n v="0"/>
    <n v="0"/>
    <n v="0"/>
    <n v="0"/>
    <m/>
    <m/>
    <m/>
    <m/>
    <m/>
    <n v="12"/>
    <n v="517752"/>
    <n v="172177"/>
    <x v="15"/>
    <m/>
    <m/>
    <m/>
    <m/>
    <m/>
    <m/>
    <m/>
    <s v="Conservation Area"/>
    <s v="CA7 Ham Common"/>
  </r>
  <r>
    <s v="16/3625/FUL"/>
    <x v="0"/>
    <x v="0"/>
    <d v="2017-11-30T00:00:00"/>
    <d v="2020-11-30T00:00:00"/>
    <d v="2018-09-01T00:00:00"/>
    <m/>
    <x v="1"/>
    <x v="0"/>
    <m/>
    <s v="Demolition of existing car repair workshop and replacement with 1 no. ground floor B1(a) commercial unit and 1 no. 2 bed residential unit with associated landscaping, car and cycle parking."/>
    <s v="65 Holly Road_x000d_Twickenham_x000d_TW1 4HF_x000d_"/>
    <s v="TW1 4HF"/>
    <m/>
    <m/>
    <m/>
    <m/>
    <m/>
    <m/>
    <m/>
    <m/>
    <n v="0"/>
    <m/>
    <m/>
    <n v="1"/>
    <m/>
    <m/>
    <m/>
    <m/>
    <m/>
    <m/>
    <n v="1"/>
    <n v="0"/>
    <n v="1"/>
    <n v="0"/>
    <n v="0"/>
    <n v="0"/>
    <n v="0"/>
    <n v="0"/>
    <n v="0"/>
    <n v="1"/>
    <m/>
    <n v="0"/>
    <n v="1"/>
    <n v="0"/>
    <n v="0"/>
    <n v="0"/>
    <n v="0"/>
    <m/>
    <m/>
    <m/>
    <m/>
    <m/>
    <n v="1"/>
    <n v="516115"/>
    <n v="173199"/>
    <x v="10"/>
    <m/>
    <s v="Twickenham"/>
    <m/>
    <m/>
    <m/>
    <m/>
    <m/>
    <m/>
    <m/>
  </r>
  <r>
    <s v="16/3961/FUL"/>
    <x v="0"/>
    <x v="0"/>
    <d v="2017-02-20T00:00:00"/>
    <d v="2020-08-10T00:00:00"/>
    <d v="2019-01-14T00:00:00"/>
    <m/>
    <x v="1"/>
    <x v="0"/>
    <m/>
    <s v="Demolition of rear stock room and yard to create a 2 bedroom dwelling over 2 floors with one integral parking space at ground level."/>
    <s v="8 Barnes High Street_x000d_Barnes_x000d_London_x000d_SW13 9LW_x000d_"/>
    <s v="SW13 9LW"/>
    <m/>
    <m/>
    <m/>
    <m/>
    <m/>
    <m/>
    <m/>
    <m/>
    <n v="0"/>
    <m/>
    <m/>
    <n v="1"/>
    <m/>
    <m/>
    <m/>
    <m/>
    <m/>
    <m/>
    <n v="1"/>
    <n v="0"/>
    <n v="1"/>
    <n v="0"/>
    <n v="0"/>
    <n v="0"/>
    <n v="0"/>
    <n v="0"/>
    <n v="0"/>
    <n v="1"/>
    <m/>
    <n v="0"/>
    <n v="1"/>
    <n v="0"/>
    <n v="0"/>
    <n v="0"/>
    <n v="0"/>
    <m/>
    <m/>
    <m/>
    <m/>
    <m/>
    <n v="1"/>
    <n v="521729"/>
    <n v="176400"/>
    <x v="6"/>
    <m/>
    <m/>
    <m/>
    <s v="Mixed Use Area"/>
    <s v="High Street"/>
    <m/>
    <m/>
    <s v="Conservation Area"/>
    <s v="CA1 Barnes Green"/>
  </r>
  <r>
    <s v="16/4127/FUL"/>
    <x v="2"/>
    <x v="0"/>
    <d v="2017-12-04T00:00:00"/>
    <d v="2021-01-30T00:00:00"/>
    <d v="2019-03-01T00:00:00"/>
    <m/>
    <x v="1"/>
    <x v="0"/>
    <m/>
    <s v="Conversion of property into two residential units (1 x 2 bed house and 1 x 3 bed house) with associated alterations to fenestration arrangements; Levelling of ground level; new canopy structure to east elevation and enlargement of rear terrace at ground l"/>
    <s v="Weir Cottage_x000d_5 Broom Road_x000d_Teddington_x000d__x000d_"/>
    <s v="TW11 9NR"/>
    <m/>
    <m/>
    <m/>
    <m/>
    <n v="1"/>
    <m/>
    <m/>
    <m/>
    <n v="1"/>
    <m/>
    <m/>
    <n v="1"/>
    <n v="1"/>
    <m/>
    <m/>
    <m/>
    <m/>
    <m/>
    <n v="2"/>
    <n v="0"/>
    <n v="1"/>
    <n v="1"/>
    <n v="0"/>
    <n v="-1"/>
    <n v="0"/>
    <n v="0"/>
    <n v="0"/>
    <n v="1"/>
    <m/>
    <n v="0"/>
    <n v="1"/>
    <n v="0"/>
    <n v="0"/>
    <n v="0"/>
    <n v="0"/>
    <m/>
    <m/>
    <m/>
    <m/>
    <m/>
    <n v="1"/>
    <n v="516719"/>
    <n v="171329"/>
    <x v="0"/>
    <m/>
    <m/>
    <s v="Thames Policy Area"/>
    <m/>
    <m/>
    <m/>
    <m/>
    <s v="Conservation Area"/>
    <s v="CA27 Teddington Lock"/>
  </r>
  <r>
    <s v="16/4405/FUL"/>
    <x v="0"/>
    <x v="0"/>
    <d v="2017-03-27T00:00:00"/>
    <d v="2020-03-27T00:00:00"/>
    <d v="2017-09-01T00:00:00"/>
    <m/>
    <x v="1"/>
    <x v="0"/>
    <m/>
    <s v="Demolition of an existing 3 bedroom bungalow and erection of a new 4 bedroom two storey dwelling (including loft accommodation) with associated landscaping works)."/>
    <s v="46 Sixth Cross Road_x000d_Twickenham_x000d_TW2 5PB_x000d_"/>
    <s v="TW2 5PB"/>
    <m/>
    <m/>
    <n v="1"/>
    <m/>
    <m/>
    <m/>
    <m/>
    <m/>
    <n v="1"/>
    <m/>
    <m/>
    <m/>
    <m/>
    <n v="1"/>
    <m/>
    <m/>
    <m/>
    <n v="0"/>
    <n v="1"/>
    <n v="0"/>
    <n v="0"/>
    <n v="-1"/>
    <n v="1"/>
    <n v="0"/>
    <n v="0"/>
    <n v="0"/>
    <n v="0"/>
    <n v="0"/>
    <m/>
    <n v="0"/>
    <n v="0"/>
    <n v="0"/>
    <n v="0"/>
    <n v="0"/>
    <n v="0"/>
    <m/>
    <m/>
    <m/>
    <m/>
    <m/>
    <n v="0"/>
    <n v="514468"/>
    <n v="172144"/>
    <x v="2"/>
    <m/>
    <m/>
    <m/>
    <m/>
    <m/>
    <m/>
    <m/>
    <m/>
    <m/>
  </r>
  <r>
    <s v="16/4635/FUL"/>
    <x v="0"/>
    <x v="0"/>
    <d v="2017-03-07T00:00:00"/>
    <d v="2020-03-07T00:00:00"/>
    <d v="2020-03-01T00:00:00"/>
    <m/>
    <x v="1"/>
    <x v="0"/>
    <m/>
    <s v="Construction of a three bedroom single storey dwelling with associated hard and soft landscaping, parking and access road (bollard lit)"/>
    <s v="Land Rear Of 12 To 36_x000d_Vincam Close_x000d_Twickenham_x000d__x000d_"/>
    <m/>
    <m/>
    <m/>
    <m/>
    <m/>
    <m/>
    <m/>
    <m/>
    <m/>
    <n v="0"/>
    <m/>
    <m/>
    <m/>
    <n v="1"/>
    <m/>
    <m/>
    <m/>
    <m/>
    <n v="0"/>
    <n v="1"/>
    <n v="0"/>
    <n v="0"/>
    <n v="1"/>
    <n v="0"/>
    <n v="0"/>
    <n v="0"/>
    <n v="0"/>
    <n v="0"/>
    <n v="1"/>
    <m/>
    <n v="0"/>
    <n v="1"/>
    <n v="0"/>
    <n v="0"/>
    <n v="0"/>
    <n v="0"/>
    <m/>
    <m/>
    <m/>
    <m/>
    <m/>
    <n v="1"/>
    <n v="513432"/>
    <n v="173849"/>
    <x v="13"/>
    <m/>
    <m/>
    <m/>
    <m/>
    <m/>
    <m/>
    <m/>
    <m/>
    <m/>
  </r>
  <r>
    <s v="16/4772/GPD15"/>
    <x v="1"/>
    <x v="1"/>
    <d v="2017-02-24T00:00:00"/>
    <d v="2020-12-21T00:00:00"/>
    <d v="2019-10-07T00:00:00"/>
    <m/>
    <x v="1"/>
    <x v="0"/>
    <m/>
    <s v="Change of use of first floor from B1 office use to C3 residential use comprising 9 units (8 x 1 bed and 1 x 2 bed flats)"/>
    <s v="52 - 64 Heath Road_x000d_Twickenham_x000d__x000d_"/>
    <s v="-"/>
    <m/>
    <m/>
    <m/>
    <m/>
    <m/>
    <m/>
    <m/>
    <m/>
    <n v="0"/>
    <m/>
    <n v="8"/>
    <n v="1"/>
    <m/>
    <m/>
    <m/>
    <m/>
    <m/>
    <m/>
    <n v="9"/>
    <n v="8"/>
    <n v="1"/>
    <n v="0"/>
    <n v="0"/>
    <n v="0"/>
    <n v="0"/>
    <n v="0"/>
    <n v="0"/>
    <n v="9"/>
    <m/>
    <n v="0"/>
    <n v="9"/>
    <n v="0"/>
    <n v="0"/>
    <n v="0"/>
    <n v="0"/>
    <m/>
    <m/>
    <m/>
    <m/>
    <m/>
    <n v="9"/>
    <n v="515974"/>
    <n v="173142"/>
    <x v="10"/>
    <m/>
    <s v="Twickenham"/>
    <m/>
    <m/>
    <m/>
    <m/>
    <m/>
    <m/>
    <m/>
  </r>
  <r>
    <s v="16/4890/FUL"/>
    <x v="0"/>
    <x v="0"/>
    <d v="2017-09-08T00:00:00"/>
    <d v="2020-09-08T00:00:00"/>
    <d v="2019-03-30T00:00:00"/>
    <m/>
    <x v="1"/>
    <x v="0"/>
    <m/>
    <s v="Redevelopment of site to provide for a mixed use development of 535m2 of commercial space (B1 (a), (b) and (c) and B8 use) and 20 residential units, together with car parking and landscaping"/>
    <s v="1 - 9 Sandycombe Road Richmond_x000a__x000a_"/>
    <m/>
    <m/>
    <m/>
    <m/>
    <m/>
    <m/>
    <m/>
    <m/>
    <m/>
    <n v="0"/>
    <m/>
    <n v="9"/>
    <n v="7"/>
    <n v="4"/>
    <m/>
    <m/>
    <m/>
    <m/>
    <m/>
    <n v="20"/>
    <n v="9"/>
    <n v="7"/>
    <n v="4"/>
    <n v="0"/>
    <n v="0"/>
    <n v="0"/>
    <n v="0"/>
    <n v="0"/>
    <n v="20"/>
    <m/>
    <n v="0"/>
    <n v="10"/>
    <n v="10"/>
    <n v="0"/>
    <n v="0"/>
    <n v="0"/>
    <m/>
    <m/>
    <m/>
    <m/>
    <m/>
    <n v="20"/>
    <n v="519012"/>
    <n v="175761"/>
    <x v="9"/>
    <m/>
    <m/>
    <m/>
    <m/>
    <m/>
    <m/>
    <m/>
    <m/>
    <m/>
  </r>
  <r>
    <s v="16/4902/FUL"/>
    <x v="0"/>
    <x v="0"/>
    <d v="2017-06-22T00:00:00"/>
    <d v="2021-11-12T00:00:00"/>
    <d v="2019-10-09T00:00:00"/>
    <m/>
    <x v="1"/>
    <x v="0"/>
    <m/>
    <s v="Construction of a two storey, one bed dwelling-house along with associated cycle storage, car parking and landscaping."/>
    <s v="91 Sheen Road_x000d_Richmond_x000d_TW9 1YJ"/>
    <s v="TW9 1YJ"/>
    <m/>
    <m/>
    <m/>
    <m/>
    <m/>
    <m/>
    <m/>
    <m/>
    <n v="0"/>
    <m/>
    <n v="1"/>
    <m/>
    <m/>
    <m/>
    <m/>
    <m/>
    <m/>
    <m/>
    <n v="1"/>
    <n v="1"/>
    <n v="0"/>
    <n v="0"/>
    <n v="0"/>
    <n v="0"/>
    <n v="0"/>
    <n v="0"/>
    <n v="0"/>
    <n v="1"/>
    <m/>
    <n v="0"/>
    <n v="1"/>
    <n v="0"/>
    <n v="0"/>
    <n v="0"/>
    <n v="0"/>
    <m/>
    <m/>
    <m/>
    <m/>
    <m/>
    <n v="1"/>
    <n v="518494"/>
    <n v="175035"/>
    <x v="4"/>
    <m/>
    <m/>
    <m/>
    <m/>
    <m/>
    <m/>
    <m/>
    <s v="Conservation Area"/>
    <s v="CA31 Sheen Road Richmond"/>
  </r>
  <r>
    <s v="17/0323/FUL"/>
    <x v="0"/>
    <x v="0"/>
    <d v="2018-03-22T00:00:00"/>
    <d v="2021-03-23T00:00:00"/>
    <d v="2020-03-31T00:00:00"/>
    <m/>
    <x v="1"/>
    <x v="0"/>
    <m/>
    <s v="Erection of a three-storey building to provide  4 two-bedroom residential units (Class C3) separate refuse facilities and altered parking layout."/>
    <s v="Courtyard Apartments_x000d_70B Hampton Road_x000d_Teddington_x000d__x000d_"/>
    <s v="TW11 0JX"/>
    <m/>
    <m/>
    <m/>
    <m/>
    <m/>
    <m/>
    <m/>
    <m/>
    <n v="0"/>
    <m/>
    <m/>
    <n v="4"/>
    <m/>
    <m/>
    <m/>
    <m/>
    <m/>
    <m/>
    <n v="4"/>
    <n v="0"/>
    <n v="4"/>
    <n v="0"/>
    <n v="0"/>
    <n v="0"/>
    <n v="0"/>
    <n v="0"/>
    <n v="0"/>
    <n v="4"/>
    <m/>
    <n v="0"/>
    <n v="2"/>
    <n v="2"/>
    <n v="0"/>
    <n v="0"/>
    <n v="0"/>
    <m/>
    <m/>
    <m/>
    <m/>
    <m/>
    <n v="4"/>
    <n v="514687"/>
    <n v="171290"/>
    <x v="11"/>
    <m/>
    <m/>
    <m/>
    <m/>
    <m/>
    <m/>
    <m/>
    <m/>
    <m/>
  </r>
  <r>
    <s v="17/0330/FUL"/>
    <x v="0"/>
    <x v="0"/>
    <d v="2017-08-07T00:00:00"/>
    <d v="2020-08-07T00:00:00"/>
    <d v="2018-03-20T00:00:00"/>
    <m/>
    <x v="1"/>
    <x v="0"/>
    <m/>
    <s v="1 no. 2 storey 6-bedroom dwellinghouse with rooms in the roof and 1 no. one storey with basement 5-bedroom dwelling house (following demolition of existing dwelling at No.58 Munster Road), and associated refuse/recycling store, cycle parking and parking a"/>
    <s v="58 Munster Road_x000d_Teddington_x000d_TW11 9LL"/>
    <s v="TW11 9LL"/>
    <m/>
    <m/>
    <m/>
    <n v="1"/>
    <m/>
    <m/>
    <m/>
    <m/>
    <n v="1"/>
    <m/>
    <m/>
    <m/>
    <m/>
    <m/>
    <n v="1"/>
    <n v="1"/>
    <m/>
    <m/>
    <n v="2"/>
    <n v="0"/>
    <n v="0"/>
    <n v="0"/>
    <n v="-1"/>
    <n v="1"/>
    <n v="1"/>
    <n v="0"/>
    <n v="0"/>
    <n v="1"/>
    <m/>
    <n v="0"/>
    <n v="1"/>
    <n v="0"/>
    <n v="0"/>
    <n v="0"/>
    <n v="0"/>
    <m/>
    <m/>
    <m/>
    <m/>
    <m/>
    <n v="1"/>
    <n v="517123"/>
    <n v="170663"/>
    <x v="3"/>
    <s v="Garden Land"/>
    <m/>
    <m/>
    <m/>
    <m/>
    <m/>
    <m/>
    <m/>
    <m/>
  </r>
  <r>
    <s v="17/1285/GPD15"/>
    <x v="1"/>
    <x v="1"/>
    <d v="2017-05-26T00:00:00"/>
    <d v="2021-12-08T00:00:00"/>
    <d v="2020-01-13T00:00:00"/>
    <m/>
    <x v="1"/>
    <x v="0"/>
    <m/>
    <s v="Change of use from B1 office to C3 residential."/>
    <s v="First Floor_x000d_300 - 302 Sandycombe Road_x000d_Richmond_x000d__x000d_"/>
    <s v="TW9 3NG"/>
    <m/>
    <m/>
    <m/>
    <m/>
    <m/>
    <m/>
    <m/>
    <m/>
    <n v="0"/>
    <m/>
    <m/>
    <n v="2"/>
    <m/>
    <m/>
    <m/>
    <m/>
    <m/>
    <m/>
    <n v="2"/>
    <n v="0"/>
    <n v="2"/>
    <n v="0"/>
    <n v="0"/>
    <n v="0"/>
    <n v="0"/>
    <n v="0"/>
    <n v="0"/>
    <n v="2"/>
    <m/>
    <n v="0"/>
    <n v="2"/>
    <n v="0"/>
    <n v="0"/>
    <n v="0"/>
    <n v="0"/>
    <m/>
    <m/>
    <m/>
    <m/>
    <m/>
    <n v="2"/>
    <n v="519061"/>
    <n v="176662"/>
    <x v="9"/>
    <m/>
    <m/>
    <m/>
    <m/>
    <m/>
    <m/>
    <m/>
    <s v="Conservation Area"/>
    <s v="CA15 Kew Gardens Kew"/>
  </r>
  <r>
    <s v="17/1286/VRC"/>
    <x v="0"/>
    <x v="0"/>
    <d v="2017-10-05T00:00:00"/>
    <d v="2017-12-09T00:00:00"/>
    <d v="2017-10-05T00:00:00"/>
    <d v="2020-05-15T00:00:00"/>
    <x v="1"/>
    <x v="0"/>
    <m/>
    <s v="Variation of approved drawing nos attached to 14/0914/FUL to allow for the development of Block B as two blocks and an increase in the overall number of units from 220 to 238 and minor changes to the riverside walkway._x000d_To allow changes to the internal lay"/>
    <s v="7 - 11 Broom Road, Teddington Studios, Broom Road, Teddington_x000a__x000a_"/>
    <s v="TW11"/>
    <m/>
    <m/>
    <m/>
    <m/>
    <m/>
    <m/>
    <m/>
    <m/>
    <n v="0"/>
    <m/>
    <m/>
    <m/>
    <m/>
    <n v="6"/>
    <m/>
    <m/>
    <m/>
    <m/>
    <n v="6"/>
    <n v="0"/>
    <n v="0"/>
    <n v="0"/>
    <n v="6"/>
    <n v="0"/>
    <n v="0"/>
    <n v="0"/>
    <n v="0"/>
    <n v="6"/>
    <m/>
    <n v="0"/>
    <n v="6"/>
    <n v="0"/>
    <n v="0"/>
    <n v="0"/>
    <n v="0"/>
    <m/>
    <m/>
    <m/>
    <m/>
    <m/>
    <n v="6"/>
    <n v="516802"/>
    <n v="171333"/>
    <x v="0"/>
    <m/>
    <m/>
    <s v="Thames Policy Area"/>
    <m/>
    <m/>
    <m/>
    <m/>
    <m/>
    <m/>
  </r>
  <r>
    <s v="17/1453/FUL"/>
    <x v="1"/>
    <x v="0"/>
    <d v="2018-04-24T00:00:00"/>
    <d v="2021-04-24T00:00:00"/>
    <d v="2019-10-03T00:00:00"/>
    <m/>
    <x v="1"/>
    <x v="0"/>
    <m/>
    <s v="Change of use of premises to live/work unit (mixed C3/B1(c) (sui generis)).  First floor extension. Erection of timber screening to existing roof terrace. Alterations to existing elevations."/>
    <s v="100 Colne Road_x000d_Twickenham_x000d_TW2 6QE_x000d_"/>
    <s v="TW2 6QE"/>
    <m/>
    <m/>
    <m/>
    <m/>
    <m/>
    <m/>
    <m/>
    <m/>
    <n v="0"/>
    <m/>
    <n v="1"/>
    <m/>
    <m/>
    <m/>
    <m/>
    <m/>
    <m/>
    <m/>
    <n v="1"/>
    <n v="1"/>
    <n v="0"/>
    <n v="0"/>
    <n v="0"/>
    <n v="0"/>
    <n v="0"/>
    <n v="0"/>
    <n v="0"/>
    <n v="1"/>
    <m/>
    <n v="0"/>
    <n v="1"/>
    <n v="0"/>
    <n v="0"/>
    <n v="0"/>
    <n v="0"/>
    <m/>
    <m/>
    <m/>
    <m/>
    <m/>
    <n v="1"/>
    <n v="515313"/>
    <n v="173179"/>
    <x v="5"/>
    <m/>
    <m/>
    <m/>
    <m/>
    <m/>
    <m/>
    <m/>
    <m/>
    <m/>
  </r>
  <r>
    <s v="17/1937/FUL"/>
    <x v="1"/>
    <x v="0"/>
    <d v="2018-09-13T00:00:00"/>
    <d v="2021-09-13T00:00:00"/>
    <d v="2019-10-01T00:00:00"/>
    <m/>
    <x v="1"/>
    <x v="0"/>
    <m/>
    <s v="Demolition of the existing coach houses to allow for the erection of two dwellinghouses (1x 2b 4p and 1x 2b 3p) with internal cycle and refuse/recycle storages."/>
    <s v="2 - 3 Stable Mews_x000d_Twickenham_x000d__x000d_"/>
    <s v="TW1 4DN"/>
    <m/>
    <m/>
    <m/>
    <m/>
    <m/>
    <m/>
    <m/>
    <m/>
    <n v="0"/>
    <m/>
    <m/>
    <n v="2"/>
    <m/>
    <m/>
    <m/>
    <m/>
    <m/>
    <m/>
    <n v="2"/>
    <n v="0"/>
    <n v="2"/>
    <n v="0"/>
    <n v="0"/>
    <n v="0"/>
    <n v="0"/>
    <n v="0"/>
    <n v="0"/>
    <n v="2"/>
    <m/>
    <n v="0"/>
    <n v="2"/>
    <n v="0"/>
    <n v="0"/>
    <n v="0"/>
    <n v="0"/>
    <m/>
    <m/>
    <m/>
    <m/>
    <m/>
    <n v="2"/>
    <n v="515790"/>
    <n v="173166"/>
    <x v="5"/>
    <m/>
    <s v="Twickenham"/>
    <m/>
    <m/>
    <m/>
    <m/>
    <m/>
    <m/>
    <m/>
  </r>
  <r>
    <s v="17/1996/FUL"/>
    <x v="0"/>
    <x v="0"/>
    <d v="2017-11-28T00:00:00"/>
    <d v="2020-11-28T00:00:00"/>
    <d v="2019-02-01T00:00:00"/>
    <m/>
    <x v="1"/>
    <x v="0"/>
    <m/>
    <s v="Demolition of existing outbuildings and construction of 2 No. detached dwellinghouses."/>
    <s v="49 Clifford Avenue_x000d_East Sheen_x000d_London_x000d_SW14 7BW"/>
    <s v="SW14 7BW"/>
    <m/>
    <m/>
    <m/>
    <m/>
    <m/>
    <m/>
    <m/>
    <m/>
    <n v="0"/>
    <m/>
    <m/>
    <m/>
    <m/>
    <n v="2"/>
    <m/>
    <m/>
    <m/>
    <m/>
    <n v="2"/>
    <n v="0"/>
    <n v="0"/>
    <n v="0"/>
    <n v="2"/>
    <n v="0"/>
    <n v="0"/>
    <n v="0"/>
    <n v="0"/>
    <n v="2"/>
    <m/>
    <n v="0"/>
    <n v="2"/>
    <n v="0"/>
    <n v="0"/>
    <n v="0"/>
    <n v="0"/>
    <m/>
    <m/>
    <m/>
    <m/>
    <m/>
    <n v="2"/>
    <n v="519840"/>
    <n v="175428"/>
    <x v="12"/>
    <m/>
    <m/>
    <m/>
    <m/>
    <m/>
    <m/>
    <m/>
    <m/>
    <m/>
  </r>
  <r>
    <s v="17/2488/FUL"/>
    <x v="0"/>
    <x v="0"/>
    <d v="2017-08-25T00:00:00"/>
    <d v="2021-04-06T00:00:00"/>
    <d v="2018-12-01T00:00:00"/>
    <m/>
    <x v="1"/>
    <x v="0"/>
    <m/>
    <s v="Replacement dwellinghouse with associated landscaping, boundary treatment and summer house."/>
    <s v="32 Fife Road_x000d_East Sheen_x000d_London_x000d_SW14 7EL"/>
    <s v="SW14 7EL"/>
    <m/>
    <m/>
    <m/>
    <m/>
    <n v="1"/>
    <m/>
    <m/>
    <m/>
    <n v="1"/>
    <m/>
    <m/>
    <m/>
    <m/>
    <m/>
    <m/>
    <n v="1"/>
    <m/>
    <m/>
    <n v="1"/>
    <n v="0"/>
    <n v="0"/>
    <n v="0"/>
    <n v="0"/>
    <n v="-1"/>
    <n v="1"/>
    <n v="0"/>
    <n v="0"/>
    <n v="0"/>
    <m/>
    <n v="0"/>
    <n v="0"/>
    <n v="0"/>
    <n v="0"/>
    <n v="0"/>
    <n v="0"/>
    <m/>
    <m/>
    <m/>
    <m/>
    <m/>
    <n v="0"/>
    <n v="520119"/>
    <n v="174521"/>
    <x v="7"/>
    <m/>
    <m/>
    <m/>
    <m/>
    <m/>
    <m/>
    <m/>
    <s v="Conservation Area"/>
    <s v="CA13 Christchurch Road East Sheen"/>
  </r>
  <r>
    <s v="17/2769/FUL"/>
    <x v="0"/>
    <x v="0"/>
    <d v="2018-04-13T00:00:00"/>
    <d v="2021-04-13T00:00:00"/>
    <d v="2018-11-30T00:00:00"/>
    <m/>
    <x v="1"/>
    <x v="0"/>
    <m/>
    <s v="Demolition of existing detached dwelling and construction of a new 2 storey, 5 bedroom dwelling."/>
    <s v="54 Sandy Lane_x000d_Petersham_x000d_Richmond_x000d_TW10 7EL_x000d_"/>
    <s v="TW10 7EL"/>
    <m/>
    <m/>
    <n v="1"/>
    <m/>
    <m/>
    <m/>
    <m/>
    <m/>
    <n v="1"/>
    <m/>
    <m/>
    <m/>
    <m/>
    <m/>
    <n v="1"/>
    <m/>
    <m/>
    <m/>
    <n v="1"/>
    <n v="0"/>
    <n v="0"/>
    <n v="-1"/>
    <n v="0"/>
    <n v="1"/>
    <n v="0"/>
    <n v="0"/>
    <n v="0"/>
    <n v="0"/>
    <m/>
    <n v="0"/>
    <n v="0"/>
    <n v="0"/>
    <n v="0"/>
    <n v="0"/>
    <n v="0"/>
    <m/>
    <m/>
    <m/>
    <m/>
    <m/>
    <n v="0"/>
    <n v="517655"/>
    <n v="172610"/>
    <x v="15"/>
    <m/>
    <m/>
    <m/>
    <m/>
    <m/>
    <m/>
    <m/>
    <m/>
    <m/>
  </r>
  <r>
    <s v="17/2939/FUL"/>
    <x v="1"/>
    <x v="0"/>
    <d v="2017-11-09T00:00:00"/>
    <d v="2020-11-09T00:00:00"/>
    <d v="2018-09-04T00:00:00"/>
    <m/>
    <x v="1"/>
    <x v="0"/>
    <m/>
    <s v="Part conversion of rear shop unit and single storey side/rear extension to form a studio flat._x000d_"/>
    <s v="54 White Hart Lane_x000d_Barnes_x000d_London_x000d_SW13 0PZ_x000d_"/>
    <s v="SW13 0PZ"/>
    <m/>
    <m/>
    <m/>
    <m/>
    <m/>
    <m/>
    <m/>
    <m/>
    <n v="0"/>
    <m/>
    <n v="1"/>
    <m/>
    <m/>
    <m/>
    <m/>
    <m/>
    <m/>
    <m/>
    <n v="1"/>
    <n v="1"/>
    <n v="0"/>
    <n v="0"/>
    <n v="0"/>
    <n v="0"/>
    <n v="0"/>
    <n v="0"/>
    <n v="0"/>
    <n v="1"/>
    <m/>
    <n v="0"/>
    <n v="1"/>
    <n v="0"/>
    <n v="0"/>
    <n v="0"/>
    <n v="0"/>
    <m/>
    <m/>
    <m/>
    <m/>
    <m/>
    <n v="1"/>
    <n v="521310"/>
    <n v="175864"/>
    <x v="6"/>
    <m/>
    <m/>
    <m/>
    <s v="Mixed Use Area"/>
    <s v="White Hart lane"/>
    <m/>
    <m/>
    <m/>
    <m/>
  </r>
  <r>
    <s v="17/3667/FUL"/>
    <x v="0"/>
    <x v="0"/>
    <d v="2018-04-25T00:00:00"/>
    <d v="2021-04-25T00:00:00"/>
    <d v="2020-03-02T00:00:00"/>
    <m/>
    <x v="1"/>
    <x v="0"/>
    <m/>
    <s v="Demolition of existing staff accommodation caravans and storage barn and erection of replacement grooms accommodation."/>
    <s v="Manor Farm Riding School_x000d_Petersham Road_x000d_Petersham_x000d_Richmond_x000d_TW10 7AH_x000d_"/>
    <s v="TW10 7AH"/>
    <m/>
    <m/>
    <m/>
    <m/>
    <m/>
    <m/>
    <m/>
    <m/>
    <n v="0"/>
    <m/>
    <m/>
    <m/>
    <n v="1"/>
    <m/>
    <m/>
    <m/>
    <m/>
    <m/>
    <n v="1"/>
    <n v="0"/>
    <n v="0"/>
    <n v="1"/>
    <n v="0"/>
    <n v="0"/>
    <n v="0"/>
    <n v="0"/>
    <n v="0"/>
    <n v="1"/>
    <m/>
    <n v="0"/>
    <n v="1"/>
    <n v="0"/>
    <n v="0"/>
    <n v="0"/>
    <n v="0"/>
    <m/>
    <m/>
    <m/>
    <m/>
    <m/>
    <n v="1"/>
    <n v="517808"/>
    <n v="173353"/>
    <x v="15"/>
    <m/>
    <m/>
    <s v="Thames Policy Area"/>
    <m/>
    <m/>
    <m/>
    <s v="Petersham Lodge"/>
    <s v="Conservation Area"/>
    <s v="CA6 Petersham"/>
  </r>
  <r>
    <s v="17/4268/FUL"/>
    <x v="0"/>
    <x v="0"/>
    <d v="2018-05-09T00:00:00"/>
    <d v="2021-05-09T00:00:00"/>
    <d v="2019-03-01T00:00:00"/>
    <m/>
    <x v="1"/>
    <x v="0"/>
    <m/>
    <s v="Demolition of existing garages and construction of a new part subterranean split level part two storey dwelling house, new landscaping to surrounding amenity space."/>
    <s v="41 Lonsdale Road_x000d_Barnes_x000d_London_x000d__x000d_"/>
    <s v="SW13 9JR"/>
    <m/>
    <m/>
    <m/>
    <m/>
    <m/>
    <m/>
    <m/>
    <m/>
    <n v="0"/>
    <m/>
    <m/>
    <m/>
    <n v="1"/>
    <m/>
    <m/>
    <m/>
    <m/>
    <m/>
    <n v="1"/>
    <n v="0"/>
    <n v="0"/>
    <n v="1"/>
    <n v="0"/>
    <n v="0"/>
    <n v="0"/>
    <n v="0"/>
    <n v="0"/>
    <n v="1"/>
    <m/>
    <n v="0"/>
    <n v="1"/>
    <n v="0"/>
    <n v="0"/>
    <n v="0"/>
    <n v="0"/>
    <m/>
    <m/>
    <m/>
    <m/>
    <m/>
    <n v="1"/>
    <n v="522397"/>
    <n v="177790"/>
    <x v="17"/>
    <m/>
    <m/>
    <m/>
    <m/>
    <m/>
    <m/>
    <m/>
    <s v="Conservation Area"/>
    <s v="CA25 Castelnau"/>
  </r>
  <r>
    <s v="17/4303/FUL"/>
    <x v="4"/>
    <x v="0"/>
    <d v="2018-07-20T00:00:00"/>
    <d v="2021-07-20T00:00:00"/>
    <m/>
    <d v="2020-07-07T00:00:00"/>
    <x v="1"/>
    <x v="0"/>
    <m/>
    <s v="Erection of a second floor roof extension to create a. two-bed flat with roof terraces"/>
    <s v="16 Elmtree Road Teddington_x000a__x000a_"/>
    <s v="TW11 8ST"/>
    <m/>
    <m/>
    <m/>
    <m/>
    <m/>
    <m/>
    <m/>
    <m/>
    <n v="0"/>
    <m/>
    <m/>
    <n v="1"/>
    <m/>
    <m/>
    <m/>
    <m/>
    <m/>
    <m/>
    <n v="1"/>
    <n v="0"/>
    <n v="1"/>
    <n v="0"/>
    <n v="0"/>
    <n v="0"/>
    <n v="0"/>
    <n v="0"/>
    <n v="0"/>
    <n v="1"/>
    <m/>
    <n v="0"/>
    <n v="1"/>
    <n v="0"/>
    <n v="0"/>
    <n v="0"/>
    <n v="0"/>
    <m/>
    <m/>
    <m/>
    <m/>
    <m/>
    <n v="1"/>
    <n v="515426"/>
    <n v="171451"/>
    <x v="11"/>
    <m/>
    <m/>
    <m/>
    <m/>
    <m/>
    <m/>
    <m/>
    <m/>
    <m/>
  </r>
  <r>
    <s v="17/4368/FUL"/>
    <x v="3"/>
    <x v="0"/>
    <d v="2019-03-06T00:00:00"/>
    <d v="2022-03-07T00:00:00"/>
    <d v="2019-09-02T00:00:00"/>
    <m/>
    <x v="1"/>
    <x v="0"/>
    <m/>
    <s v="Alterations to no. 117 to include demolition of existing two storey side extension, erection of a single storey rear extension and front porch.  New cycle store to rear. Subdivison of garden plot and demolition of existing garage at no. 117 to facilitate"/>
    <s v="117 Rectory Grove_x000d_Hampton_x000d_TW12 1EG"/>
    <s v="TW12 1EG"/>
    <m/>
    <m/>
    <m/>
    <n v="1"/>
    <m/>
    <m/>
    <m/>
    <m/>
    <n v="1"/>
    <m/>
    <m/>
    <n v="1"/>
    <n v="1"/>
    <m/>
    <m/>
    <m/>
    <m/>
    <m/>
    <n v="2"/>
    <n v="0"/>
    <n v="1"/>
    <n v="1"/>
    <n v="-1"/>
    <n v="0"/>
    <n v="0"/>
    <n v="0"/>
    <n v="0"/>
    <n v="1"/>
    <m/>
    <n v="0"/>
    <n v="1"/>
    <n v="0"/>
    <n v="0"/>
    <n v="0"/>
    <n v="0"/>
    <m/>
    <m/>
    <m/>
    <m/>
    <m/>
    <n v="1"/>
    <n v="512731"/>
    <n v="171617"/>
    <x v="16"/>
    <m/>
    <m/>
    <m/>
    <m/>
    <m/>
    <m/>
    <m/>
    <m/>
    <m/>
  </r>
  <r>
    <s v="17/4517/VRC"/>
    <x v="0"/>
    <x v="0"/>
    <d v="2018-02-26T00:00:00"/>
    <d v="2021-02-26T00:00:00"/>
    <d v="2019-03-01T00:00:00"/>
    <d v="2020-08-13T00:00:00"/>
    <x v="1"/>
    <x v="0"/>
    <m/>
    <s v="Variation of condition U30401 (Approved drawings) of planning permission 17/2624/FUL (Demolition of the existing four bedroom house and erection of two semi-detached, four bedroom townhouses incorporating basements) to allow for internal alterations to la"/>
    <s v="66 Derby Road_x000d_East Sheen_x000d_London_x000d_SW14 7DP_x000d_"/>
    <s v="SW14 7DP"/>
    <m/>
    <m/>
    <m/>
    <n v="1"/>
    <m/>
    <m/>
    <m/>
    <m/>
    <n v="1"/>
    <m/>
    <m/>
    <m/>
    <m/>
    <m/>
    <n v="2"/>
    <m/>
    <m/>
    <m/>
    <n v="2"/>
    <n v="0"/>
    <n v="0"/>
    <n v="0"/>
    <n v="-1"/>
    <n v="2"/>
    <n v="0"/>
    <n v="0"/>
    <n v="0"/>
    <n v="1"/>
    <m/>
    <n v="0"/>
    <n v="1"/>
    <n v="0"/>
    <n v="0"/>
    <n v="0"/>
    <n v="0"/>
    <m/>
    <m/>
    <m/>
    <m/>
    <m/>
    <n v="1"/>
    <n v="519786"/>
    <n v="175060"/>
    <x v="7"/>
    <m/>
    <m/>
    <m/>
    <m/>
    <m/>
    <m/>
    <m/>
    <m/>
    <m/>
  </r>
  <r>
    <s v="18/0111/FUL"/>
    <x v="0"/>
    <x v="0"/>
    <d v="2018-06-27T00:00:00"/>
    <d v="2021-06-27T00:00:00"/>
    <d v="2019-06-15T00:00:00"/>
    <d v="2020-07-01T00:00:00"/>
    <x v="1"/>
    <x v="0"/>
    <m/>
    <s v="Demolition of the existing two-storey side extension to allow for the provision of a detached two-storey (3 bedroom) dwellinghouse; subdivision of land;  associated car parking, cycle storage, refuse and recycling storage, hard and soft landscaping to bot"/>
    <s v="1 Hospital Bridge Road_x000d_Twickenham_x000d_TW2 5UL"/>
    <s v="TW2 5UL"/>
    <m/>
    <m/>
    <m/>
    <m/>
    <m/>
    <m/>
    <m/>
    <m/>
    <n v="0"/>
    <m/>
    <m/>
    <m/>
    <n v="1"/>
    <m/>
    <m/>
    <m/>
    <m/>
    <m/>
    <n v="1"/>
    <n v="0"/>
    <n v="0"/>
    <n v="1"/>
    <n v="0"/>
    <n v="0"/>
    <n v="0"/>
    <n v="0"/>
    <n v="0"/>
    <n v="1"/>
    <m/>
    <n v="0"/>
    <n v="1"/>
    <n v="0"/>
    <n v="0"/>
    <n v="0"/>
    <n v="0"/>
    <m/>
    <m/>
    <m/>
    <m/>
    <m/>
    <n v="1"/>
    <n v="513875"/>
    <n v="172459"/>
    <x v="2"/>
    <m/>
    <m/>
    <m/>
    <m/>
    <m/>
    <m/>
    <m/>
    <m/>
    <m/>
  </r>
  <r>
    <s v="18/0216/FUL"/>
    <x v="2"/>
    <x v="0"/>
    <d v="2018-12-05T00:00:00"/>
    <d v="2021-12-05T00:00:00"/>
    <d v="2019-11-11T00:00:00"/>
    <m/>
    <x v="1"/>
    <x v="0"/>
    <m/>
    <s v="The division of the existing single dwelling on the upper floors into two dwellings. Rear dormer and roof lights to the front roofslope."/>
    <s v="34 Colston Road_x000d_East Sheen_x000d_London_x000d_SW14 7PG"/>
    <s v="SW14 7PG"/>
    <m/>
    <m/>
    <m/>
    <n v="1"/>
    <m/>
    <m/>
    <m/>
    <m/>
    <n v="1"/>
    <m/>
    <n v="1"/>
    <m/>
    <n v="1"/>
    <m/>
    <m/>
    <m/>
    <m/>
    <m/>
    <n v="2"/>
    <n v="1"/>
    <n v="0"/>
    <n v="1"/>
    <n v="-1"/>
    <n v="0"/>
    <n v="0"/>
    <n v="0"/>
    <n v="0"/>
    <n v="1"/>
    <m/>
    <n v="0"/>
    <n v="1"/>
    <n v="0"/>
    <n v="0"/>
    <n v="0"/>
    <n v="0"/>
    <m/>
    <m/>
    <m/>
    <m/>
    <m/>
    <n v="1"/>
    <n v="520283"/>
    <n v="175305"/>
    <x v="7"/>
    <m/>
    <s v="East Sheen"/>
    <m/>
    <m/>
    <m/>
    <m/>
    <m/>
    <m/>
    <m/>
  </r>
  <r>
    <s v="18/0282/FUL"/>
    <x v="0"/>
    <x v="0"/>
    <d v="2018-04-03T00:00:00"/>
    <d v="2021-04-03T00:00:00"/>
    <d v="2019-03-01T00:00:00"/>
    <m/>
    <x v="1"/>
    <x v="0"/>
    <m/>
    <s v="Demolition of the existing 2 storey residential building and single storey garages and erection of a pair of semi-detached, 3 storey (plus basement) 4 bedroom dwellings with associated private gardens and off street parking.  Creation of a new crossover a"/>
    <s v="Upton House_x000d_19 - 20 Queens Ride_x000d_Barnes_x000d_London_x000d_SW13 0HX_x000d_"/>
    <s v="SW13 0HX"/>
    <m/>
    <m/>
    <n v="2"/>
    <m/>
    <m/>
    <m/>
    <m/>
    <m/>
    <n v="2"/>
    <m/>
    <m/>
    <m/>
    <m/>
    <n v="2"/>
    <m/>
    <m/>
    <m/>
    <m/>
    <n v="2"/>
    <n v="0"/>
    <n v="0"/>
    <n v="-2"/>
    <n v="2"/>
    <n v="0"/>
    <n v="0"/>
    <n v="0"/>
    <n v="0"/>
    <n v="0"/>
    <m/>
    <n v="0"/>
    <n v="0"/>
    <n v="0"/>
    <n v="0"/>
    <n v="0"/>
    <n v="0"/>
    <m/>
    <m/>
    <m/>
    <m/>
    <m/>
    <n v="0"/>
    <n v="522357"/>
    <n v="175528"/>
    <x v="6"/>
    <m/>
    <m/>
    <m/>
    <m/>
    <m/>
    <m/>
    <m/>
    <m/>
    <m/>
  </r>
  <r>
    <s v="18/0449/FUL"/>
    <x v="2"/>
    <x v="0"/>
    <d v="2018-09-07T00:00:00"/>
    <d v="2021-09-07T00:00:00"/>
    <d v="2018-11-01T00:00:00"/>
    <m/>
    <x v="1"/>
    <x v="0"/>
    <m/>
    <s v="Replacement window on first floor front elevation to facilitate the conversion of existing 2 bed maisonette into 2 x 1bedroom flats."/>
    <s v="1 North Cottage_x000d_Hampton Court Road_x000d_Hampton_x000d_East Molesey_x000d_KT8 9BZ_x000d_"/>
    <s v="KT8 9BZ"/>
    <m/>
    <n v="1"/>
    <m/>
    <m/>
    <m/>
    <m/>
    <m/>
    <m/>
    <n v="1"/>
    <m/>
    <n v="2"/>
    <m/>
    <m/>
    <m/>
    <m/>
    <m/>
    <m/>
    <m/>
    <n v="2"/>
    <n v="2"/>
    <n v="-1"/>
    <n v="0"/>
    <n v="0"/>
    <n v="0"/>
    <n v="0"/>
    <n v="0"/>
    <n v="0"/>
    <n v="1"/>
    <m/>
    <n v="0"/>
    <n v="1"/>
    <n v="0"/>
    <n v="0"/>
    <n v="0"/>
    <n v="0"/>
    <m/>
    <m/>
    <m/>
    <m/>
    <m/>
    <n v="1"/>
    <n v="515991"/>
    <n v="168830"/>
    <x v="8"/>
    <m/>
    <m/>
    <m/>
    <m/>
    <m/>
    <m/>
    <m/>
    <s v="Conservation Area"/>
    <s v="CA11 Hampton Court Green"/>
  </r>
  <r>
    <s v="18/0692/FUL"/>
    <x v="0"/>
    <x v="0"/>
    <d v="2018-08-17T00:00:00"/>
    <d v="2021-08-17T00:00:00"/>
    <d v="2019-08-12T00:00:00"/>
    <m/>
    <x v="1"/>
    <x v="0"/>
    <m/>
    <s v="Part two-storey rear extensions with two rear gable roofs; part raising of the ridge height; removal of rear chimney; new windows (including removal) and door to the side (south elevation) at ground and first floor level; removal of side windows at ground"/>
    <s v="83 Wensleydale Road_x000d_Hampton_x000d_TW12 2LP"/>
    <s v="TW12 2LP"/>
    <m/>
    <m/>
    <m/>
    <m/>
    <m/>
    <m/>
    <m/>
    <m/>
    <n v="0"/>
    <m/>
    <m/>
    <m/>
    <m/>
    <n v="1"/>
    <m/>
    <m/>
    <m/>
    <m/>
    <n v="1"/>
    <n v="0"/>
    <n v="0"/>
    <n v="0"/>
    <n v="1"/>
    <n v="0"/>
    <n v="0"/>
    <n v="0"/>
    <n v="0"/>
    <n v="1"/>
    <m/>
    <n v="0"/>
    <n v="1"/>
    <n v="0"/>
    <n v="0"/>
    <n v="0"/>
    <n v="0"/>
    <m/>
    <m/>
    <m/>
    <m/>
    <m/>
    <n v="1"/>
    <n v="513446"/>
    <n v="170353"/>
    <x v="8"/>
    <s v="Garden Land"/>
    <m/>
    <m/>
    <m/>
    <m/>
    <m/>
    <m/>
    <m/>
    <m/>
  </r>
  <r>
    <s v="18/0771/FUL"/>
    <x v="0"/>
    <x v="0"/>
    <d v="2018-06-21T00:00:00"/>
    <d v="2021-06-21T00:00:00"/>
    <d v="2018-12-01T00:00:00"/>
    <m/>
    <x v="1"/>
    <x v="0"/>
    <m/>
    <s v="Erection of a 1B2P bungalow with associated hard and soft landscaping and cycle and refuse store.  Creation of dropped kerb to faclitate provision of 1 no. parking space."/>
    <s v="Land Adjacent To_x000d_94 Pigeon Lane_x000d_Hampton_x000d_TW12 1AF_x000d_"/>
    <s v="TW12 1AF"/>
    <m/>
    <m/>
    <m/>
    <m/>
    <m/>
    <m/>
    <m/>
    <m/>
    <n v="0"/>
    <m/>
    <n v="1"/>
    <m/>
    <m/>
    <m/>
    <m/>
    <m/>
    <m/>
    <m/>
    <n v="1"/>
    <n v="1"/>
    <n v="0"/>
    <n v="0"/>
    <n v="0"/>
    <n v="0"/>
    <n v="0"/>
    <n v="0"/>
    <n v="0"/>
    <n v="1"/>
    <m/>
    <n v="0"/>
    <n v="1"/>
    <n v="0"/>
    <n v="0"/>
    <n v="0"/>
    <n v="0"/>
    <m/>
    <m/>
    <m/>
    <m/>
    <m/>
    <n v="1"/>
    <n v="513452"/>
    <n v="171614"/>
    <x v="16"/>
    <m/>
    <m/>
    <m/>
    <m/>
    <m/>
    <m/>
    <m/>
    <m/>
    <m/>
  </r>
  <r>
    <s v="18/0929/FUL"/>
    <x v="3"/>
    <x v="0"/>
    <d v="2018-11-07T00:00:00"/>
    <d v="2021-11-07T00:00:00"/>
    <d v="2018-12-03T00:00:00"/>
    <d v="2020-06-12T00:00:00"/>
    <x v="1"/>
    <x v="0"/>
    <m/>
    <s v="Replacement shopfront and new entrance door.  New doors/windows to the side and rear elevation of the existing rear extension.   Change of use of the front part of ground floor level from restaurant (Class A3) to retail (Class A1).  First floor rear exten"/>
    <s v="195 High Street_x000d_Hampton Hill_x000d_TW12 1NL"/>
    <s v="TW12 1NL"/>
    <n v="3"/>
    <m/>
    <m/>
    <m/>
    <m/>
    <m/>
    <m/>
    <m/>
    <n v="3"/>
    <m/>
    <m/>
    <n v="3"/>
    <m/>
    <m/>
    <m/>
    <m/>
    <m/>
    <m/>
    <n v="3"/>
    <n v="-3"/>
    <n v="3"/>
    <n v="0"/>
    <n v="0"/>
    <n v="0"/>
    <n v="0"/>
    <n v="0"/>
    <n v="0"/>
    <n v="0"/>
    <m/>
    <n v="0"/>
    <n v="0"/>
    <n v="0"/>
    <n v="0"/>
    <n v="0"/>
    <n v="0"/>
    <m/>
    <m/>
    <m/>
    <m/>
    <m/>
    <n v="0"/>
    <n v="514485"/>
    <n v="171271"/>
    <x v="11"/>
    <m/>
    <m/>
    <m/>
    <s v="Mixed Use Area"/>
    <s v="High Street"/>
    <m/>
    <m/>
    <m/>
    <m/>
  </r>
  <r>
    <s v="18/0946/FUL"/>
    <x v="1"/>
    <x v="0"/>
    <d v="2018-06-04T00:00:00"/>
    <d v="2021-06-04T00:00:00"/>
    <d v="2020-01-13T00:00:00"/>
    <m/>
    <x v="1"/>
    <x v="0"/>
    <m/>
    <s v="Conversion of Second Floor Flat into 2 no. x 1-bedroom Flats"/>
    <s v="Second Floor Flat _x000d_302 Sandycombe Road_x000d_Richmond_x000d_TW9 3NG"/>
    <s v="TW9 3NG"/>
    <m/>
    <n v="1"/>
    <m/>
    <m/>
    <m/>
    <m/>
    <m/>
    <m/>
    <n v="1"/>
    <m/>
    <n v="2"/>
    <m/>
    <m/>
    <m/>
    <m/>
    <m/>
    <m/>
    <m/>
    <n v="2"/>
    <n v="2"/>
    <n v="-1"/>
    <n v="0"/>
    <n v="0"/>
    <n v="0"/>
    <n v="0"/>
    <n v="0"/>
    <n v="0"/>
    <n v="1"/>
    <m/>
    <n v="0"/>
    <n v="1"/>
    <n v="0"/>
    <n v="0"/>
    <n v="0"/>
    <n v="0"/>
    <m/>
    <m/>
    <m/>
    <m/>
    <m/>
    <n v="1"/>
    <n v="519061"/>
    <n v="176659"/>
    <x v="9"/>
    <m/>
    <m/>
    <m/>
    <m/>
    <m/>
    <m/>
    <m/>
    <s v="Conservation Area"/>
    <s v="CA15 Kew Gardens Kew"/>
  </r>
  <r>
    <s v="18/1619/FUL"/>
    <x v="4"/>
    <x v="0"/>
    <d v="2019-05-28T00:00:00"/>
    <d v="2022-05-28T00:00:00"/>
    <d v="2019-08-07T00:00:00"/>
    <d v="2020-05-12T00:00:00"/>
    <x v="1"/>
    <x v="0"/>
    <m/>
    <s v="Erection of rear roof extension with roof lights to front roof slope and conversion of first floor flat and new roof space into two self-contained flats."/>
    <s v="135A Sheen Lane_x000d_East Sheen_x000d_London_x000d_SW14 8AE"/>
    <s v="SW14 8AE"/>
    <m/>
    <m/>
    <m/>
    <m/>
    <m/>
    <m/>
    <m/>
    <m/>
    <n v="0"/>
    <m/>
    <n v="1"/>
    <m/>
    <m/>
    <m/>
    <m/>
    <m/>
    <m/>
    <m/>
    <n v="1"/>
    <n v="1"/>
    <n v="0"/>
    <n v="0"/>
    <n v="0"/>
    <n v="0"/>
    <n v="0"/>
    <n v="0"/>
    <n v="0"/>
    <n v="1"/>
    <m/>
    <n v="0"/>
    <n v="1"/>
    <n v="0"/>
    <n v="0"/>
    <n v="0"/>
    <n v="0"/>
    <m/>
    <m/>
    <m/>
    <m/>
    <m/>
    <n v="1"/>
    <n v="520508"/>
    <n v="175448"/>
    <x v="7"/>
    <m/>
    <s v="East Sheen"/>
    <m/>
    <m/>
    <m/>
    <m/>
    <m/>
    <s v="Conservation Area"/>
    <s v="CA70 Sheen Lane Mortlake"/>
  </r>
  <r>
    <s v="18/1767/FUL"/>
    <x v="1"/>
    <x v="0"/>
    <d v="2019-01-11T00:00:00"/>
    <d v="2022-01-11T00:00:00"/>
    <d v="2019-03-01T00:00:00"/>
    <d v="2020-05-11T00:00:00"/>
    <x v="1"/>
    <x v="0"/>
    <m/>
    <s v="Alterations to the existing shopfront and reduction to ground floor floorspace to facilitate the re-provision of a Class A2 use at ground floor level.  _x000d_Change of use of existing A2 to C3 (Residential) Use at part ground level and first floor level.  Repl"/>
    <s v="73 High Street_x000d_Hampton Hill_x000d_TW12 1NH_x000d_"/>
    <s v="TW12 1NH"/>
    <m/>
    <m/>
    <m/>
    <m/>
    <m/>
    <m/>
    <m/>
    <m/>
    <n v="0"/>
    <m/>
    <m/>
    <n v="2"/>
    <m/>
    <m/>
    <m/>
    <m/>
    <m/>
    <m/>
    <n v="2"/>
    <n v="0"/>
    <n v="2"/>
    <n v="0"/>
    <n v="0"/>
    <n v="0"/>
    <n v="0"/>
    <n v="0"/>
    <n v="0"/>
    <n v="2"/>
    <m/>
    <n v="0"/>
    <n v="2"/>
    <n v="0"/>
    <n v="0"/>
    <n v="0"/>
    <n v="0"/>
    <m/>
    <m/>
    <m/>
    <m/>
    <m/>
    <n v="2"/>
    <n v="514273"/>
    <n v="170844"/>
    <x v="11"/>
    <m/>
    <m/>
    <m/>
    <s v="Mixed Use Area"/>
    <s v="High Street"/>
    <m/>
    <m/>
    <s v="Conservation Area"/>
    <s v="CA38 High Street Hampton Hill"/>
  </r>
  <r>
    <s v="18/1808/FUL"/>
    <x v="0"/>
    <x v="0"/>
    <d v="2018-11-19T00:00:00"/>
    <d v="2021-11-19T00:00:00"/>
    <d v="2019-10-16T00:00:00"/>
    <m/>
    <x v="1"/>
    <x v="0"/>
    <m/>
    <s v="Demolition of existing building in Use Class B8 (storage and distribution) and change of use of land to C3 (residential) use.  Erection of a part two storey part single storey building to provide 4 bed (4B8P) dwellinghouse with associated parking, hard an"/>
    <s v="12 - 14 Church Lane Teddington_x000a__x000a_"/>
    <s v="TW11 8AP"/>
    <m/>
    <m/>
    <m/>
    <m/>
    <m/>
    <m/>
    <m/>
    <m/>
    <n v="0"/>
    <m/>
    <m/>
    <m/>
    <m/>
    <n v="1"/>
    <m/>
    <m/>
    <m/>
    <m/>
    <n v="1"/>
    <n v="0"/>
    <n v="0"/>
    <n v="0"/>
    <n v="1"/>
    <n v="0"/>
    <n v="0"/>
    <n v="0"/>
    <n v="0"/>
    <n v="1"/>
    <m/>
    <n v="0"/>
    <n v="1"/>
    <n v="0"/>
    <n v="0"/>
    <n v="0"/>
    <n v="0"/>
    <m/>
    <m/>
    <m/>
    <m/>
    <m/>
    <n v="1"/>
    <n v="515803"/>
    <n v="171071"/>
    <x v="0"/>
    <m/>
    <m/>
    <m/>
    <m/>
    <m/>
    <m/>
    <m/>
    <m/>
    <m/>
  </r>
  <r>
    <s v="18/2114/FUL"/>
    <x v="1"/>
    <x v="0"/>
    <d v="2018-12-20T00:00:00"/>
    <d v="2021-12-20T00:00:00"/>
    <d v="2019-02-01T00:00:00"/>
    <d v="2020-05-04T00:00:00"/>
    <x v="1"/>
    <x v="0"/>
    <m/>
    <s v="Two-storey rear extension, rear roof extension and conversion of the rear part of the ground floor shop; in connection with the use of the property as a ground floor retail unit, 1x two-bedroom flat and 2 x one-bedroom flats."/>
    <s v="7 Barnes High Street_x000d_Barnes_x000d_London_x000d_SW13 9LW"/>
    <s v="SW13 9LW"/>
    <n v="2"/>
    <m/>
    <m/>
    <m/>
    <m/>
    <m/>
    <m/>
    <m/>
    <n v="2"/>
    <m/>
    <n v="2"/>
    <n v="1"/>
    <m/>
    <m/>
    <m/>
    <m/>
    <m/>
    <m/>
    <n v="3"/>
    <n v="0"/>
    <n v="1"/>
    <n v="0"/>
    <n v="0"/>
    <n v="0"/>
    <n v="0"/>
    <n v="0"/>
    <n v="0"/>
    <n v="1"/>
    <m/>
    <n v="0"/>
    <n v="1"/>
    <n v="0"/>
    <n v="0"/>
    <n v="0"/>
    <n v="0"/>
    <m/>
    <m/>
    <m/>
    <m/>
    <m/>
    <n v="1"/>
    <n v="521729"/>
    <n v="176389"/>
    <x v="6"/>
    <m/>
    <m/>
    <m/>
    <s v="Mixed Use Area"/>
    <s v="High Street"/>
    <m/>
    <m/>
    <s v="Conservation Area"/>
    <s v="CA1 Barnes Green"/>
  </r>
  <r>
    <s v="18/2235/VRC"/>
    <x v="1"/>
    <x v="0"/>
    <d v="2018-09-25T00:00:00"/>
    <d v="2021-09-25T00:00:00"/>
    <d v="2019-10-01T00:00:00"/>
    <m/>
    <x v="1"/>
    <x v="0"/>
    <m/>
    <s v="Removal of Condition U35386 (Residential-Ancillary Accommodation) and vary condition U35387 (Mixed use A4/C1) of planning permission 17/2301/FUL to exclude the reference to the stable block."/>
    <s v="Jolly Coopers _x000d_16 High Street_x000d_Hampton_x000d_TW12 2SJ"/>
    <s v="TW12 2SJ"/>
    <m/>
    <m/>
    <n v="1"/>
    <m/>
    <m/>
    <m/>
    <m/>
    <m/>
    <n v="1"/>
    <m/>
    <m/>
    <n v="1"/>
    <m/>
    <m/>
    <m/>
    <m/>
    <m/>
    <m/>
    <n v="1"/>
    <n v="0"/>
    <n v="1"/>
    <n v="-1"/>
    <n v="0"/>
    <n v="0"/>
    <n v="0"/>
    <n v="0"/>
    <n v="0"/>
    <n v="0"/>
    <m/>
    <n v="0"/>
    <n v="0"/>
    <n v="0"/>
    <n v="0"/>
    <n v="0"/>
    <n v="0"/>
    <m/>
    <m/>
    <m/>
    <m/>
    <m/>
    <n v="0"/>
    <n v="514005"/>
    <n v="169556"/>
    <x v="8"/>
    <m/>
    <m/>
    <m/>
    <s v="Mixed Use Area"/>
    <s v="Thames Street"/>
    <m/>
    <m/>
    <s v="Conservation Area"/>
    <s v="CA12 Hampton Village"/>
  </r>
  <r>
    <s v="18/2322/FUL"/>
    <x v="1"/>
    <x v="0"/>
    <d v="2018-11-13T00:00:00"/>
    <d v="2022-05-30T00:00:00"/>
    <d v="2020-01-13T00:00:00"/>
    <m/>
    <x v="1"/>
    <x v="0"/>
    <m/>
    <s v="Demolition of existing single-storey rear lean-to extension and formation of new external patio and other external alterations to elevations.  Change of use of rear part of ground floor level from A1(retail) to C3 (residential) to faciliate its conversion"/>
    <s v="300 - 302 Sandycombe Road_x000d_Richmond_x000d_TW9 3NG_x000d_"/>
    <s v="TW9 3NG"/>
    <m/>
    <m/>
    <m/>
    <m/>
    <m/>
    <m/>
    <m/>
    <m/>
    <n v="0"/>
    <m/>
    <m/>
    <n v="1"/>
    <m/>
    <m/>
    <m/>
    <m/>
    <m/>
    <m/>
    <n v="1"/>
    <n v="0"/>
    <n v="1"/>
    <n v="0"/>
    <n v="0"/>
    <n v="0"/>
    <n v="0"/>
    <n v="0"/>
    <n v="0"/>
    <n v="1"/>
    <m/>
    <n v="0"/>
    <n v="1"/>
    <n v="0"/>
    <n v="0"/>
    <n v="0"/>
    <n v="0"/>
    <m/>
    <m/>
    <m/>
    <m/>
    <m/>
    <n v="1"/>
    <n v="519061"/>
    <n v="176662"/>
    <x v="9"/>
    <m/>
    <m/>
    <m/>
    <m/>
    <m/>
    <m/>
    <m/>
    <s v="Conservation Area"/>
    <s v="CA15 Kew Gardens Kew"/>
  </r>
  <r>
    <s v="18/2494/FUL"/>
    <x v="0"/>
    <x v="0"/>
    <d v="2019-03-22T00:00:00"/>
    <d v="2022-03-22T00:00:00"/>
    <d v="2020-01-29T00:00:00"/>
    <m/>
    <x v="1"/>
    <x v="0"/>
    <m/>
    <s v="Demolition of an existing dwelling and erection of 2no. two-storey three-bedroom dwelling houses with roof space accommodation  and associated landscaping. Replacement of front boundary wall. Removal of crossover and closure of vehicular access."/>
    <s v="4 West Temple Sheen_x000d_East Sheen_x000d_London_x000d_SW14 7RT"/>
    <s v="SW14 7RT"/>
    <m/>
    <n v="1"/>
    <m/>
    <m/>
    <m/>
    <m/>
    <m/>
    <m/>
    <n v="1"/>
    <m/>
    <m/>
    <m/>
    <n v="2"/>
    <m/>
    <m/>
    <m/>
    <m/>
    <m/>
    <n v="2"/>
    <n v="0"/>
    <n v="-1"/>
    <n v="2"/>
    <n v="0"/>
    <n v="0"/>
    <n v="0"/>
    <n v="0"/>
    <n v="0"/>
    <n v="1"/>
    <m/>
    <n v="0"/>
    <n v="1"/>
    <n v="0"/>
    <n v="0"/>
    <n v="0"/>
    <n v="0"/>
    <m/>
    <m/>
    <m/>
    <m/>
    <m/>
    <n v="1"/>
    <n v="519884"/>
    <n v="175023"/>
    <x v="7"/>
    <s v="Garden Land"/>
    <m/>
    <m/>
    <m/>
    <m/>
    <m/>
    <m/>
    <m/>
    <m/>
  </r>
  <r>
    <s v="18/2928/FUL"/>
    <x v="1"/>
    <x v="0"/>
    <d v="2019-03-08T00:00:00"/>
    <d v="2022-03-08T00:00:00"/>
    <d v="2019-03-29T00:00:00"/>
    <m/>
    <x v="1"/>
    <x v="0"/>
    <m/>
    <s v="Change of use of ancillary A3 accommodation on 1st and 2nd floors to create 1No. 3bed self-contained flat (C3 use) and installation of a rear door and railings at first floor level."/>
    <s v="20 - 22 High Street_x000d_Teddington_x000d_TW11 8EW_x000d_"/>
    <s v="TW11 8EW"/>
    <m/>
    <m/>
    <m/>
    <m/>
    <m/>
    <m/>
    <m/>
    <m/>
    <n v="0"/>
    <m/>
    <m/>
    <m/>
    <n v="1"/>
    <m/>
    <m/>
    <m/>
    <m/>
    <m/>
    <n v="1"/>
    <n v="0"/>
    <n v="0"/>
    <n v="1"/>
    <n v="0"/>
    <n v="0"/>
    <n v="0"/>
    <n v="0"/>
    <n v="0"/>
    <n v="1"/>
    <m/>
    <n v="0"/>
    <n v="1"/>
    <n v="0"/>
    <n v="0"/>
    <n v="0"/>
    <n v="0"/>
    <m/>
    <m/>
    <m/>
    <m/>
    <m/>
    <n v="1"/>
    <n v="516022"/>
    <n v="171099"/>
    <x v="0"/>
    <m/>
    <s v="Teddington"/>
    <m/>
    <m/>
    <m/>
    <m/>
    <m/>
    <s v="Conservation Area"/>
    <s v="CA37 High Street Teddington"/>
  </r>
  <r>
    <s v="18/3515/FUL"/>
    <x v="2"/>
    <x v="0"/>
    <d v="2019-02-18T00:00:00"/>
    <d v="2022-02-18T00:00:00"/>
    <d v="2019-10-01T00:00:00"/>
    <d v="2020-08-13T00:00:00"/>
    <x v="1"/>
    <x v="0"/>
    <m/>
    <s v="Conversion of first and second floor flat and construction of rear dormer roof extension to provide 4no. (3 x 1B1P and 1 x 2B3P) residential dwellings and other alterations."/>
    <s v="311 Upper Richmond Road West_x000d_East Sheen_x000d_London_x000d_SW14 8QR_x000d_"/>
    <s v="SW14 8QR"/>
    <m/>
    <n v="2"/>
    <m/>
    <m/>
    <m/>
    <m/>
    <m/>
    <m/>
    <n v="2"/>
    <m/>
    <n v="3"/>
    <n v="1"/>
    <m/>
    <m/>
    <m/>
    <m/>
    <m/>
    <m/>
    <n v="4"/>
    <n v="3"/>
    <n v="-1"/>
    <n v="0"/>
    <n v="0"/>
    <n v="0"/>
    <n v="0"/>
    <n v="0"/>
    <n v="0"/>
    <n v="2"/>
    <m/>
    <n v="0"/>
    <n v="2"/>
    <n v="0"/>
    <n v="0"/>
    <n v="0"/>
    <n v="0"/>
    <m/>
    <m/>
    <m/>
    <m/>
    <m/>
    <n v="2"/>
    <n v="520700"/>
    <n v="175411"/>
    <x v="7"/>
    <m/>
    <s v="East Sheen"/>
    <m/>
    <m/>
    <m/>
    <m/>
    <m/>
    <m/>
    <m/>
  </r>
  <r>
    <s v="18/3768/FUL"/>
    <x v="1"/>
    <x v="0"/>
    <d v="2019-03-26T00:00:00"/>
    <d v="2022-03-26T00:00:00"/>
    <d v="2020-01-13T00:00:00"/>
    <m/>
    <x v="1"/>
    <x v="0"/>
    <m/>
    <s v="Demolition of two existing workshop buildings. Change of use from current vacant B1 use to C3. Construction of 2No. semi-detached 5-bedroom family houses consisting of 2 storeys plus loft space with integral garaging.  Associated hard &amp; soft landscaping t"/>
    <s v="58 Oldfield Road_x000d_Hampton_x000d_TW12 2AE"/>
    <s v="TW12 2AE"/>
    <m/>
    <m/>
    <m/>
    <m/>
    <m/>
    <m/>
    <m/>
    <m/>
    <n v="0"/>
    <m/>
    <m/>
    <m/>
    <m/>
    <m/>
    <n v="2"/>
    <m/>
    <m/>
    <m/>
    <n v="2"/>
    <n v="0"/>
    <n v="0"/>
    <n v="0"/>
    <n v="0"/>
    <n v="2"/>
    <n v="0"/>
    <n v="0"/>
    <n v="0"/>
    <n v="2"/>
    <m/>
    <n v="0"/>
    <n v="2"/>
    <n v="0"/>
    <n v="0"/>
    <n v="0"/>
    <n v="0"/>
    <m/>
    <m/>
    <m/>
    <m/>
    <m/>
    <n v="2"/>
    <n v="513264"/>
    <n v="169738"/>
    <x v="8"/>
    <m/>
    <m/>
    <m/>
    <m/>
    <m/>
    <m/>
    <m/>
    <m/>
    <m/>
  </r>
  <r>
    <s v="18/3804/FUL"/>
    <x v="0"/>
    <x v="0"/>
    <d v="2019-05-14T00:00:00"/>
    <d v="2022-05-14T00:00:00"/>
    <d v="2019-10-17T00:00:00"/>
    <m/>
    <x v="1"/>
    <x v="0"/>
    <m/>
    <s v="Demolition of buildings on site and construction of a 3 storey building fronting Station Road, comprising 254sqm ground floor light industrial use (B1c Use Class) with 7 apartments above (5No. 2B4P flats and 2No. 1B2P flats) and a 2 storey building fronti"/>
    <s v="139 - 143 Station Road_x000d_Hampton_x000d_TW12 2AL_x000d_"/>
    <s v="TW12 2AL"/>
    <m/>
    <m/>
    <m/>
    <m/>
    <m/>
    <m/>
    <m/>
    <m/>
    <n v="0"/>
    <m/>
    <n v="2"/>
    <n v="7"/>
    <m/>
    <m/>
    <m/>
    <m/>
    <m/>
    <m/>
    <n v="9"/>
    <n v="2"/>
    <n v="7"/>
    <n v="0"/>
    <n v="0"/>
    <n v="0"/>
    <n v="0"/>
    <n v="0"/>
    <n v="0"/>
    <n v="9"/>
    <m/>
    <n v="0"/>
    <n v="9"/>
    <n v="0"/>
    <n v="0"/>
    <n v="0"/>
    <n v="0"/>
    <m/>
    <m/>
    <m/>
    <m/>
    <m/>
    <n v="9"/>
    <n v="513285"/>
    <n v="169757"/>
    <x v="8"/>
    <m/>
    <m/>
    <m/>
    <s v="Mixed Use Area"/>
    <s v="Station Road West"/>
    <m/>
    <m/>
    <m/>
    <m/>
  </r>
  <r>
    <s v="18/3815/GPD15"/>
    <x v="1"/>
    <x v="1"/>
    <d v="2019-01-18T00:00:00"/>
    <d v="2022-01-18T00:00:00"/>
    <d v="2019-11-15T00:00:00"/>
    <m/>
    <x v="1"/>
    <x v="0"/>
    <m/>
    <s v="Change of use of two detached buildings and the associated curtilage from light industrial use (Class B1(c)) to residential use (Class C3) to provide 7 x 1 bedroom units and 1 x 2 bedroom unit."/>
    <s v="42 - 42A High Street_x000d_Hampton Wick_x000d_Kingston Upon Thames_x000d_KT1 4DB_x000d_"/>
    <s v="KT1 4DB"/>
    <m/>
    <m/>
    <m/>
    <m/>
    <m/>
    <m/>
    <m/>
    <m/>
    <n v="0"/>
    <m/>
    <n v="7"/>
    <n v="1"/>
    <m/>
    <m/>
    <m/>
    <m/>
    <m/>
    <m/>
    <n v="8"/>
    <n v="7"/>
    <n v="1"/>
    <n v="0"/>
    <n v="0"/>
    <n v="0"/>
    <n v="0"/>
    <n v="0"/>
    <n v="0"/>
    <n v="8"/>
    <m/>
    <n v="0"/>
    <n v="8"/>
    <n v="0"/>
    <n v="0"/>
    <n v="0"/>
    <n v="0"/>
    <m/>
    <m/>
    <m/>
    <m/>
    <m/>
    <n v="8"/>
    <n v="517565"/>
    <n v="169582"/>
    <x v="3"/>
    <m/>
    <m/>
    <m/>
    <s v="Mixed Use Area"/>
    <s v="Hampton Wick"/>
    <m/>
    <m/>
    <s v="Conservation Area"/>
    <s v="CA18 Hampton Wick"/>
  </r>
  <r>
    <s v="18/3941/GPD15"/>
    <x v="1"/>
    <x v="1"/>
    <d v="2019-01-30T00:00:00"/>
    <d v="2022-01-30T00:00:00"/>
    <d v="2019-09-14T00:00:00"/>
    <d v="2020-09-02T00:00:00"/>
    <x v="1"/>
    <x v="0"/>
    <m/>
    <s v="Change of use from office (B1) to three residential units (C3), with associated car parking provision."/>
    <s v="Sherwood House_x000d_Forest Road_x000d_Kew_x000d_TW9 3BY_x000d_"/>
    <s v="TW9 3BY"/>
    <m/>
    <m/>
    <m/>
    <m/>
    <m/>
    <m/>
    <m/>
    <m/>
    <n v="0"/>
    <m/>
    <m/>
    <n v="1"/>
    <n v="2"/>
    <m/>
    <m/>
    <m/>
    <m/>
    <m/>
    <n v="3"/>
    <n v="0"/>
    <n v="1"/>
    <n v="2"/>
    <n v="0"/>
    <n v="0"/>
    <n v="0"/>
    <n v="0"/>
    <n v="0"/>
    <n v="3"/>
    <m/>
    <n v="0"/>
    <n v="3"/>
    <n v="0"/>
    <n v="0"/>
    <n v="0"/>
    <n v="0"/>
    <m/>
    <m/>
    <m/>
    <m/>
    <m/>
    <n v="3"/>
    <n v="519311"/>
    <n v="177214"/>
    <x v="9"/>
    <m/>
    <m/>
    <m/>
    <m/>
    <m/>
    <m/>
    <m/>
    <s v="Conservation Area"/>
    <s v="CA2 Kew Green"/>
  </r>
  <r>
    <s v="19/0092/FUL"/>
    <x v="3"/>
    <x v="0"/>
    <d v="2019-07-03T00:00:00"/>
    <d v="2022-07-03T00:00:00"/>
    <d v="2019-08-14T00:00:00"/>
    <d v="2020-09-15T00:00:00"/>
    <x v="1"/>
    <x v="0"/>
    <m/>
    <s v="Single-storey extension and conversion of the existing granny annexe to provide a new 1 bedroom, 2 person dwelling with associated new landscaping."/>
    <s v="11 Grasmere Avenue_x000d_Whitton_x000d_Hounslow_x000d_TW3 2JG_x000d_"/>
    <s v="TW3 2JG"/>
    <m/>
    <m/>
    <m/>
    <m/>
    <m/>
    <m/>
    <m/>
    <m/>
    <n v="0"/>
    <m/>
    <n v="1"/>
    <m/>
    <m/>
    <m/>
    <m/>
    <m/>
    <m/>
    <m/>
    <n v="1"/>
    <n v="1"/>
    <n v="0"/>
    <n v="0"/>
    <n v="0"/>
    <n v="0"/>
    <n v="0"/>
    <n v="0"/>
    <n v="0"/>
    <n v="1"/>
    <m/>
    <n v="0"/>
    <n v="1"/>
    <n v="0"/>
    <n v="0"/>
    <n v="0"/>
    <n v="0"/>
    <m/>
    <m/>
    <m/>
    <m/>
    <m/>
    <n v="1"/>
    <n v="513733"/>
    <n v="174333"/>
    <x v="13"/>
    <m/>
    <m/>
    <m/>
    <m/>
    <m/>
    <m/>
    <m/>
    <m/>
    <m/>
  </r>
  <r>
    <s v="19/0111/FUL"/>
    <x v="3"/>
    <x v="0"/>
    <d v="2019-12-12T00:00:00"/>
    <d v="2022-12-12T00:00:00"/>
    <d v="2020-03-30T00:00:00"/>
    <m/>
    <x v="1"/>
    <x v="0"/>
    <m/>
    <s v="Erection of an independent senior living extra care building comprising of 28 units (following demolition of existing care home) at 12 - 14 Station Road, the refurbishment and renovation of Nos.13 and 23 - 33 Lower Teddington Road (including the erection"/>
    <s v="12 To 14 Station Road And 13 And 19 To 33_x000d_Lower Teddington Road_x000d_Hampton Wick_x000d__x000d_"/>
    <s v="KT1"/>
    <n v="10"/>
    <m/>
    <m/>
    <m/>
    <m/>
    <m/>
    <m/>
    <m/>
    <n v="10"/>
    <m/>
    <n v="20"/>
    <n v="30"/>
    <n v="1"/>
    <m/>
    <m/>
    <m/>
    <m/>
    <m/>
    <n v="51"/>
    <n v="10"/>
    <n v="30"/>
    <n v="1"/>
    <n v="0"/>
    <n v="0"/>
    <n v="0"/>
    <n v="0"/>
    <n v="0"/>
    <n v="41"/>
    <m/>
    <n v="0"/>
    <n v="0"/>
    <n v="20.5"/>
    <n v="20.5"/>
    <n v="0"/>
    <n v="0"/>
    <m/>
    <m/>
    <m/>
    <m/>
    <m/>
    <n v="41"/>
    <n v="517598"/>
    <n v="169722"/>
    <x v="3"/>
    <m/>
    <m/>
    <m/>
    <m/>
    <m/>
    <m/>
    <m/>
    <s v="Conservation Area"/>
    <s v="CA18 Hampton Wick"/>
  </r>
  <r>
    <s v="19/0181/GPD15"/>
    <x v="1"/>
    <x v="1"/>
    <d v="2019-03-06T00:00:00"/>
    <d v="2022-03-06T00:00:00"/>
    <d v="2019-05-13T00:00:00"/>
    <d v="2020-07-02T00:00:00"/>
    <x v="1"/>
    <x v="0"/>
    <m/>
    <s v="Change of use from B1 (Offices) to C3(a) (Dwellings) (1 x 1 bed)."/>
    <s v="95 South Worple Way_x000d_East Sheen_x000d_London_x000d_SW14 8ND_x000d_"/>
    <s v="SW14 8ND"/>
    <m/>
    <m/>
    <m/>
    <m/>
    <m/>
    <m/>
    <m/>
    <m/>
    <n v="0"/>
    <m/>
    <n v="1"/>
    <m/>
    <m/>
    <m/>
    <m/>
    <m/>
    <m/>
    <m/>
    <n v="1"/>
    <n v="1"/>
    <n v="0"/>
    <n v="0"/>
    <n v="0"/>
    <n v="0"/>
    <n v="0"/>
    <n v="0"/>
    <n v="0"/>
    <n v="1"/>
    <m/>
    <n v="0"/>
    <n v="1"/>
    <n v="0"/>
    <n v="0"/>
    <n v="0"/>
    <n v="0"/>
    <m/>
    <m/>
    <m/>
    <m/>
    <m/>
    <n v="1"/>
    <n v="520540"/>
    <n v="175748"/>
    <x v="7"/>
    <m/>
    <s v="East Sheen"/>
    <m/>
    <m/>
    <m/>
    <m/>
    <m/>
    <m/>
    <m/>
  </r>
  <r>
    <s v="19/0347/GPD15"/>
    <x v="1"/>
    <x v="1"/>
    <d v="2019-03-12T00:00:00"/>
    <d v="2022-03-13T00:00:00"/>
    <d v="2019-04-01T00:00:00"/>
    <m/>
    <x v="1"/>
    <x v="0"/>
    <m/>
    <s v="Change of use from B1(a) Office use to C3 Residential use to provide 3 x 1 bed and 1 x 2 bed flats with associated internal refuse and cycle storage."/>
    <s v="Albion House_x000d_Colne Road_x000d_Twickenham_x000d_TW2 6QL_x000d_"/>
    <s v="TW2 6QL"/>
    <m/>
    <m/>
    <m/>
    <m/>
    <m/>
    <m/>
    <m/>
    <m/>
    <n v="0"/>
    <m/>
    <n v="3"/>
    <n v="1"/>
    <m/>
    <m/>
    <m/>
    <m/>
    <m/>
    <m/>
    <n v="4"/>
    <n v="3"/>
    <n v="1"/>
    <n v="0"/>
    <n v="0"/>
    <n v="0"/>
    <n v="0"/>
    <n v="0"/>
    <n v="0"/>
    <n v="4"/>
    <m/>
    <n v="0"/>
    <n v="4"/>
    <n v="0"/>
    <n v="0"/>
    <n v="0"/>
    <n v="0"/>
    <m/>
    <m/>
    <m/>
    <m/>
    <m/>
    <n v="4"/>
    <n v="515383"/>
    <n v="173139"/>
    <x v="5"/>
    <m/>
    <m/>
    <m/>
    <m/>
    <m/>
    <m/>
    <m/>
    <m/>
    <m/>
  </r>
  <r>
    <s v="19/0386/FUL"/>
    <x v="0"/>
    <x v="0"/>
    <d v="2019-07-05T00:00:00"/>
    <d v="2022-07-05T00:00:00"/>
    <d v="2020-01-06T00:00:00"/>
    <m/>
    <x v="1"/>
    <x v="0"/>
    <m/>
    <s v="Demolition of the existing self-contained single-storey detached dwelling and construction of replacement 2 storey dwelling with associated landscaping and boundary treatment alteration."/>
    <s v="10 Constance Road_x000d_Twickenham_x000d_TW2 7JH"/>
    <s v="TW2 7JH"/>
    <n v="1"/>
    <m/>
    <m/>
    <m/>
    <m/>
    <m/>
    <m/>
    <m/>
    <n v="1"/>
    <m/>
    <m/>
    <n v="1"/>
    <m/>
    <m/>
    <m/>
    <m/>
    <m/>
    <m/>
    <n v="1"/>
    <n v="-1"/>
    <n v="1"/>
    <n v="0"/>
    <n v="0"/>
    <n v="0"/>
    <n v="0"/>
    <n v="0"/>
    <n v="0"/>
    <n v="0"/>
    <m/>
    <n v="0"/>
    <n v="0"/>
    <n v="0"/>
    <n v="0"/>
    <n v="0"/>
    <n v="0"/>
    <m/>
    <m/>
    <m/>
    <m/>
    <m/>
    <n v="0"/>
    <n v="514120"/>
    <n v="173638"/>
    <x v="13"/>
    <m/>
    <m/>
    <m/>
    <m/>
    <m/>
    <m/>
    <m/>
    <m/>
    <m/>
  </r>
  <r>
    <s v="19/0551/FUL"/>
    <x v="2"/>
    <x v="0"/>
    <d v="2019-08-21T00:00:00"/>
    <d v="2022-08-21T00:00:00"/>
    <d v="2019-11-04T00:00:00"/>
    <m/>
    <x v="1"/>
    <x v="0"/>
    <m/>
    <s v="Convert 2 flats back to one family house. Proposed pitched side infill extension adjacent neighbouring infill extension with glazed rooflight. Proposed loft conversion with full width rear dormer, partial dormer to outrigger and rooflights."/>
    <s v="32 Selwyn Avenue_x000d_Richmond_x000d_TW9 2HA_x000d_"/>
    <s v="TW9 2HA"/>
    <n v="1"/>
    <n v="1"/>
    <m/>
    <m/>
    <m/>
    <m/>
    <m/>
    <m/>
    <n v="2"/>
    <m/>
    <m/>
    <m/>
    <m/>
    <m/>
    <n v="1"/>
    <m/>
    <m/>
    <m/>
    <n v="1"/>
    <n v="-1"/>
    <n v="-1"/>
    <n v="0"/>
    <n v="0"/>
    <n v="1"/>
    <n v="0"/>
    <n v="0"/>
    <n v="0"/>
    <n v="-1"/>
    <m/>
    <n v="0"/>
    <n v="-1"/>
    <n v="0"/>
    <n v="0"/>
    <n v="0"/>
    <n v="0"/>
    <m/>
    <m/>
    <m/>
    <m/>
    <m/>
    <n v="-1"/>
    <n v="518458"/>
    <n v="175501"/>
    <x v="12"/>
    <m/>
    <m/>
    <m/>
    <m/>
    <m/>
    <m/>
    <m/>
    <m/>
    <m/>
  </r>
  <r>
    <s v="19/0772/GPD15"/>
    <x v="1"/>
    <x v="1"/>
    <d v="2019-05-09T00:00:00"/>
    <d v="2022-05-09T00:00:00"/>
    <d v="2020-03-02T00:00:00"/>
    <m/>
    <x v="1"/>
    <x v="0"/>
    <m/>
    <s v="Change of use of B1(a) offices on ground floor level to c3 (Residential) to provide 3 x 1 bed self-contained residential apartments."/>
    <s v="28 Second Cross Road_x000d_Twickenham_x000d_TW2 5RF_x000d_"/>
    <s v="TW2 5RF"/>
    <m/>
    <m/>
    <m/>
    <m/>
    <m/>
    <m/>
    <m/>
    <m/>
    <n v="0"/>
    <m/>
    <n v="3"/>
    <m/>
    <m/>
    <m/>
    <m/>
    <m/>
    <m/>
    <m/>
    <n v="3"/>
    <n v="3"/>
    <n v="0"/>
    <n v="0"/>
    <n v="0"/>
    <n v="0"/>
    <n v="0"/>
    <n v="0"/>
    <n v="0"/>
    <n v="3"/>
    <m/>
    <n v="0"/>
    <n v="3"/>
    <n v="0"/>
    <n v="0"/>
    <n v="0"/>
    <n v="0"/>
    <m/>
    <m/>
    <m/>
    <m/>
    <m/>
    <n v="3"/>
    <n v="515069"/>
    <n v="172813"/>
    <x v="2"/>
    <m/>
    <m/>
    <m/>
    <m/>
    <m/>
    <m/>
    <m/>
    <m/>
    <m/>
  </r>
  <r>
    <s v="19/0867/FUL"/>
    <x v="3"/>
    <x v="0"/>
    <d v="2019-06-03T00:00:00"/>
    <d v="2022-06-04T00:00:00"/>
    <d v="2019-09-23T00:00:00"/>
    <d v="2020-06-04T00:00:00"/>
    <x v="1"/>
    <x v="0"/>
    <m/>
    <s v="Conversion of ground and first floor store rooms and single-storey extension to form a new maisonette."/>
    <s v="383 St Margarets Road_x000d_Twickenham_x000d_TW1 1PP"/>
    <s v="TW1 1PP"/>
    <m/>
    <m/>
    <m/>
    <m/>
    <m/>
    <m/>
    <m/>
    <m/>
    <n v="0"/>
    <m/>
    <n v="1"/>
    <m/>
    <m/>
    <m/>
    <m/>
    <m/>
    <m/>
    <m/>
    <n v="1"/>
    <n v="1"/>
    <n v="0"/>
    <n v="0"/>
    <n v="0"/>
    <n v="0"/>
    <n v="0"/>
    <n v="0"/>
    <n v="0"/>
    <n v="1"/>
    <m/>
    <n v="0"/>
    <n v="1"/>
    <n v="0"/>
    <n v="0"/>
    <n v="0"/>
    <n v="0"/>
    <m/>
    <m/>
    <m/>
    <m/>
    <m/>
    <n v="1"/>
    <n v="516556"/>
    <n v="175236"/>
    <x v="1"/>
    <m/>
    <m/>
    <m/>
    <m/>
    <m/>
    <m/>
    <m/>
    <m/>
    <m/>
  </r>
  <r>
    <s v="19/0893/FUL"/>
    <x v="1"/>
    <x v="0"/>
    <d v="2019-08-12T00:00:00"/>
    <d v="2022-08-12T00:00:00"/>
    <d v="2020-02-03T00:00:00"/>
    <m/>
    <x v="1"/>
    <x v="0"/>
    <m/>
    <s v="Change of use of ground floor from dental surgery (D1 use class) to 1 no. residential dwelling (C3 use), demolition of side garage, alterations to side extension and fenestration."/>
    <s v="320 Kew Road_x000d_Kew_x000d_Richmond_x000d_TW9 3DU_x000d_"/>
    <s v="TW9 3DU"/>
    <m/>
    <m/>
    <m/>
    <m/>
    <m/>
    <m/>
    <m/>
    <m/>
    <n v="0"/>
    <m/>
    <m/>
    <m/>
    <n v="1"/>
    <m/>
    <m/>
    <m/>
    <m/>
    <m/>
    <n v="1"/>
    <n v="0"/>
    <n v="0"/>
    <n v="1"/>
    <n v="0"/>
    <n v="0"/>
    <n v="0"/>
    <n v="0"/>
    <n v="0"/>
    <n v="1"/>
    <m/>
    <n v="0"/>
    <n v="1"/>
    <n v="0"/>
    <n v="0"/>
    <n v="0"/>
    <n v="0"/>
    <m/>
    <m/>
    <m/>
    <m/>
    <m/>
    <n v="1"/>
    <n v="518999"/>
    <n v="177227"/>
    <x v="9"/>
    <m/>
    <m/>
    <m/>
    <m/>
    <m/>
    <m/>
    <m/>
    <s v="Conservation Area"/>
    <s v="CA2 Kew Green"/>
  </r>
  <r>
    <s v="19/0950/FUL"/>
    <x v="1"/>
    <x v="0"/>
    <d v="2019-08-13T00:00:00"/>
    <d v="2022-08-13T00:00:00"/>
    <d v="2020-01-28T00:00:00"/>
    <m/>
    <x v="1"/>
    <x v="0"/>
    <m/>
    <s v="Change of use of first, second and part ground floors from retail and associated storage to a 1 bedroom flat, together with internal alterations and installation of a new door to ground floor side elevation (to front side alleyway)."/>
    <s v="11 Paved Court_x000d_Richmond_x000d_TW9 1LZ"/>
    <s v="TW9 1LZ"/>
    <m/>
    <m/>
    <m/>
    <m/>
    <m/>
    <m/>
    <m/>
    <m/>
    <n v="0"/>
    <m/>
    <n v="1"/>
    <m/>
    <m/>
    <m/>
    <m/>
    <m/>
    <m/>
    <m/>
    <n v="1"/>
    <n v="1"/>
    <n v="0"/>
    <n v="0"/>
    <n v="0"/>
    <n v="0"/>
    <n v="0"/>
    <n v="0"/>
    <n v="0"/>
    <n v="1"/>
    <m/>
    <n v="0"/>
    <n v="1"/>
    <n v="0"/>
    <n v="0"/>
    <n v="0"/>
    <n v="0"/>
    <m/>
    <m/>
    <m/>
    <m/>
    <m/>
    <n v="1"/>
    <n v="517726"/>
    <n v="174837"/>
    <x v="4"/>
    <m/>
    <s v="Richmond"/>
    <m/>
    <m/>
    <m/>
    <m/>
    <m/>
    <s v="Conservation Area"/>
    <s v="CA3 Richmond Green"/>
  </r>
  <r>
    <s v="19/0954/VRC"/>
    <x v="0"/>
    <x v="0"/>
    <d v="2019-10-16T00:00:00"/>
    <d v="2020-10-06T00:00:00"/>
    <d v="2019-07-24T00:00:00"/>
    <m/>
    <x v="1"/>
    <x v="0"/>
    <m/>
    <s v="Minor material amendment to application ref 16/3290/FUL (Partial demolition of an existing building and the creation of 3 new dwelling houses and associated works) by variation of appeal decision condition 2 (approved drawing numbers) to allow for externa"/>
    <s v="45 The Vineyard_x000d_Richmond_x000d_TW10 6AS_x000d_"/>
    <s v="TW10 6AS"/>
    <m/>
    <n v="2"/>
    <n v="1"/>
    <m/>
    <m/>
    <m/>
    <m/>
    <m/>
    <n v="3"/>
    <m/>
    <m/>
    <m/>
    <m/>
    <n v="3"/>
    <m/>
    <m/>
    <m/>
    <n v="0"/>
    <n v="3"/>
    <n v="0"/>
    <n v="-2"/>
    <n v="-1"/>
    <n v="3"/>
    <n v="0"/>
    <n v="0"/>
    <n v="0"/>
    <n v="0"/>
    <n v="0"/>
    <m/>
    <n v="0"/>
    <n v="0"/>
    <n v="0"/>
    <n v="0"/>
    <n v="0"/>
    <n v="0"/>
    <m/>
    <m/>
    <m/>
    <m/>
    <m/>
    <n v="0"/>
    <n v="518209"/>
    <n v="174625"/>
    <x v="4"/>
    <m/>
    <m/>
    <m/>
    <m/>
    <m/>
    <m/>
    <m/>
    <s v="Conservation Area"/>
    <s v="CA30 St Matthias Richmond"/>
  </r>
  <r>
    <s v="19/0974/FUL"/>
    <x v="2"/>
    <x v="0"/>
    <d v="2019-08-02T00:00:00"/>
    <d v="2022-08-02T00:00:00"/>
    <d v="2020-02-11T00:00:00"/>
    <m/>
    <x v="1"/>
    <x v="0"/>
    <m/>
    <s v="Two-storey side/rear extension with accommodation in the roof, removal of external staircase to facilitate the conversion of existing dwellinghouse into 7 self-contained flats (4 x 1 bed and 3 x 2 bed) and associated cycle and refuse stores."/>
    <s v="Fairlight_x000d_4 Church Grove_x000d_Hampton Wick_x000d_Kingston Upon Thames_x000d_KT1 4AL_x000d_"/>
    <s v="KT1 4AL"/>
    <m/>
    <m/>
    <m/>
    <m/>
    <m/>
    <m/>
    <m/>
    <n v="1"/>
    <n v="1"/>
    <m/>
    <n v="4"/>
    <n v="3"/>
    <m/>
    <m/>
    <m/>
    <m/>
    <m/>
    <m/>
    <n v="7"/>
    <n v="4"/>
    <n v="3"/>
    <n v="0"/>
    <n v="0"/>
    <n v="0"/>
    <n v="0"/>
    <n v="0"/>
    <n v="-1"/>
    <n v="6"/>
    <m/>
    <n v="0"/>
    <n v="6"/>
    <n v="0"/>
    <n v="0"/>
    <n v="0"/>
    <n v="0"/>
    <m/>
    <m/>
    <m/>
    <m/>
    <m/>
    <n v="6"/>
    <n v="517453"/>
    <n v="169423"/>
    <x v="3"/>
    <m/>
    <m/>
    <m/>
    <s v="Mixed Use Area"/>
    <s v="Hampton Wick"/>
    <m/>
    <m/>
    <s v="Conservation Area"/>
    <s v="CA18 Hampton Wick"/>
  </r>
  <r>
    <s v="19/1332/GPD13"/>
    <x v="1"/>
    <x v="1"/>
    <d v="2019-07-11T00:00:00"/>
    <d v="2022-07-11T00:00:00"/>
    <d v="2019-08-01T00:00:00"/>
    <d v="2020-06-05T00:00:00"/>
    <x v="1"/>
    <x v="0"/>
    <m/>
    <s v="Change of use of the ground floor unit from A1 (hairdresser) to C3 (residential) to provide a 1 bed flat."/>
    <s v="70 Hounslow Road_x000d_Twickenham_x000d_TW2 7EX_x000d_"/>
    <s v="TW2 7EX"/>
    <m/>
    <m/>
    <m/>
    <m/>
    <m/>
    <m/>
    <m/>
    <m/>
    <n v="0"/>
    <m/>
    <n v="1"/>
    <m/>
    <m/>
    <m/>
    <m/>
    <m/>
    <m/>
    <m/>
    <n v="1"/>
    <n v="1"/>
    <n v="0"/>
    <n v="0"/>
    <n v="0"/>
    <n v="0"/>
    <n v="0"/>
    <n v="0"/>
    <n v="0"/>
    <n v="1"/>
    <m/>
    <n v="0"/>
    <n v="1"/>
    <n v="0"/>
    <n v="0"/>
    <n v="0"/>
    <n v="0"/>
    <m/>
    <m/>
    <m/>
    <m/>
    <m/>
    <n v="1"/>
    <n v="514126"/>
    <n v="174159"/>
    <x v="13"/>
    <m/>
    <m/>
    <m/>
    <m/>
    <m/>
    <m/>
    <m/>
    <m/>
    <m/>
  </r>
  <r>
    <s v="19/1455/FUL"/>
    <x v="2"/>
    <x v="0"/>
    <d v="2019-08-06T00:00:00"/>
    <d v="2022-08-06T00:00:00"/>
    <d v="2020-01-16T00:00:00"/>
    <m/>
    <x v="1"/>
    <x v="0"/>
    <m/>
    <s v="Create 2 No. flats from existing dwelling . Ground floor 2 bed flat, first &amp; 2nd floor 2 bed flat."/>
    <s v="29 St Leonards Road_x000d_East Sheen_x000d_London_x000d_SW14 7LY_x000d_"/>
    <s v="SW14 7LY"/>
    <m/>
    <m/>
    <m/>
    <m/>
    <n v="1"/>
    <m/>
    <m/>
    <m/>
    <n v="1"/>
    <m/>
    <m/>
    <n v="2"/>
    <m/>
    <m/>
    <m/>
    <m/>
    <m/>
    <m/>
    <n v="2"/>
    <n v="0"/>
    <n v="2"/>
    <n v="0"/>
    <n v="0"/>
    <n v="-1"/>
    <n v="0"/>
    <n v="0"/>
    <n v="0"/>
    <n v="1"/>
    <m/>
    <n v="0"/>
    <n v="1"/>
    <n v="0"/>
    <n v="0"/>
    <n v="0"/>
    <n v="0"/>
    <m/>
    <m/>
    <m/>
    <m/>
    <m/>
    <n v="1"/>
    <n v="520308"/>
    <n v="175588"/>
    <x v="7"/>
    <m/>
    <m/>
    <m/>
    <m/>
    <m/>
    <m/>
    <m/>
    <m/>
    <m/>
  </r>
  <r>
    <s v="19/1502/FUL"/>
    <x v="1"/>
    <x v="0"/>
    <d v="2019-07-22T00:00:00"/>
    <d v="2022-07-22T00:00:00"/>
    <d v="2019-09-19T00:00:00"/>
    <d v="2020-07-30T00:00:00"/>
    <x v="1"/>
    <x v="0"/>
    <m/>
    <s v="Use of rear part of ground floor shop and single storey rear infill extension as extension to existing first floor flat and replacement of external staircase with spiral staircase."/>
    <s v="56A White Hart Lane_x000d_Barnes_x000d_London_x000d_SW13 0PZ"/>
    <s v="SW13 0PZ"/>
    <m/>
    <n v="1"/>
    <m/>
    <m/>
    <m/>
    <m/>
    <m/>
    <m/>
    <n v="1"/>
    <m/>
    <m/>
    <m/>
    <n v="1"/>
    <m/>
    <m/>
    <m/>
    <m/>
    <m/>
    <n v="1"/>
    <n v="0"/>
    <n v="-1"/>
    <n v="1"/>
    <n v="0"/>
    <n v="0"/>
    <n v="0"/>
    <n v="0"/>
    <n v="0"/>
    <n v="0"/>
    <m/>
    <n v="0"/>
    <n v="0"/>
    <n v="0"/>
    <n v="0"/>
    <n v="0"/>
    <n v="0"/>
    <m/>
    <m/>
    <m/>
    <m/>
    <m/>
    <n v="0"/>
    <n v="521312"/>
    <n v="175859"/>
    <x v="6"/>
    <m/>
    <m/>
    <m/>
    <s v="Mixed Use Area"/>
    <s v="White Hart lane"/>
    <m/>
    <m/>
    <m/>
    <m/>
  </r>
  <r>
    <s v="19/1620/GPD15"/>
    <x v="1"/>
    <x v="1"/>
    <d v="2019-07-26T00:00:00"/>
    <d v="2021-04-03T00:00:00"/>
    <m/>
    <d v="2020-04-20T00:00:00"/>
    <x v="1"/>
    <x v="0"/>
    <m/>
    <s v="Conversion of basement from B1(a) office to C3 residential to provide 2 x 1 bed self-contained residential flats."/>
    <s v="Argyle House_x000d_1 Dee Road_x000d_Richmond_x000d__x000d_"/>
    <s v="TW9 2JW"/>
    <m/>
    <m/>
    <m/>
    <m/>
    <m/>
    <m/>
    <m/>
    <m/>
    <n v="0"/>
    <m/>
    <n v="2"/>
    <m/>
    <m/>
    <m/>
    <m/>
    <m/>
    <m/>
    <m/>
    <n v="2"/>
    <n v="2"/>
    <n v="0"/>
    <n v="0"/>
    <n v="0"/>
    <n v="0"/>
    <n v="0"/>
    <n v="0"/>
    <n v="0"/>
    <n v="2"/>
    <m/>
    <n v="0"/>
    <n v="2"/>
    <n v="0"/>
    <n v="0"/>
    <n v="0"/>
    <n v="0"/>
    <m/>
    <m/>
    <m/>
    <m/>
    <m/>
    <n v="2"/>
    <n v="518741"/>
    <n v="175360"/>
    <x v="12"/>
    <m/>
    <m/>
    <m/>
    <m/>
    <m/>
    <m/>
    <m/>
    <m/>
    <m/>
  </r>
  <r>
    <s v="19/1622/FUL"/>
    <x v="1"/>
    <x v="0"/>
    <d v="2019-10-18T00:00:00"/>
    <d v="2022-10-18T00:00:00"/>
    <d v="2020-03-31T00:00:00"/>
    <m/>
    <x v="1"/>
    <x v="0"/>
    <m/>
    <s v="New rear second floor addition, alterations to the existing roof to facilitate the conversion of 1 bedroom flat into 1 x 2 bed duplex flat with a study and 1 x 2 bed duplex flat.   Formation of an extended car park area to rear comprising 5 car spaces, cy"/>
    <s v="28 Second Cross Road_x000d_Twickenham_x000d_TW2 5RF"/>
    <s v="TW2 5RF"/>
    <m/>
    <m/>
    <n v="1"/>
    <m/>
    <m/>
    <m/>
    <m/>
    <m/>
    <n v="1"/>
    <m/>
    <m/>
    <n v="2"/>
    <m/>
    <m/>
    <m/>
    <m/>
    <m/>
    <m/>
    <n v="2"/>
    <n v="0"/>
    <n v="2"/>
    <n v="-1"/>
    <n v="0"/>
    <n v="0"/>
    <n v="0"/>
    <n v="0"/>
    <n v="0"/>
    <n v="1"/>
    <m/>
    <n v="0"/>
    <n v="1"/>
    <n v="0"/>
    <n v="0"/>
    <n v="0"/>
    <n v="0"/>
    <m/>
    <m/>
    <m/>
    <m/>
    <m/>
    <n v="1"/>
    <n v="515069"/>
    <n v="172813"/>
    <x v="2"/>
    <m/>
    <m/>
    <m/>
    <m/>
    <m/>
    <m/>
    <m/>
    <m/>
    <m/>
  </r>
  <r>
    <s v="19/1978/FUL"/>
    <x v="2"/>
    <x v="0"/>
    <d v="2019-11-11T00:00:00"/>
    <d v="2022-11-11T00:00:00"/>
    <d v="2019-11-18T00:00:00"/>
    <m/>
    <x v="1"/>
    <x v="0"/>
    <m/>
    <s v="Externals working comprising proposed full width rear extension across the lower and upper ground floors with lowering of garden levels to create a new terrace area to the rear, creation of a lightwell on the front elevation for access to new pair of Fren"/>
    <s v="14 Marlborough Road_x000d_Richmond_x000d_TW10 6JR"/>
    <s v="TW10 6JR"/>
    <n v="1"/>
    <m/>
    <m/>
    <m/>
    <m/>
    <n v="1"/>
    <m/>
    <m/>
    <n v="2"/>
    <m/>
    <m/>
    <m/>
    <m/>
    <m/>
    <m/>
    <n v="1"/>
    <m/>
    <m/>
    <n v="1"/>
    <n v="-1"/>
    <n v="0"/>
    <n v="0"/>
    <n v="0"/>
    <n v="0"/>
    <n v="0"/>
    <n v="0"/>
    <n v="0"/>
    <n v="-1"/>
    <m/>
    <n v="0"/>
    <n v="-1"/>
    <n v="0"/>
    <n v="0"/>
    <n v="0"/>
    <n v="0"/>
    <m/>
    <m/>
    <m/>
    <m/>
    <m/>
    <n v="-1"/>
    <n v="518508"/>
    <n v="174268"/>
    <x v="4"/>
    <m/>
    <m/>
    <m/>
    <m/>
    <m/>
    <m/>
    <m/>
    <s v="Conservation Area"/>
    <s v="CA30 St Matthias Richmond"/>
  </r>
  <r>
    <s v="19/2377/GPD15"/>
    <x v="1"/>
    <x v="1"/>
    <d v="2019-09-30T00:00:00"/>
    <d v="2022-09-30T00:00:00"/>
    <d v="2020-02-17T00:00:00"/>
    <m/>
    <x v="1"/>
    <x v="0"/>
    <m/>
    <s v="Partial change of use from office to residential (4 No flats)."/>
    <s v="122 - 124 St Margarets Road_x000d_Twickenham_x000d__x000d_"/>
    <s v="TW1 2LH"/>
    <m/>
    <m/>
    <m/>
    <m/>
    <m/>
    <m/>
    <m/>
    <m/>
    <n v="0"/>
    <m/>
    <m/>
    <n v="4"/>
    <m/>
    <m/>
    <m/>
    <m/>
    <m/>
    <m/>
    <n v="4"/>
    <n v="0"/>
    <n v="4"/>
    <n v="0"/>
    <n v="0"/>
    <n v="0"/>
    <n v="0"/>
    <n v="0"/>
    <n v="0"/>
    <n v="4"/>
    <m/>
    <n v="0"/>
    <n v="4"/>
    <n v="0"/>
    <n v="0"/>
    <n v="0"/>
    <n v="0"/>
    <m/>
    <m/>
    <m/>
    <m/>
    <m/>
    <n v="4"/>
    <n v="516843"/>
    <n v="174266"/>
    <x v="1"/>
    <m/>
    <m/>
    <m/>
    <s v="Mixed Use Area"/>
    <s v="St Margarets"/>
    <m/>
    <m/>
    <s v="Conservation Area"/>
    <s v="CA49 Crown Road St Margarets"/>
  </r>
  <r>
    <s v="19/3852/GPD15"/>
    <x v="1"/>
    <x v="1"/>
    <d v="2020-02-06T00:00:00"/>
    <d v="2023-02-06T00:00:00"/>
    <d v="2020-02-10T00:00:00"/>
    <m/>
    <x v="1"/>
    <x v="0"/>
    <m/>
    <s v="Change of use of ground floor from B1a office to C3 (Residential) use comprising 1x studio flat and 1x 1 bedroom flat"/>
    <s v="59 North Worple Way_x000d_Mortlake_x000d_London_x000d__x000d_"/>
    <s v="SW14 8HE"/>
    <m/>
    <m/>
    <m/>
    <m/>
    <m/>
    <m/>
    <m/>
    <m/>
    <n v="0"/>
    <m/>
    <n v="2"/>
    <m/>
    <m/>
    <m/>
    <m/>
    <m/>
    <m/>
    <m/>
    <n v="2"/>
    <n v="2"/>
    <n v="0"/>
    <n v="0"/>
    <n v="0"/>
    <n v="0"/>
    <n v="0"/>
    <n v="0"/>
    <n v="0"/>
    <n v="2"/>
    <m/>
    <n v="0"/>
    <n v="2"/>
    <n v="0"/>
    <n v="0"/>
    <n v="0"/>
    <n v="0"/>
    <m/>
    <m/>
    <m/>
    <m/>
    <m/>
    <n v="2"/>
    <n v="520890"/>
    <n v="175755"/>
    <x v="6"/>
    <m/>
    <m/>
    <m/>
    <m/>
    <m/>
    <m/>
    <m/>
    <m/>
    <m/>
  </r>
  <r>
    <s v="19/3913/GPD15"/>
    <x v="1"/>
    <x v="1"/>
    <d v="2020-02-14T00:00:00"/>
    <d v="2020-06-30T00:00:00"/>
    <d v="2020-03-02T00:00:00"/>
    <m/>
    <x v="1"/>
    <x v="0"/>
    <m/>
    <s v="Change of use from office (B1A )to residential  (C3) to create 2x 1 bedroom flats"/>
    <s v="2A Talbot Road_x000d_Isleworth_x000d_TW7 7HH_x000d_"/>
    <s v="TW7 7HH"/>
    <m/>
    <m/>
    <m/>
    <m/>
    <m/>
    <m/>
    <m/>
    <m/>
    <n v="0"/>
    <m/>
    <n v="2"/>
    <m/>
    <m/>
    <m/>
    <m/>
    <m/>
    <m/>
    <m/>
    <n v="2"/>
    <n v="2"/>
    <n v="0"/>
    <n v="0"/>
    <n v="0"/>
    <n v="0"/>
    <n v="0"/>
    <n v="0"/>
    <n v="0"/>
    <n v="2"/>
    <m/>
    <n v="0"/>
    <n v="2"/>
    <n v="0"/>
    <n v="0"/>
    <n v="0"/>
    <n v="0"/>
    <m/>
    <m/>
    <m/>
    <m/>
    <m/>
    <n v="2"/>
    <n v="516541"/>
    <n v="175254"/>
    <x v="1"/>
    <m/>
    <m/>
    <m/>
    <m/>
    <m/>
    <m/>
    <m/>
    <m/>
    <m/>
  </r>
  <r>
    <s v="19/1669/FUL"/>
    <x v="1"/>
    <x v="0"/>
    <d v="2019-08-23T00:00:00"/>
    <d v="2022-08-23T00:00:00"/>
    <d v="2019-11-11T00:00:00"/>
    <m/>
    <x v="1"/>
    <x v="0"/>
    <m/>
    <s v="Change of use of lower ground floor from retail (A1) to residential (C3) followed by amalgamation of lower ground floor with upper maisonette.  Upper and lower ground floor rear extension, formation of roof terrace, alterations to front entrance, replacem"/>
    <s v="Lower Ground Floor And_x000d_49B Petersham Road_x000d_Richmond_x000d__x000d_"/>
    <s v="TW10 6UH"/>
    <m/>
    <m/>
    <m/>
    <n v="1"/>
    <m/>
    <m/>
    <m/>
    <m/>
    <n v="1"/>
    <m/>
    <m/>
    <m/>
    <m/>
    <m/>
    <n v="1"/>
    <m/>
    <m/>
    <m/>
    <n v="1"/>
    <n v="0"/>
    <n v="0"/>
    <n v="0"/>
    <n v="-1"/>
    <n v="1"/>
    <n v="0"/>
    <n v="0"/>
    <n v="0"/>
    <n v="0"/>
    <m/>
    <n v="0"/>
    <n v="0"/>
    <n v="0"/>
    <n v="0"/>
    <n v="0"/>
    <n v="0"/>
    <m/>
    <m/>
    <m/>
    <m/>
    <m/>
    <n v="0"/>
    <n v="517949"/>
    <n v="174356"/>
    <x v="15"/>
    <m/>
    <m/>
    <s v="Thames Policy Area"/>
    <m/>
    <m/>
    <m/>
    <m/>
    <s v="Conservation Area"/>
    <s v="CA5 Richmond Hill"/>
  </r>
  <r>
    <s v="15/2204/FUL"/>
    <x v="0"/>
    <x v="0"/>
    <d v="2018-07-03T00:00:00"/>
    <d v="2021-07-03T00:00:00"/>
    <m/>
    <m/>
    <x v="2"/>
    <x v="0"/>
    <m/>
    <s v="Change of use from a private garage and store to a 2 bedroom house with associated single storey extensions; retention of existing photovoltaic arrays; associated cycle and refuse/recycle stores; hard and soft landscaping and installation of car turntable"/>
    <s v="1E Colonial Avenue Twickenham TW2 7EE_x000a_"/>
    <s v="TW2 7EE"/>
    <m/>
    <m/>
    <m/>
    <m/>
    <m/>
    <m/>
    <m/>
    <m/>
    <n v="0"/>
    <m/>
    <m/>
    <n v="1"/>
    <m/>
    <m/>
    <m/>
    <m/>
    <m/>
    <m/>
    <n v="1"/>
    <n v="0"/>
    <n v="1"/>
    <n v="0"/>
    <n v="0"/>
    <n v="0"/>
    <n v="0"/>
    <n v="0"/>
    <n v="0"/>
    <n v="1"/>
    <m/>
    <n v="0"/>
    <n v="0"/>
    <n v="0.25"/>
    <n v="0.25"/>
    <n v="0.25"/>
    <n v="0.25"/>
    <m/>
    <m/>
    <m/>
    <m/>
    <m/>
    <n v="1"/>
    <n v="514174"/>
    <n v="174381"/>
    <x v="13"/>
    <m/>
    <m/>
    <m/>
    <m/>
    <m/>
    <m/>
    <m/>
    <m/>
    <m/>
  </r>
  <r>
    <s v="15/3296/FUL"/>
    <x v="0"/>
    <x v="0"/>
    <d v="2019-08-13T00:00:00"/>
    <d v="2022-08-13T00:00:00"/>
    <m/>
    <m/>
    <x v="2"/>
    <x v="1"/>
    <m/>
    <s v="SITE A:-Removal of 40 garages_x000d_Create a short terrace of high quality two storey houses consisting of three x  three-bedroom houses and two x  four-bedroom houses. Provision of 16 parking spaces in a shared surface courtyard"/>
    <s v="Garages Site A_x000d_Bucklands Road_x000d_Teddington_x000d__x000d_"/>
    <s v="TW11"/>
    <m/>
    <m/>
    <m/>
    <m/>
    <m/>
    <m/>
    <m/>
    <m/>
    <n v="0"/>
    <s v="Y"/>
    <m/>
    <m/>
    <n v="3"/>
    <n v="2"/>
    <m/>
    <m/>
    <m/>
    <m/>
    <n v="5"/>
    <n v="0"/>
    <n v="0"/>
    <n v="3"/>
    <n v="2"/>
    <n v="0"/>
    <n v="0"/>
    <n v="0"/>
    <n v="0"/>
    <n v="5"/>
    <m/>
    <n v="0"/>
    <n v="0"/>
    <n v="1.25"/>
    <n v="1.25"/>
    <n v="1.25"/>
    <n v="1.25"/>
    <m/>
    <m/>
    <m/>
    <m/>
    <m/>
    <n v="5"/>
    <n v="517328"/>
    <n v="170954"/>
    <x v="3"/>
    <m/>
    <m/>
    <m/>
    <m/>
    <m/>
    <m/>
    <m/>
    <m/>
    <m/>
  </r>
  <r>
    <s v="15/3297/FUL"/>
    <x v="0"/>
    <x v="0"/>
    <d v="2019-08-13T00:00:00"/>
    <d v="2022-08-13T00:00:00"/>
    <m/>
    <m/>
    <x v="2"/>
    <x v="1"/>
    <m/>
    <s v="SITE B: The site is currently an open parking court of approximately 28 spaces accessed from Bucklands Road. Create a pair of semi-detached high quality four-bedroom houses._x000a_-Provision of 24 car parking spaces"/>
    <s v="Garage Site B_x000d_Bucklands Road_x000d_Teddington_x000d__x000d_"/>
    <s v="TW11"/>
    <m/>
    <m/>
    <m/>
    <m/>
    <m/>
    <m/>
    <m/>
    <m/>
    <n v="0"/>
    <s v="Y"/>
    <m/>
    <m/>
    <m/>
    <n v="2"/>
    <m/>
    <m/>
    <m/>
    <m/>
    <n v="2"/>
    <n v="0"/>
    <n v="0"/>
    <n v="0"/>
    <n v="2"/>
    <n v="0"/>
    <n v="0"/>
    <n v="0"/>
    <n v="0"/>
    <n v="2"/>
    <m/>
    <n v="0"/>
    <n v="0"/>
    <n v="0.5"/>
    <n v="0.5"/>
    <n v="0.5"/>
    <n v="0.5"/>
    <m/>
    <m/>
    <m/>
    <m/>
    <m/>
    <n v="2"/>
    <n v="517351"/>
    <n v="170884"/>
    <x v="3"/>
    <m/>
    <m/>
    <m/>
    <m/>
    <m/>
    <m/>
    <m/>
    <m/>
    <m/>
  </r>
  <r>
    <s v="15/4581/FUL"/>
    <x v="0"/>
    <x v="0"/>
    <d v="2018-04-23T00:00:00"/>
    <d v="2021-04-23T00:00:00"/>
    <m/>
    <m/>
    <x v="2"/>
    <x v="0"/>
    <m/>
    <s v="Demolition of all site buildings and redevelopment of the site for a mixed use development comprising a new car showroom with associated workshops (sui generis), office accommodation (Use Class B1a) and six three-bedrooom residential dwellings (Use Class"/>
    <s v="45 - 49 Station Road_x000d_Hampton_x000d_TW12 2BT_x000d_"/>
    <s v="TW12 2BT"/>
    <m/>
    <m/>
    <m/>
    <m/>
    <m/>
    <m/>
    <m/>
    <m/>
    <n v="0"/>
    <m/>
    <m/>
    <m/>
    <n v="6"/>
    <m/>
    <m/>
    <m/>
    <m/>
    <m/>
    <n v="6"/>
    <n v="0"/>
    <n v="0"/>
    <n v="6"/>
    <n v="0"/>
    <n v="0"/>
    <n v="0"/>
    <n v="0"/>
    <n v="0"/>
    <n v="6"/>
    <m/>
    <n v="0"/>
    <n v="0"/>
    <n v="1.5"/>
    <n v="1.5"/>
    <n v="1.5"/>
    <n v="1.5"/>
    <m/>
    <m/>
    <m/>
    <m/>
    <m/>
    <n v="6"/>
    <n v="513825"/>
    <n v="169567"/>
    <x v="8"/>
    <m/>
    <m/>
    <m/>
    <m/>
    <m/>
    <m/>
    <m/>
    <s v="Conservation Area"/>
    <s v="CA12 Hampton Village"/>
  </r>
  <r>
    <s v="15/4586/FUL"/>
    <x v="0"/>
    <x v="0"/>
    <d v="2017-07-11T00:00:00"/>
    <d v="2020-07-11T00:00:00"/>
    <m/>
    <m/>
    <x v="2"/>
    <x v="0"/>
    <m/>
    <s v="Erection of a two-storey replacement dwellinghouse with attic space."/>
    <s v="257 Waldegrave Road_x000d_Twickenham_x000d_TW1 4SY_x000d_"/>
    <s v="TW1 4SY"/>
    <m/>
    <m/>
    <m/>
    <n v="1"/>
    <m/>
    <m/>
    <m/>
    <m/>
    <n v="1"/>
    <m/>
    <m/>
    <m/>
    <m/>
    <m/>
    <n v="1"/>
    <m/>
    <m/>
    <m/>
    <n v="1"/>
    <n v="0"/>
    <n v="0"/>
    <n v="0"/>
    <n v="-1"/>
    <n v="1"/>
    <n v="0"/>
    <n v="0"/>
    <n v="0"/>
    <n v="0"/>
    <m/>
    <n v="0"/>
    <n v="0"/>
    <n v="0"/>
    <n v="0"/>
    <n v="0"/>
    <n v="0"/>
    <m/>
    <m/>
    <m/>
    <m/>
    <m/>
    <n v="0"/>
    <n v="515611"/>
    <n v="172008"/>
    <x v="5"/>
    <m/>
    <m/>
    <m/>
    <m/>
    <m/>
    <m/>
    <m/>
    <m/>
    <m/>
  </r>
  <r>
    <s v="16/0510/FUL"/>
    <x v="1"/>
    <x v="0"/>
    <d v="2018-07-19T00:00:00"/>
    <d v="2021-07-19T00:00:00"/>
    <m/>
    <m/>
    <x v="2"/>
    <x v="0"/>
    <m/>
    <s v="Alterations including construction of a new rear ground floor extension and change of use to commercial space and two 2-bedroom self-contained flats."/>
    <s v="Shanklin House_x000d_70 Sheen Road_x000d_Richmond_x000d_TW9 1UF_x000d_"/>
    <s v="TW9 1UF"/>
    <m/>
    <m/>
    <m/>
    <m/>
    <m/>
    <m/>
    <m/>
    <m/>
    <n v="0"/>
    <m/>
    <m/>
    <n v="2"/>
    <m/>
    <m/>
    <m/>
    <m/>
    <m/>
    <m/>
    <n v="2"/>
    <n v="0"/>
    <n v="2"/>
    <n v="0"/>
    <n v="0"/>
    <n v="0"/>
    <n v="0"/>
    <n v="0"/>
    <n v="0"/>
    <n v="2"/>
    <m/>
    <n v="0"/>
    <n v="0"/>
    <n v="0.5"/>
    <n v="0.5"/>
    <n v="0.5"/>
    <n v="0.5"/>
    <m/>
    <m/>
    <m/>
    <m/>
    <m/>
    <n v="2"/>
    <n v="518392"/>
    <n v="175032"/>
    <x v="4"/>
    <m/>
    <m/>
    <m/>
    <s v="Mixed Use Area"/>
    <s v="Sheen Road"/>
    <m/>
    <m/>
    <s v="Conservation Area"/>
    <s v="CA31 Sheen Road Richmond"/>
  </r>
  <r>
    <s v="16/0606/FUL"/>
    <x v="3"/>
    <x v="0"/>
    <d v="2017-09-05T00:00:00"/>
    <d v="2020-09-05T00:00:00"/>
    <m/>
    <m/>
    <x v="2"/>
    <x v="0"/>
    <m/>
    <s v="Retention of former police station building with partial demolition of the rear wings of the police station and demolition of the rear garages and the construction of 28 residential units (4 x 1 bedroom, 12 x 2 bedroom, 10 x 3 bedroom and 2 x 4 bedroom) a"/>
    <s v="Police Station_x000d_60 - 68 Station Road_x000d_Hampton_x000d__x000d_"/>
    <s v="TW12 2AX"/>
    <m/>
    <m/>
    <m/>
    <m/>
    <m/>
    <m/>
    <m/>
    <m/>
    <n v="0"/>
    <m/>
    <n v="4"/>
    <n v="12"/>
    <n v="10"/>
    <n v="2"/>
    <m/>
    <m/>
    <m/>
    <m/>
    <n v="28"/>
    <n v="4"/>
    <n v="12"/>
    <n v="10"/>
    <n v="2"/>
    <n v="0"/>
    <n v="0"/>
    <n v="0"/>
    <n v="0"/>
    <n v="28"/>
    <m/>
    <n v="0"/>
    <n v="0"/>
    <n v="28"/>
    <n v="0"/>
    <n v="0"/>
    <n v="0"/>
    <m/>
    <m/>
    <m/>
    <m/>
    <m/>
    <n v="28"/>
    <n v="513766"/>
    <n v="169736"/>
    <x v="8"/>
    <m/>
    <m/>
    <m/>
    <s v="Mixed Use Area"/>
    <s v="Station Road"/>
    <m/>
    <m/>
    <s v="Conservation Area"/>
    <s v="CA12 Hampton Village"/>
  </r>
  <r>
    <s v="16/0647/FUL"/>
    <x v="0"/>
    <x v="0"/>
    <d v="2017-05-30T00:00:00"/>
    <d v="2021-04-16T00:00:00"/>
    <m/>
    <m/>
    <x v="2"/>
    <x v="0"/>
    <m/>
    <s v="Demolition of the existing garages and redevelopment of the site with the erection of two residential houses with associated landscaping."/>
    <s v="Garages Rear Of 8_x000d_Atbara Road_x000d_Teddington_x000d__x000d_"/>
    <s v="TW11"/>
    <m/>
    <m/>
    <m/>
    <m/>
    <m/>
    <m/>
    <m/>
    <m/>
    <n v="0"/>
    <m/>
    <m/>
    <m/>
    <n v="2"/>
    <m/>
    <m/>
    <m/>
    <m/>
    <m/>
    <n v="2"/>
    <n v="0"/>
    <n v="0"/>
    <n v="2"/>
    <n v="0"/>
    <n v="0"/>
    <n v="0"/>
    <n v="0"/>
    <n v="0"/>
    <n v="2"/>
    <m/>
    <n v="0"/>
    <n v="0"/>
    <n v="0.5"/>
    <n v="0.5"/>
    <n v="0.5"/>
    <n v="0.5"/>
    <m/>
    <m/>
    <m/>
    <m/>
    <m/>
    <n v="2"/>
    <n v="516905"/>
    <n v="170733"/>
    <x v="3"/>
    <m/>
    <m/>
    <m/>
    <m/>
    <m/>
    <m/>
    <m/>
    <m/>
    <m/>
  </r>
  <r>
    <s v="16/2288/FUL"/>
    <x v="4"/>
    <x v="0"/>
    <d v="2018-08-22T00:00:00"/>
    <d v="2021-08-22T00:00:00"/>
    <d v="2020-09-15T00:00:00"/>
    <m/>
    <x v="2"/>
    <x v="0"/>
    <m/>
    <s v="Extending the existing retail and residential accommodation to provide a mixed use scheme comprising of one retail unit and 7 new residential dwellings and retention of 3 currently existing residential dwellings, incorporating cycle storage, amenity space"/>
    <s v="179 - 181 High Street_x000d_Hampton Hill_x000d__x000d_"/>
    <s v="TW12"/>
    <n v="1"/>
    <n v="2"/>
    <m/>
    <m/>
    <m/>
    <m/>
    <m/>
    <m/>
    <n v="3"/>
    <m/>
    <n v="5"/>
    <n v="5"/>
    <m/>
    <m/>
    <m/>
    <m/>
    <m/>
    <m/>
    <n v="10"/>
    <n v="4"/>
    <n v="3"/>
    <n v="0"/>
    <n v="0"/>
    <n v="0"/>
    <n v="0"/>
    <n v="0"/>
    <n v="0"/>
    <n v="7"/>
    <m/>
    <n v="0"/>
    <n v="3.5"/>
    <n v="3.5"/>
    <n v="0"/>
    <n v="0"/>
    <n v="0"/>
    <m/>
    <m/>
    <m/>
    <m/>
    <m/>
    <n v="7"/>
    <n v="514440"/>
    <n v="171238"/>
    <x v="11"/>
    <m/>
    <m/>
    <m/>
    <s v="Mixed Use Area"/>
    <s v="High Street"/>
    <m/>
    <m/>
    <m/>
    <m/>
  </r>
  <r>
    <s v="16/2704/FUL"/>
    <x v="0"/>
    <x v="0"/>
    <d v="2018-01-25T00:00:00"/>
    <d v="2021-01-25T00:00:00"/>
    <m/>
    <m/>
    <x v="2"/>
    <x v="0"/>
    <m/>
    <s v="Demolition of existing dwelling and erection of a replacement dwelling."/>
    <s v="3 Berwyn Road_x000d_Richmond_x000d_TW10 5BP_x000d_"/>
    <s v="TW10 5BP"/>
    <m/>
    <m/>
    <m/>
    <n v="1"/>
    <m/>
    <m/>
    <m/>
    <m/>
    <n v="1"/>
    <m/>
    <m/>
    <m/>
    <m/>
    <m/>
    <n v="1"/>
    <m/>
    <m/>
    <m/>
    <n v="1"/>
    <n v="0"/>
    <n v="0"/>
    <n v="0"/>
    <n v="-1"/>
    <n v="1"/>
    <n v="0"/>
    <n v="0"/>
    <n v="0"/>
    <n v="0"/>
    <m/>
    <n v="0"/>
    <n v="0"/>
    <n v="0"/>
    <n v="0"/>
    <n v="0"/>
    <n v="0"/>
    <m/>
    <m/>
    <m/>
    <m/>
    <m/>
    <n v="0"/>
    <n v="519633"/>
    <n v="174966"/>
    <x v="4"/>
    <m/>
    <m/>
    <m/>
    <m/>
    <m/>
    <m/>
    <m/>
    <s v="Conservation Area"/>
    <s v="CA69 Sheen Common Drive"/>
  </r>
  <r>
    <s v="16/2736/FUL"/>
    <x v="0"/>
    <x v="0"/>
    <d v="2017-05-26T00:00:00"/>
    <d v="2020-05-26T00:00:00"/>
    <m/>
    <m/>
    <x v="2"/>
    <x v="0"/>
    <m/>
    <s v="Demolition of existing detached dwelling and construction of new 4 bed house."/>
    <s v="Downlands_x000d_Petersham Close_x000d_Petersham_x000d_Richmond_x000d_TW10 7DZ_x000d_"/>
    <s v="TW10 7DZ"/>
    <m/>
    <m/>
    <m/>
    <n v="1"/>
    <m/>
    <m/>
    <m/>
    <m/>
    <n v="1"/>
    <m/>
    <m/>
    <m/>
    <m/>
    <m/>
    <n v="1"/>
    <m/>
    <m/>
    <m/>
    <n v="1"/>
    <n v="0"/>
    <n v="0"/>
    <n v="0"/>
    <n v="-1"/>
    <n v="1"/>
    <n v="0"/>
    <n v="0"/>
    <n v="0"/>
    <n v="0"/>
    <m/>
    <n v="0"/>
    <n v="0"/>
    <n v="0"/>
    <n v="0"/>
    <n v="0"/>
    <n v="0"/>
    <m/>
    <m/>
    <m/>
    <m/>
    <m/>
    <n v="0"/>
    <n v="517972"/>
    <n v="172874"/>
    <x v="15"/>
    <m/>
    <m/>
    <m/>
    <m/>
    <m/>
    <m/>
    <m/>
    <m/>
    <m/>
  </r>
  <r>
    <s v="16/2822/FUL"/>
    <x v="4"/>
    <x v="0"/>
    <d v="2017-05-11T00:00:00"/>
    <d v="2020-05-11T00:00:00"/>
    <m/>
    <m/>
    <x v="2"/>
    <x v="0"/>
    <m/>
    <s v="Half hip to gable roof extension, enlargement of existing dormer roof extension, erection of an additional dormer roof extension on rear roof slope and alteration to roof of single storey rear extension to provide a roof terrace to faciltate the conversion of existing dwellinghouse to 3No. self-contained residential flats (1 x 3 bedroom, 1 x 2 bed and 1 x 1 bed) and associated hard and soft landscaping, cycle  and refuse and off-street parking."/>
    <s v="48 Sixth Cross Road Twickenham TW2 5PD"/>
    <m/>
    <m/>
    <m/>
    <m/>
    <m/>
    <m/>
    <m/>
    <n v="1"/>
    <m/>
    <n v="1"/>
    <m/>
    <n v="1"/>
    <n v="1"/>
    <n v="1"/>
    <m/>
    <m/>
    <m/>
    <m/>
    <m/>
    <n v="3"/>
    <n v="1"/>
    <n v="1"/>
    <n v="1"/>
    <n v="0"/>
    <n v="0"/>
    <n v="0"/>
    <n v="-1"/>
    <n v="0"/>
    <n v="2"/>
    <m/>
    <n v="0"/>
    <n v="0"/>
    <n v="0.5"/>
    <n v="0.5"/>
    <n v="0.5"/>
    <n v="0.5"/>
    <m/>
    <m/>
    <m/>
    <m/>
    <m/>
    <n v="2"/>
    <n v="514331"/>
    <n v="172184"/>
    <x v="2"/>
    <m/>
    <m/>
    <m/>
    <m/>
    <m/>
    <m/>
    <m/>
    <m/>
    <m/>
  </r>
  <r>
    <s v="16/4384/FUL"/>
    <x v="0"/>
    <x v="0"/>
    <d v="2017-10-27T00:00:00"/>
    <d v="2020-10-27T00:00:00"/>
    <m/>
    <m/>
    <x v="2"/>
    <x v="0"/>
    <m/>
    <s v="Demolition of the existing garage and erection of a new partially sunken one-bedroom, single-storey dwelling, and provision of a new boundary wall and entrance gate."/>
    <s v="Land Junction Of North Worple Way And Wrights Walk Rear Of 31 Alder Road, Mortlake"/>
    <s v="SW14"/>
    <m/>
    <m/>
    <m/>
    <m/>
    <m/>
    <m/>
    <m/>
    <m/>
    <n v="0"/>
    <m/>
    <n v="1"/>
    <m/>
    <m/>
    <m/>
    <m/>
    <m/>
    <m/>
    <m/>
    <n v="1"/>
    <n v="1"/>
    <n v="0"/>
    <n v="0"/>
    <n v="0"/>
    <n v="0"/>
    <n v="0"/>
    <n v="0"/>
    <n v="0"/>
    <n v="1"/>
    <m/>
    <n v="0"/>
    <n v="0"/>
    <n v="0.25"/>
    <n v="0.25"/>
    <n v="0.25"/>
    <n v="0.25"/>
    <m/>
    <m/>
    <m/>
    <m/>
    <m/>
    <n v="1"/>
    <n v="520624"/>
    <n v="175780"/>
    <x v="6"/>
    <s v="Garden Land"/>
    <m/>
    <m/>
    <m/>
    <m/>
    <m/>
    <m/>
    <s v="Conservation Area"/>
    <s v="CA33 Mortlake"/>
  </r>
  <r>
    <s v="16/4553/FUL"/>
    <x v="0"/>
    <x v="0"/>
    <d v="2018-05-31T00:00:00"/>
    <d v="2021-05-31T00:00:00"/>
    <m/>
    <m/>
    <x v="2"/>
    <x v="0"/>
    <s v="N"/>
    <s v="Demolition of existing buildings on site and erection 2 buildings (two to four-storeys in height), set around outer and inner landscaped courtyards, comprising of 6 townhouses, 35 flats and two commercial units on the High Street frontage (110 sq.m GIA) a"/>
    <s v="63 - 71 High Street_x000d_Hampton Hill_x000d__x000d_"/>
    <s v="TW12 1NH"/>
    <n v="2"/>
    <n v="1"/>
    <m/>
    <m/>
    <m/>
    <m/>
    <m/>
    <m/>
    <n v="3"/>
    <m/>
    <n v="19"/>
    <n v="17"/>
    <n v="5"/>
    <m/>
    <m/>
    <m/>
    <m/>
    <m/>
    <n v="41"/>
    <n v="17"/>
    <n v="16"/>
    <n v="5"/>
    <n v="0"/>
    <n v="0"/>
    <n v="0"/>
    <n v="0"/>
    <n v="0"/>
    <n v="38"/>
    <m/>
    <n v="0"/>
    <n v="0"/>
    <n v="0"/>
    <n v="0"/>
    <n v="0"/>
    <n v="0"/>
    <n v="7.6"/>
    <n v="7.6"/>
    <n v="7.6"/>
    <n v="7.6"/>
    <n v="7.6"/>
    <n v="38"/>
    <n v="514240"/>
    <n v="170830"/>
    <x v="11"/>
    <m/>
    <m/>
    <m/>
    <s v="Mixed Use Area"/>
    <s v="High Street"/>
    <m/>
    <m/>
    <s v="Conservation Area"/>
    <s v="CA38 High Street Hampton Hill"/>
  </r>
  <r>
    <s v="16/4587/FUL"/>
    <x v="1"/>
    <x v="0"/>
    <d v="2017-06-27T00:00:00"/>
    <d v="2020-06-27T00:00:00"/>
    <d v="2020-06-02T00:00:00"/>
    <m/>
    <x v="2"/>
    <x v="0"/>
    <m/>
    <s v="Proposed conversion of garden studio to one person residential studio incorporating the extension of depth and height of existing garden studio in order to create a first floor level, with installation of a rooflight to the eastern roofslope and a rooflig"/>
    <s v="24 Christchurch Road_x000d_East Sheen_x000d_London_x000d_SW14 7AA"/>
    <s v="SW14 7AA"/>
    <m/>
    <m/>
    <m/>
    <m/>
    <m/>
    <m/>
    <m/>
    <m/>
    <n v="0"/>
    <m/>
    <n v="1"/>
    <m/>
    <m/>
    <m/>
    <m/>
    <m/>
    <m/>
    <m/>
    <n v="1"/>
    <n v="1"/>
    <n v="0"/>
    <n v="0"/>
    <n v="0"/>
    <n v="0"/>
    <n v="0"/>
    <n v="0"/>
    <n v="0"/>
    <n v="1"/>
    <m/>
    <n v="0"/>
    <n v="1"/>
    <n v="0"/>
    <n v="0"/>
    <n v="0"/>
    <n v="0"/>
    <m/>
    <m/>
    <m/>
    <m/>
    <m/>
    <n v="1"/>
    <n v="520283"/>
    <n v="175017"/>
    <x v="7"/>
    <m/>
    <m/>
    <m/>
    <m/>
    <m/>
    <m/>
    <m/>
    <m/>
    <m/>
  </r>
  <r>
    <s v="17/0315/FUL"/>
    <x v="3"/>
    <x v="0"/>
    <d v="2018-06-12T00:00:00"/>
    <d v="2021-06-12T00:00:00"/>
    <m/>
    <m/>
    <x v="2"/>
    <x v="0"/>
    <m/>
    <s v="Part change of use of ground and first floor from B1 office use to C3  residential use to provide 2 x 2 bedroom duplex units.  Alterations and extension to facilitate the provision of additional B1 office use and C3 residential use at second floor level ("/>
    <s v="Willoughby House_x000d_439 Richmond Road_x000d_Twickenham_x000d_TW1 2AG_x000d_"/>
    <s v="TW1 2AG"/>
    <m/>
    <m/>
    <m/>
    <m/>
    <m/>
    <m/>
    <m/>
    <m/>
    <n v="0"/>
    <m/>
    <n v="3"/>
    <n v="1"/>
    <m/>
    <m/>
    <m/>
    <m/>
    <m/>
    <m/>
    <n v="4"/>
    <n v="3"/>
    <n v="1"/>
    <n v="0"/>
    <n v="0"/>
    <n v="0"/>
    <n v="0"/>
    <n v="0"/>
    <n v="0"/>
    <n v="4"/>
    <m/>
    <n v="0"/>
    <n v="0"/>
    <n v="1"/>
    <n v="1"/>
    <n v="1"/>
    <n v="1"/>
    <m/>
    <m/>
    <m/>
    <m/>
    <m/>
    <n v="4"/>
    <n v="517591"/>
    <n v="174434"/>
    <x v="10"/>
    <m/>
    <m/>
    <m/>
    <s v="Mixed Use Area"/>
    <s v="East Twickenham"/>
    <m/>
    <m/>
    <s v="Conservation Area"/>
    <s v="CA4 Richmond Riverside"/>
  </r>
  <r>
    <s v="17/0341/GPD13"/>
    <x v="1"/>
    <x v="1"/>
    <d v="2017-04-24T00:00:00"/>
    <d v="2020-04-24T00:00:00"/>
    <m/>
    <m/>
    <x v="2"/>
    <x v="0"/>
    <m/>
    <s v="Change of use from retail (Use Class A1) to 1 residential unit (Use Class C3) with associated cycle and refuse provision."/>
    <s v="Teddington Garden Centre_x000d_Station Road_x000d_Teddington_x000d_TW11 9AA_x000d_"/>
    <s v="TW11 9AA"/>
    <m/>
    <m/>
    <m/>
    <m/>
    <m/>
    <m/>
    <m/>
    <m/>
    <n v="0"/>
    <m/>
    <m/>
    <m/>
    <n v="1"/>
    <m/>
    <m/>
    <m/>
    <m/>
    <m/>
    <n v="1"/>
    <n v="0"/>
    <n v="0"/>
    <n v="1"/>
    <n v="0"/>
    <n v="0"/>
    <n v="0"/>
    <n v="0"/>
    <n v="0"/>
    <n v="1"/>
    <m/>
    <n v="0"/>
    <n v="0"/>
    <n v="0.25"/>
    <n v="0.25"/>
    <n v="0.25"/>
    <n v="0.25"/>
    <m/>
    <m/>
    <m/>
    <m/>
    <m/>
    <n v="1"/>
    <n v="516015"/>
    <n v="170858"/>
    <x v="0"/>
    <m/>
    <s v="Teddington"/>
    <m/>
    <m/>
    <m/>
    <m/>
    <m/>
    <m/>
    <m/>
  </r>
  <r>
    <s v="17/0346/FUL"/>
    <x v="2"/>
    <x v="0"/>
    <d v="2017-08-31T00:00:00"/>
    <d v="2020-08-31T00:00:00"/>
    <m/>
    <m/>
    <x v="2"/>
    <x v="0"/>
    <m/>
    <s v="Subdivision of house (C3) to form 2 no. 2-bed flats (C3), ground floor infill side extension, to the rear of property, with windows to north elevation and hip to gable roof extension, rear facing dormer, including 2 No. front facing rooflights, following"/>
    <s v="49 Manor Road_x000d_Richmond_x000d_TW9 1YA"/>
    <s v="TW9 1YA"/>
    <m/>
    <m/>
    <m/>
    <n v="1"/>
    <m/>
    <m/>
    <m/>
    <m/>
    <n v="1"/>
    <m/>
    <m/>
    <n v="2"/>
    <m/>
    <m/>
    <m/>
    <m/>
    <m/>
    <m/>
    <n v="2"/>
    <n v="0"/>
    <n v="2"/>
    <n v="0"/>
    <n v="-1"/>
    <n v="0"/>
    <n v="0"/>
    <n v="0"/>
    <n v="0"/>
    <n v="1"/>
    <m/>
    <n v="0"/>
    <n v="0"/>
    <n v="0.25"/>
    <n v="0.25"/>
    <n v="0.25"/>
    <n v="0.25"/>
    <m/>
    <m/>
    <m/>
    <m/>
    <m/>
    <n v="1"/>
    <n v="519014"/>
    <n v="175279"/>
    <x v="12"/>
    <m/>
    <m/>
    <m/>
    <m/>
    <m/>
    <m/>
    <m/>
    <m/>
    <m/>
  </r>
  <r>
    <s v="17/0600/FUL"/>
    <x v="1"/>
    <x v="0"/>
    <d v="2018-01-19T00:00:00"/>
    <d v="2021-01-19T00:00:00"/>
    <m/>
    <m/>
    <x v="2"/>
    <x v="0"/>
    <m/>
    <s v="Change of use from existing open hall (D1) into 2 x residential apartments (C3). _x000d_"/>
    <s v="2-4 _x000d_Heath Road_x000d_Twickenham_x000d_TW1 4BZ"/>
    <s v="TW1 4BZ"/>
    <m/>
    <m/>
    <m/>
    <m/>
    <m/>
    <m/>
    <m/>
    <m/>
    <n v="0"/>
    <m/>
    <n v="2"/>
    <m/>
    <m/>
    <m/>
    <m/>
    <m/>
    <m/>
    <m/>
    <n v="2"/>
    <n v="2"/>
    <n v="0"/>
    <n v="0"/>
    <n v="0"/>
    <n v="0"/>
    <n v="0"/>
    <n v="0"/>
    <n v="0"/>
    <n v="2"/>
    <m/>
    <n v="0"/>
    <n v="0"/>
    <n v="0.5"/>
    <n v="0.5"/>
    <n v="0.5"/>
    <n v="0.5"/>
    <m/>
    <m/>
    <m/>
    <m/>
    <m/>
    <n v="2"/>
    <n v="516126"/>
    <n v="173185"/>
    <x v="10"/>
    <m/>
    <s v="Twickenham"/>
    <m/>
    <m/>
    <m/>
    <m/>
    <m/>
    <m/>
    <m/>
  </r>
  <r>
    <s v="17/0788/FUL"/>
    <x v="0"/>
    <x v="0"/>
    <d v="2017-11-17T00:00:00"/>
    <d v="2021-01-08T00:00:00"/>
    <m/>
    <m/>
    <x v="2"/>
    <x v="0"/>
    <m/>
    <s v="Demolition of lock up garages to provide 1 no. detached 4 bedroom dwellinghouse with associated parking, cycle and refuse stores, new boundary fence and hard and soft landscaping."/>
    <s v="High Wigsell_x000a_35 Twickenham Road_x000a_Teddington_x000a__x000a_"/>
    <s v="TW11"/>
    <m/>
    <m/>
    <m/>
    <m/>
    <m/>
    <m/>
    <m/>
    <m/>
    <n v="0"/>
    <m/>
    <m/>
    <m/>
    <m/>
    <n v="1"/>
    <m/>
    <m/>
    <m/>
    <m/>
    <n v="1"/>
    <n v="0"/>
    <n v="0"/>
    <n v="0"/>
    <n v="1"/>
    <n v="0"/>
    <n v="0"/>
    <n v="0"/>
    <n v="0"/>
    <n v="1"/>
    <m/>
    <n v="0"/>
    <n v="0"/>
    <n v="0.25"/>
    <n v="0.25"/>
    <n v="0.25"/>
    <n v="0.25"/>
    <m/>
    <m/>
    <m/>
    <m/>
    <m/>
    <n v="1"/>
    <n v="516399"/>
    <n v="171470"/>
    <x v="0"/>
    <m/>
    <m/>
    <m/>
    <m/>
    <m/>
    <m/>
    <m/>
    <m/>
    <m/>
  </r>
  <r>
    <s v="17/0798/FUL"/>
    <x v="0"/>
    <x v="0"/>
    <d v="2017-12-01T00:00:00"/>
    <d v="2020-12-01T00:00:00"/>
    <m/>
    <m/>
    <x v="2"/>
    <x v="0"/>
    <m/>
    <s v="Demolition of the existing detached bungalow and all outbuildings on site together with infill of the existing ponds to facilitate the construction of a pair of four bedroom semi-detached houses with associated boundary treatment, car parking, bin storage"/>
    <s v="25 Cedar Avenue_x000d_Twickenham_x000d_TW2 7HD"/>
    <s v="TW2 7HD"/>
    <m/>
    <m/>
    <m/>
    <n v="1"/>
    <m/>
    <m/>
    <m/>
    <m/>
    <n v="1"/>
    <m/>
    <m/>
    <m/>
    <m/>
    <n v="2"/>
    <m/>
    <m/>
    <m/>
    <m/>
    <n v="2"/>
    <n v="0"/>
    <n v="0"/>
    <n v="0"/>
    <n v="1"/>
    <n v="0"/>
    <n v="0"/>
    <n v="0"/>
    <n v="0"/>
    <n v="1"/>
    <m/>
    <n v="0"/>
    <n v="0"/>
    <n v="0.25"/>
    <n v="0.25"/>
    <n v="0.25"/>
    <n v="0.25"/>
    <m/>
    <m/>
    <m/>
    <m/>
    <m/>
    <n v="1"/>
    <n v="514058"/>
    <n v="174409"/>
    <x v="13"/>
    <s v="Garden Land"/>
    <m/>
    <m/>
    <m/>
    <m/>
    <m/>
    <m/>
    <m/>
    <m/>
  </r>
  <r>
    <s v="17/1033/FUL"/>
    <x v="0"/>
    <x v="0"/>
    <d v="2017-09-19T00:00:00"/>
    <d v="2021-05-23T00:00:00"/>
    <m/>
    <m/>
    <x v="2"/>
    <x v="0"/>
    <m/>
    <s v="Demolition of Lockcorp House; erection of a part four, part five-storey building comprising  9 no. student cluster flats (49 study/bedrooms in total); three car parking spaces including one disabled space, ancillary cycle and refuse storage and landscapin"/>
    <s v="Lockcorp House _x000a_75 Norcutt Road_x000a_Twickenham_x000a_TW2 6SR"/>
    <s v="TW2 6SR"/>
    <m/>
    <m/>
    <m/>
    <m/>
    <m/>
    <m/>
    <m/>
    <m/>
    <n v="0"/>
    <m/>
    <m/>
    <m/>
    <m/>
    <n v="1"/>
    <n v="3"/>
    <n v="5"/>
    <m/>
    <m/>
    <n v="9"/>
    <n v="0"/>
    <n v="0"/>
    <n v="0"/>
    <n v="1"/>
    <n v="3"/>
    <n v="5"/>
    <n v="0"/>
    <n v="0"/>
    <n v="9"/>
    <m/>
    <n v="0"/>
    <n v="0"/>
    <n v="2.25"/>
    <n v="2.25"/>
    <n v="2.25"/>
    <n v="2.25"/>
    <m/>
    <m/>
    <m/>
    <m/>
    <m/>
    <n v="9"/>
    <n v="515337"/>
    <n v="173383"/>
    <x v="5"/>
    <m/>
    <m/>
    <m/>
    <m/>
    <m/>
    <m/>
    <m/>
    <m/>
    <m/>
  </r>
  <r>
    <s v="17/1139/GPD15"/>
    <x v="1"/>
    <x v="1"/>
    <d v="2017-05-31T00:00:00"/>
    <d v="2020-05-31T00:00:00"/>
    <m/>
    <m/>
    <x v="2"/>
    <x v="0"/>
    <m/>
    <s v="Change of use of property from B1a (office use) to C3 (residential) to provide 1 no. 4 bedroom dwellinghouse"/>
    <s v="108 Sherland Road Twickenham "/>
    <s v="TW1 4HD"/>
    <m/>
    <m/>
    <m/>
    <m/>
    <m/>
    <m/>
    <m/>
    <m/>
    <n v="0"/>
    <m/>
    <m/>
    <m/>
    <m/>
    <n v="1"/>
    <m/>
    <m/>
    <m/>
    <m/>
    <n v="1"/>
    <n v="0"/>
    <n v="0"/>
    <n v="0"/>
    <n v="1"/>
    <n v="0"/>
    <n v="0"/>
    <n v="0"/>
    <n v="0"/>
    <n v="1"/>
    <m/>
    <n v="0"/>
    <n v="0.33333333333333331"/>
    <n v="0.33333333333333331"/>
    <n v="0.33333333333333331"/>
    <n v="0"/>
    <n v="0"/>
    <m/>
    <m/>
    <m/>
    <m/>
    <m/>
    <n v="1"/>
    <n v="516024"/>
    <n v="173277"/>
    <x v="10"/>
    <m/>
    <m/>
    <m/>
    <m/>
    <m/>
    <m/>
    <m/>
    <m/>
    <m/>
  </r>
  <r>
    <s v="17/1390/FUL"/>
    <x v="0"/>
    <x v="0"/>
    <d v="2018-11-15T00:00:00"/>
    <d v="2022-05-14T00:00:00"/>
    <m/>
    <m/>
    <x v="2"/>
    <x v="0"/>
    <m/>
    <s v="Demolition of builders storage building and erection of one bedroomed  2 storey detached dwellinghouse with basement."/>
    <s v="Land Adjacent To No 1_x000d_South Western Road_x000d_Twickenham_x000d__x000d_"/>
    <s v="TW1 1LG"/>
    <m/>
    <m/>
    <m/>
    <m/>
    <m/>
    <m/>
    <m/>
    <m/>
    <n v="0"/>
    <m/>
    <n v="1"/>
    <m/>
    <m/>
    <m/>
    <m/>
    <m/>
    <m/>
    <m/>
    <n v="1"/>
    <n v="1"/>
    <n v="0"/>
    <n v="0"/>
    <n v="0"/>
    <n v="0"/>
    <n v="0"/>
    <n v="0"/>
    <n v="0"/>
    <n v="1"/>
    <m/>
    <n v="0"/>
    <n v="0"/>
    <n v="0.25"/>
    <n v="0.25"/>
    <n v="0.25"/>
    <n v="0.25"/>
    <m/>
    <m/>
    <m/>
    <m/>
    <m/>
    <n v="1"/>
    <n v="516598"/>
    <n v="174330"/>
    <x v="1"/>
    <m/>
    <m/>
    <m/>
    <m/>
    <m/>
    <m/>
    <m/>
    <m/>
    <m/>
  </r>
  <r>
    <s v="17/1550/FUL"/>
    <x v="0"/>
    <x v="0"/>
    <d v="2018-07-09T00:00:00"/>
    <d v="2021-07-09T00:00:00"/>
    <m/>
    <m/>
    <x v="2"/>
    <x v="0"/>
    <m/>
    <s v="Demolition of existing building and erection of part two storey/part four storey building to provide 9 residential flats (6 x one bed, 3 x two bed) and new basement level to facilitate provision of underground parking and associated hard and soft landscap"/>
    <s v="The Firs_x000d_Church Grove_x000d_Hampton Wick_x000d_Kingston Upon Thames_x000d_KT1 4AL_x000d_"/>
    <s v="KT1 4AL"/>
    <m/>
    <m/>
    <n v="1"/>
    <m/>
    <m/>
    <m/>
    <m/>
    <m/>
    <n v="1"/>
    <m/>
    <n v="6"/>
    <n v="3"/>
    <m/>
    <m/>
    <m/>
    <m/>
    <m/>
    <m/>
    <n v="9"/>
    <n v="6"/>
    <n v="3"/>
    <n v="-1"/>
    <n v="0"/>
    <n v="0"/>
    <n v="0"/>
    <n v="0"/>
    <n v="0"/>
    <n v="8"/>
    <m/>
    <n v="0"/>
    <n v="0"/>
    <n v="2"/>
    <n v="2"/>
    <n v="2"/>
    <n v="2"/>
    <m/>
    <m/>
    <m/>
    <m/>
    <m/>
    <n v="8"/>
    <n v="517393"/>
    <n v="169491"/>
    <x v="3"/>
    <m/>
    <m/>
    <m/>
    <m/>
    <m/>
    <m/>
    <m/>
    <s v="Conservation Area"/>
    <s v="CA18 Hampton Wick"/>
  </r>
  <r>
    <s v="17/1782/FUL"/>
    <x v="0"/>
    <x v="0"/>
    <d v="2019-01-14T00:00:00"/>
    <d v="2022-01-14T00:00:00"/>
    <m/>
    <m/>
    <x v="2"/>
    <x v="0"/>
    <m/>
    <s v="Demolition of existing two-storey detached dwelling with basement, and construction of new three-storey detached dwelling with basement."/>
    <s v="8 Atbara Road_x000d_Teddington_x000d_TW11 9PD"/>
    <s v="TW11 9PD"/>
    <m/>
    <n v="1"/>
    <m/>
    <m/>
    <m/>
    <m/>
    <m/>
    <m/>
    <n v="1"/>
    <m/>
    <m/>
    <m/>
    <m/>
    <m/>
    <n v="1"/>
    <m/>
    <m/>
    <m/>
    <n v="1"/>
    <n v="0"/>
    <n v="-1"/>
    <n v="0"/>
    <n v="0"/>
    <n v="1"/>
    <n v="0"/>
    <n v="0"/>
    <n v="0"/>
    <n v="0"/>
    <m/>
    <n v="0"/>
    <n v="0"/>
    <n v="0"/>
    <n v="0"/>
    <n v="0"/>
    <n v="0"/>
    <m/>
    <m/>
    <m/>
    <m/>
    <m/>
    <n v="0"/>
    <n v="516874"/>
    <n v="170756"/>
    <x v="3"/>
    <m/>
    <m/>
    <m/>
    <m/>
    <m/>
    <m/>
    <m/>
    <m/>
    <m/>
  </r>
  <r>
    <s v="17/2314/FUL"/>
    <x v="0"/>
    <x v="0"/>
    <d v="2018-04-26T00:00:00"/>
    <d v="2021-04-26T00:00:00"/>
    <m/>
    <m/>
    <x v="2"/>
    <x v="0"/>
    <m/>
    <s v="Demolition of the existing two storey detached house and replacement with a new  built three storey detached house with basement with associated hard and soft landscaping."/>
    <s v="34 Courtlands Avenue_x000d_Hampton_x000d_TW12 3NT"/>
    <s v="TW12 3NT"/>
    <m/>
    <m/>
    <m/>
    <n v="1"/>
    <m/>
    <m/>
    <m/>
    <m/>
    <n v="1"/>
    <m/>
    <m/>
    <m/>
    <m/>
    <m/>
    <n v="1"/>
    <m/>
    <m/>
    <m/>
    <n v="1"/>
    <n v="0"/>
    <n v="0"/>
    <n v="0"/>
    <n v="-1"/>
    <n v="1"/>
    <n v="0"/>
    <n v="0"/>
    <n v="0"/>
    <n v="0"/>
    <m/>
    <n v="0"/>
    <n v="0"/>
    <n v="0"/>
    <n v="0"/>
    <n v="0"/>
    <n v="0"/>
    <m/>
    <m/>
    <m/>
    <m/>
    <m/>
    <n v="0"/>
    <n v="512725"/>
    <n v="170606"/>
    <x v="16"/>
    <m/>
    <m/>
    <m/>
    <m/>
    <m/>
    <m/>
    <m/>
    <m/>
    <m/>
  </r>
  <r>
    <s v="17/2532/GPD15"/>
    <x v="1"/>
    <x v="1"/>
    <d v="2017-08-09T00:00:00"/>
    <d v="2020-08-09T00:00:00"/>
    <d v="2020-06-01T00:00:00"/>
    <m/>
    <x v="2"/>
    <x v="0"/>
    <m/>
    <s v="Prior approval for the change of use from office B1(a) to residential (C3) in the form of 5 no. units."/>
    <s v="The Coach House 273A Sandycombe Road Richmond TW9 3LU"/>
    <s v="TW9 3LU"/>
    <m/>
    <m/>
    <m/>
    <m/>
    <m/>
    <m/>
    <m/>
    <m/>
    <n v="0"/>
    <m/>
    <n v="5"/>
    <m/>
    <m/>
    <m/>
    <m/>
    <m/>
    <m/>
    <m/>
    <n v="5"/>
    <n v="5"/>
    <n v="0"/>
    <n v="0"/>
    <n v="0"/>
    <n v="0"/>
    <n v="0"/>
    <n v="0"/>
    <n v="0"/>
    <n v="5"/>
    <m/>
    <n v="0"/>
    <n v="5"/>
    <n v="0"/>
    <n v="0"/>
    <n v="0"/>
    <n v="0"/>
    <m/>
    <m/>
    <m/>
    <m/>
    <m/>
    <n v="5"/>
    <n v="519113"/>
    <n v="176411"/>
    <x v="9"/>
    <m/>
    <m/>
    <m/>
    <m/>
    <m/>
    <m/>
    <m/>
    <s v="Conservation Area"/>
    <s v="CA15 Kew Gardens Kew"/>
  </r>
  <r>
    <s v="17/2586/FUL"/>
    <x v="2"/>
    <x v="0"/>
    <d v="2017-09-27T00:00:00"/>
    <d v="2020-09-27T00:00:00"/>
    <m/>
    <m/>
    <x v="2"/>
    <x v="0"/>
    <m/>
    <s v="Change of use from 2 no. flats back to a single family dwelling house."/>
    <s v="First Floor Flat_x000d_18 Percival Road_x000d_East Sheen_x000d_London_x000d_SW14 7QE_x000d_"/>
    <s v="SW14 7QE"/>
    <n v="2"/>
    <m/>
    <m/>
    <m/>
    <m/>
    <m/>
    <m/>
    <m/>
    <n v="2"/>
    <m/>
    <m/>
    <m/>
    <n v="1"/>
    <m/>
    <m/>
    <m/>
    <m/>
    <m/>
    <n v="1"/>
    <n v="-2"/>
    <n v="0"/>
    <n v="1"/>
    <n v="0"/>
    <n v="0"/>
    <n v="0"/>
    <n v="0"/>
    <n v="0"/>
    <n v="-1"/>
    <m/>
    <n v="0"/>
    <n v="0"/>
    <n v="-0.25"/>
    <n v="-0.25"/>
    <n v="-0.25"/>
    <n v="-0.25"/>
    <m/>
    <m/>
    <m/>
    <m/>
    <m/>
    <n v="-1"/>
    <n v="520088"/>
    <n v="175029"/>
    <x v="7"/>
    <m/>
    <m/>
    <m/>
    <m/>
    <m/>
    <m/>
    <m/>
    <m/>
    <m/>
  </r>
  <r>
    <s v="17/2597/GPD15"/>
    <x v="1"/>
    <x v="1"/>
    <d v="2017-08-30T00:00:00"/>
    <d v="2020-08-30T00:00:00"/>
    <m/>
    <m/>
    <x v="2"/>
    <x v="0"/>
    <m/>
    <s v="Conversion of East and West House from B1(a) offices to 1 x 2 bed house (C3) (West House) and 2 x 2 bed flats (C3) (East House)."/>
    <s v="West House 108 And East House 109_x000d_South Worple Way_x000d_East Sheen_x000d_London_x000d__x000d_"/>
    <s v="SW14 8ND"/>
    <m/>
    <m/>
    <m/>
    <m/>
    <m/>
    <m/>
    <m/>
    <m/>
    <n v="0"/>
    <m/>
    <m/>
    <n v="3"/>
    <m/>
    <m/>
    <m/>
    <m/>
    <m/>
    <m/>
    <n v="3"/>
    <n v="0"/>
    <n v="3"/>
    <n v="0"/>
    <n v="0"/>
    <n v="0"/>
    <n v="0"/>
    <n v="0"/>
    <n v="0"/>
    <n v="3"/>
    <m/>
    <n v="0"/>
    <n v="0"/>
    <n v="0.75"/>
    <n v="0.75"/>
    <n v="0.75"/>
    <n v="0.75"/>
    <m/>
    <m/>
    <m/>
    <m/>
    <m/>
    <n v="3"/>
    <n v="520541"/>
    <n v="175760"/>
    <x v="7"/>
    <m/>
    <s v="East Sheen"/>
    <m/>
    <m/>
    <m/>
    <m/>
    <m/>
    <m/>
    <m/>
  </r>
  <r>
    <s v="17/2680/FUL"/>
    <x v="0"/>
    <x v="0"/>
    <d v="2017-12-11T00:00:00"/>
    <d v="2021-03-14T00:00:00"/>
    <d v="2020-06-01T00:00:00"/>
    <m/>
    <x v="2"/>
    <x v="0"/>
    <m/>
    <s v="Demolition of existing detached house and erection of 3no. new residential units comprising 2x 4 bedroom semi detached houses and 1x detached 5 bedroom house, together with associated landscaping and parking"/>
    <s v="4 Warwick Close_x000d_Hampton_x000d_TW12 2TY"/>
    <s v="TW12 2TY"/>
    <m/>
    <m/>
    <m/>
    <n v="1"/>
    <m/>
    <m/>
    <m/>
    <m/>
    <n v="1"/>
    <m/>
    <m/>
    <m/>
    <m/>
    <n v="2"/>
    <n v="1"/>
    <m/>
    <m/>
    <m/>
    <n v="3"/>
    <n v="0"/>
    <n v="0"/>
    <n v="0"/>
    <n v="1"/>
    <n v="1"/>
    <n v="0"/>
    <n v="0"/>
    <n v="0"/>
    <n v="2"/>
    <m/>
    <n v="0"/>
    <n v="1"/>
    <n v="1"/>
    <n v="0"/>
    <n v="0"/>
    <n v="0"/>
    <m/>
    <m/>
    <m/>
    <m/>
    <m/>
    <n v="2"/>
    <n v="514169"/>
    <n v="170167"/>
    <x v="8"/>
    <s v="Garden Land"/>
    <m/>
    <m/>
    <m/>
    <m/>
    <m/>
    <m/>
    <m/>
    <m/>
  </r>
  <r>
    <s v="17/2693/GPD15"/>
    <x v="1"/>
    <x v="1"/>
    <d v="2017-09-08T00:00:00"/>
    <d v="2020-09-08T00:00:00"/>
    <m/>
    <m/>
    <x v="2"/>
    <x v="0"/>
    <m/>
    <s v="Change of use from Class B1(a) office to Class C3 residential."/>
    <s v="246 Upper Richmond Road West_x000d_East Sheen_x000d_London_x000d_SW14 8AG_x000d_"/>
    <s v="SW14 8AG"/>
    <m/>
    <m/>
    <m/>
    <m/>
    <m/>
    <m/>
    <m/>
    <m/>
    <n v="0"/>
    <m/>
    <n v="1"/>
    <m/>
    <m/>
    <m/>
    <m/>
    <m/>
    <m/>
    <m/>
    <n v="1"/>
    <n v="1"/>
    <n v="0"/>
    <n v="0"/>
    <n v="0"/>
    <n v="0"/>
    <n v="0"/>
    <n v="0"/>
    <n v="0"/>
    <n v="1"/>
    <m/>
    <n v="0"/>
    <n v="0"/>
    <n v="0.25"/>
    <n v="0.25"/>
    <n v="0.25"/>
    <n v="0.25"/>
    <m/>
    <m/>
    <m/>
    <m/>
    <m/>
    <n v="1"/>
    <n v="520531"/>
    <n v="175416"/>
    <x v="7"/>
    <m/>
    <s v="East Sheen"/>
    <m/>
    <m/>
    <m/>
    <m/>
    <m/>
    <s v="Conservation Area"/>
    <s v="CA70 Sheen Lane Mortlake"/>
  </r>
  <r>
    <s v="17/2872/FUL"/>
    <x v="0"/>
    <x v="0"/>
    <d v="2019-05-30T00:00:00"/>
    <d v="2022-05-20T00:00:00"/>
    <m/>
    <m/>
    <x v="2"/>
    <x v="0"/>
    <m/>
    <s v="33 Wensleydale Road Hampton TW12 2LP"/>
    <s v="Erection of a one and a half storey, three-bedroom house in the rear garden of 33 (sited to rear of 35-35a) Wensleydale Road, with accommodation at basement level, associated hard and soft landscaping, 4 no.parking, refuse/recycling and cycle stores."/>
    <s v="TW12 2LP"/>
    <m/>
    <m/>
    <m/>
    <m/>
    <m/>
    <m/>
    <m/>
    <m/>
    <n v="0"/>
    <m/>
    <m/>
    <m/>
    <n v="1"/>
    <m/>
    <m/>
    <m/>
    <m/>
    <m/>
    <n v="1"/>
    <n v="0"/>
    <n v="0"/>
    <n v="1"/>
    <n v="0"/>
    <n v="0"/>
    <n v="0"/>
    <n v="0"/>
    <n v="0"/>
    <n v="1"/>
    <m/>
    <n v="0"/>
    <n v="0"/>
    <n v="0.25"/>
    <n v="0.25"/>
    <n v="0.25"/>
    <n v="0.25"/>
    <m/>
    <m/>
    <m/>
    <m/>
    <m/>
    <n v="1"/>
    <n v="513537"/>
    <n v="170046"/>
    <x v="8"/>
    <m/>
    <m/>
    <m/>
    <m/>
    <m/>
    <m/>
    <m/>
    <m/>
    <m/>
  </r>
  <r>
    <s v="17/2957/FUL"/>
    <x v="2"/>
    <x v="0"/>
    <d v="2017-12-20T00:00:00"/>
    <d v="2020-12-20T00:00:00"/>
    <m/>
    <m/>
    <x v="2"/>
    <x v="0"/>
    <m/>
    <s v="Formation of additional floor of accommodation in the form of a mansard style roof extension to facilitate the conversion of existing first floor 3 bedroom flat into 2x1 bedroom flats and provision of 2x1 bedroom flats at second floor level through the ma"/>
    <s v="4A New Broadway_x000d_Hampton Hill_x000d_Hampton_x000d_TW12 1JG_x000d_"/>
    <s v="TW12 1JG"/>
    <m/>
    <m/>
    <n v="1"/>
    <m/>
    <m/>
    <m/>
    <m/>
    <m/>
    <n v="1"/>
    <m/>
    <n v="4"/>
    <m/>
    <m/>
    <m/>
    <m/>
    <m/>
    <m/>
    <m/>
    <n v="4"/>
    <n v="4"/>
    <n v="0"/>
    <n v="-1"/>
    <n v="0"/>
    <n v="0"/>
    <n v="0"/>
    <n v="0"/>
    <n v="0"/>
    <n v="3"/>
    <m/>
    <n v="0"/>
    <n v="0"/>
    <n v="0.75"/>
    <n v="0.75"/>
    <n v="0.75"/>
    <n v="0.75"/>
    <m/>
    <m/>
    <m/>
    <m/>
    <m/>
    <n v="3"/>
    <n v="514558"/>
    <n v="171264"/>
    <x v="11"/>
    <m/>
    <m/>
    <m/>
    <s v="Mixed Use Area"/>
    <s v="High Street"/>
    <m/>
    <m/>
    <m/>
    <m/>
  </r>
  <r>
    <s v="17/3001/GPD16"/>
    <x v="1"/>
    <x v="1"/>
    <d v="2017-09-27T00:00:00"/>
    <d v="2021-06-07T00:00:00"/>
    <m/>
    <m/>
    <x v="2"/>
    <x v="0"/>
    <m/>
    <s v="Change of use from B8 (storage) to C3 (residential use) to create a 1 bedroom unit."/>
    <s v="Unit 3 Plough Lane Teddington_x000a__x000a_"/>
    <s v="TW11 9BN"/>
    <m/>
    <m/>
    <m/>
    <m/>
    <m/>
    <m/>
    <m/>
    <m/>
    <n v="0"/>
    <m/>
    <n v="1"/>
    <m/>
    <m/>
    <m/>
    <m/>
    <m/>
    <m/>
    <n v="0"/>
    <n v="1"/>
    <n v="1"/>
    <n v="0"/>
    <n v="0"/>
    <n v="0"/>
    <n v="0"/>
    <n v="0"/>
    <n v="0"/>
    <n v="0"/>
    <n v="1"/>
    <m/>
    <n v="0"/>
    <n v="0.5"/>
    <n v="0.5"/>
    <n v="0"/>
    <n v="0"/>
    <n v="0"/>
    <m/>
    <m/>
    <m/>
    <m/>
    <m/>
    <n v="1"/>
    <n v="516215"/>
    <n v="171077"/>
    <x v="0"/>
    <m/>
    <s v="Teddington"/>
    <m/>
    <m/>
    <m/>
    <m/>
    <m/>
    <m/>
    <m/>
  </r>
  <r>
    <s v="17/3003/GPD16"/>
    <x v="1"/>
    <x v="1"/>
    <d v="2017-09-27T00:00:00"/>
    <d v="2021-06-07T00:00:00"/>
    <m/>
    <m/>
    <x v="2"/>
    <x v="0"/>
    <m/>
    <s v="Change of use from B8 (storage) to C3 (residential) to create 2 Studio units."/>
    <s v="Unit 4 To 5A_x000d_Plough Lane_x000d_Teddington_x000d__x000d_"/>
    <s v="TW11 9BN"/>
    <m/>
    <m/>
    <m/>
    <m/>
    <m/>
    <m/>
    <m/>
    <m/>
    <n v="0"/>
    <m/>
    <n v="2"/>
    <m/>
    <m/>
    <m/>
    <m/>
    <m/>
    <m/>
    <n v="0"/>
    <n v="2"/>
    <n v="2"/>
    <n v="0"/>
    <n v="0"/>
    <n v="0"/>
    <n v="0"/>
    <n v="0"/>
    <n v="0"/>
    <n v="0"/>
    <n v="2"/>
    <m/>
    <n v="0"/>
    <n v="0.5"/>
    <n v="0.5"/>
    <n v="0"/>
    <n v="0"/>
    <n v="0"/>
    <m/>
    <m/>
    <m/>
    <m/>
    <m/>
    <n v="1"/>
    <n v="516224"/>
    <n v="171078"/>
    <x v="0"/>
    <m/>
    <s v="Teddington"/>
    <m/>
    <m/>
    <m/>
    <m/>
    <m/>
    <m/>
    <m/>
  </r>
  <r>
    <s v="17/3054/FUL"/>
    <x v="0"/>
    <x v="0"/>
    <d v="2018-10-30T00:00:00"/>
    <d v="2021-10-30T00:00:00"/>
    <m/>
    <m/>
    <x v="2"/>
    <x v="0"/>
    <m/>
    <s v="Demolition of existing garages and erection of a pair of two-storey, 3-bedroom semi-detached houses (2 no.), with associated landscaping and 4 off-street parking bays."/>
    <s v="Garage Site _x000d_Marys Terrace_x000d_Twickenham_x000d_TW1 3JB"/>
    <s v="TW1 3JB"/>
    <m/>
    <m/>
    <m/>
    <m/>
    <m/>
    <m/>
    <m/>
    <m/>
    <n v="0"/>
    <m/>
    <m/>
    <m/>
    <n v="2"/>
    <m/>
    <m/>
    <m/>
    <m/>
    <m/>
    <n v="2"/>
    <n v="0"/>
    <n v="0"/>
    <n v="2"/>
    <n v="0"/>
    <n v="0"/>
    <n v="0"/>
    <n v="0"/>
    <n v="0"/>
    <n v="2"/>
    <m/>
    <n v="0"/>
    <n v="0"/>
    <n v="0.5"/>
    <n v="0.5"/>
    <n v="0.5"/>
    <n v="0.5"/>
    <m/>
    <m/>
    <m/>
    <m/>
    <m/>
    <n v="2"/>
    <n v="516182"/>
    <n v="173653"/>
    <x v="10"/>
    <m/>
    <s v="Twickenham"/>
    <m/>
    <m/>
    <m/>
    <m/>
    <m/>
    <m/>
    <m/>
  </r>
  <r>
    <s v="17/3077/FUL"/>
    <x v="0"/>
    <x v="0"/>
    <d v="2018-03-15T00:00:00"/>
    <d v="2021-03-15T00:00:00"/>
    <d v="2020-05-04T00:00:00"/>
    <m/>
    <x v="2"/>
    <x v="0"/>
    <m/>
    <s v="Erection of a 3 storey dwellinghouse with accommodation at basement level, associated landscaping works and rear outbuilding for garage."/>
    <s v="4 Church Street_x000d_Twickenham_x000d_TW1 3NJ"/>
    <s v="TW1 3NJ"/>
    <m/>
    <m/>
    <m/>
    <m/>
    <m/>
    <m/>
    <m/>
    <m/>
    <n v="0"/>
    <m/>
    <m/>
    <m/>
    <m/>
    <n v="1"/>
    <m/>
    <m/>
    <m/>
    <m/>
    <n v="1"/>
    <n v="0"/>
    <n v="0"/>
    <n v="0"/>
    <n v="1"/>
    <n v="0"/>
    <n v="0"/>
    <n v="0"/>
    <n v="0"/>
    <n v="1"/>
    <m/>
    <n v="0"/>
    <n v="1"/>
    <n v="0"/>
    <n v="0"/>
    <n v="0"/>
    <n v="0"/>
    <m/>
    <m/>
    <m/>
    <m/>
    <m/>
    <n v="1"/>
    <n v="516426"/>
    <n v="173349"/>
    <x v="10"/>
    <m/>
    <s v="Twickenham"/>
    <m/>
    <m/>
    <m/>
    <m/>
    <m/>
    <s v="Conservation Area"/>
    <s v="CA8 Twickenham Riverside"/>
  </r>
  <r>
    <s v="17/3265/FUL"/>
    <x v="0"/>
    <x v="0"/>
    <d v="2018-01-15T00:00:00"/>
    <d v="2021-01-15T00:00:00"/>
    <m/>
    <m/>
    <x v="2"/>
    <x v="0"/>
    <m/>
    <s v="Demolition of existing detached house and erection of a new detached single family dwellinghouse."/>
    <s v="Lestock House_x000d_73B Castelnau_x000d_Barnes_x000d_London_x000d_SW13 9RT_x000d_"/>
    <s v="SW13 9RT"/>
    <m/>
    <m/>
    <n v="1"/>
    <m/>
    <m/>
    <m/>
    <m/>
    <m/>
    <n v="1"/>
    <m/>
    <m/>
    <m/>
    <m/>
    <m/>
    <n v="1"/>
    <m/>
    <m/>
    <m/>
    <n v="1"/>
    <n v="0"/>
    <n v="0"/>
    <n v="-1"/>
    <n v="0"/>
    <n v="1"/>
    <n v="0"/>
    <n v="0"/>
    <n v="0"/>
    <n v="0"/>
    <m/>
    <n v="0"/>
    <n v="0"/>
    <n v="0"/>
    <n v="0"/>
    <n v="0"/>
    <n v="0"/>
    <m/>
    <m/>
    <m/>
    <m/>
    <m/>
    <n v="0"/>
    <n v="522475"/>
    <n v="177141"/>
    <x v="17"/>
    <m/>
    <m/>
    <m/>
    <m/>
    <m/>
    <m/>
    <m/>
    <s v="Conservation Area"/>
    <s v="CA25 Castelnau"/>
  </r>
  <r>
    <s v="17/3402/GPD16"/>
    <x v="1"/>
    <x v="1"/>
    <d v="2017-11-03T00:00:00"/>
    <d v="2020-11-03T00:00:00"/>
    <m/>
    <m/>
    <x v="2"/>
    <x v="0"/>
    <m/>
    <s v="Change of use from B8 (Storage) to C3 (Residential) to create 1 no. studio flat."/>
    <s v="Unit 1_x000d_Plough Lane_x000d_Teddington_x000d__x000d_"/>
    <s v="TW11"/>
    <m/>
    <m/>
    <m/>
    <m/>
    <m/>
    <m/>
    <m/>
    <m/>
    <n v="0"/>
    <m/>
    <n v="1"/>
    <m/>
    <m/>
    <m/>
    <m/>
    <m/>
    <m/>
    <m/>
    <n v="1"/>
    <n v="1"/>
    <n v="0"/>
    <n v="0"/>
    <n v="0"/>
    <n v="0"/>
    <n v="0"/>
    <n v="0"/>
    <n v="0"/>
    <n v="1"/>
    <m/>
    <n v="0"/>
    <n v="0"/>
    <n v="0.25"/>
    <n v="0.25"/>
    <n v="0.25"/>
    <n v="0.25"/>
    <m/>
    <m/>
    <m/>
    <m/>
    <m/>
    <n v="1"/>
    <n v="516208"/>
    <n v="171077"/>
    <x v="0"/>
    <m/>
    <s v="Teddington"/>
    <m/>
    <m/>
    <m/>
    <m/>
    <m/>
    <m/>
    <m/>
  </r>
  <r>
    <s v="17/3404/FUL"/>
    <x v="1"/>
    <x v="0"/>
    <d v="2018-02-01T00:00:00"/>
    <d v="2021-02-02T00:00:00"/>
    <m/>
    <m/>
    <x v="2"/>
    <x v="0"/>
    <m/>
    <s v="Erection of a two storey side and single storey rear extension and change of existing C3(residential) use at first floor to facilitate the provision of B1(a) office floorspace with associated hard and soft landscaping, bin and cycle storage and 2 car park"/>
    <s v="91 Stanley Road_x000d_Teddington_x000d_TW11 8UB"/>
    <s v="TW11 8UB"/>
    <n v="1"/>
    <m/>
    <m/>
    <m/>
    <m/>
    <m/>
    <m/>
    <m/>
    <n v="1"/>
    <m/>
    <m/>
    <m/>
    <m/>
    <m/>
    <m/>
    <m/>
    <m/>
    <m/>
    <n v="0"/>
    <n v="-1"/>
    <n v="0"/>
    <n v="0"/>
    <n v="0"/>
    <n v="0"/>
    <n v="0"/>
    <n v="0"/>
    <n v="0"/>
    <n v="-1"/>
    <m/>
    <n v="0"/>
    <n v="0"/>
    <n v="-0.25"/>
    <n v="-0.25"/>
    <n v="-0.25"/>
    <n v="-0.25"/>
    <m/>
    <m/>
    <m/>
    <m/>
    <m/>
    <n v="-1"/>
    <n v="515091"/>
    <n v="171518"/>
    <x v="11"/>
    <m/>
    <m/>
    <m/>
    <s v="Mixed Use Area"/>
    <s v="Stanley Road"/>
    <m/>
    <m/>
    <m/>
    <m/>
  </r>
  <r>
    <s v="17/3590/FUL"/>
    <x v="0"/>
    <x v="0"/>
    <d v="2018-07-26T00:00:00"/>
    <d v="2021-07-26T00:00:00"/>
    <m/>
    <m/>
    <x v="2"/>
    <x v="0"/>
    <m/>
    <s v="Demolition of the existing garages. Erection of 1 x 2 bed single storey house and 1 x 3 bed single storey house with basement with associated hard and soft landscaping, refuse and cycle stores."/>
    <s v="Garages Rear Of 48-52_x000d_Anlaby Road_x000d_Teddington_x000d__x000d_"/>
    <s v="TW11 0PP"/>
    <m/>
    <m/>
    <m/>
    <m/>
    <m/>
    <m/>
    <m/>
    <m/>
    <n v="0"/>
    <m/>
    <m/>
    <n v="1"/>
    <n v="1"/>
    <m/>
    <m/>
    <m/>
    <m/>
    <m/>
    <n v="2"/>
    <n v="0"/>
    <n v="1"/>
    <n v="1"/>
    <n v="0"/>
    <n v="0"/>
    <n v="0"/>
    <n v="0"/>
    <n v="0"/>
    <n v="2"/>
    <m/>
    <n v="0"/>
    <n v="0"/>
    <n v="0.5"/>
    <n v="0.5"/>
    <n v="0.5"/>
    <n v="0.5"/>
    <m/>
    <m/>
    <m/>
    <m/>
    <m/>
    <n v="2"/>
    <n v="514975"/>
    <n v="171285"/>
    <x v="11"/>
    <m/>
    <m/>
    <m/>
    <m/>
    <m/>
    <m/>
    <m/>
    <m/>
    <m/>
  </r>
  <r>
    <s v="17/3610/FUL"/>
    <x v="3"/>
    <x v="0"/>
    <d v="2018-03-23T00:00:00"/>
    <d v="2021-03-23T00:00:00"/>
    <m/>
    <m/>
    <x v="2"/>
    <x v="0"/>
    <m/>
    <s v="Partial demolition of existing buildings, refurbishment of  2  x commercial units (A2 use Class) on ground floor. Partial new build extensions to the roof in addition to ground, first and second floor extensions to the rear of the site to provide 2 x 2-be"/>
    <s v="67 - 69 Barnes High Street_x000d_Barnes_x000d_London_x000d__x000d_"/>
    <s v="SW13 9LD"/>
    <n v="1"/>
    <n v="2"/>
    <m/>
    <m/>
    <m/>
    <m/>
    <m/>
    <m/>
    <n v="3"/>
    <m/>
    <n v="5"/>
    <n v="2"/>
    <m/>
    <m/>
    <m/>
    <m/>
    <m/>
    <m/>
    <n v="7"/>
    <n v="4"/>
    <n v="0"/>
    <n v="0"/>
    <n v="0"/>
    <n v="0"/>
    <n v="0"/>
    <n v="0"/>
    <n v="0"/>
    <n v="4"/>
    <m/>
    <n v="0"/>
    <n v="1.3333333333333333"/>
    <n v="1.3333333333333333"/>
    <n v="1.3333333333333333"/>
    <n v="0"/>
    <n v="0"/>
    <m/>
    <m/>
    <m/>
    <m/>
    <m/>
    <n v="4"/>
    <n v="521762"/>
    <n v="176415"/>
    <x v="17"/>
    <m/>
    <m/>
    <m/>
    <s v="Mixed Use Area"/>
    <s v="High Street"/>
    <m/>
    <m/>
    <s v="Conservation Area"/>
    <s v="CA1 Barnes Green"/>
  </r>
  <r>
    <s v="17/3696/GPD16"/>
    <x v="1"/>
    <x v="1"/>
    <d v="2017-12-22T00:00:00"/>
    <d v="2020-12-22T00:00:00"/>
    <m/>
    <m/>
    <x v="2"/>
    <x v="0"/>
    <m/>
    <s v="Change of use of premises from B8 (warehouse/distrubtion) to C3 (residential - 6 x 1 bed flats)"/>
    <s v="1A St Leonards Road_x000d_East Sheen_x000d_London_x000d_SW14 7LY_x000d_"/>
    <s v="SW14 7LY"/>
    <m/>
    <m/>
    <m/>
    <m/>
    <m/>
    <m/>
    <m/>
    <m/>
    <n v="0"/>
    <m/>
    <n v="6"/>
    <m/>
    <m/>
    <m/>
    <m/>
    <m/>
    <m/>
    <m/>
    <n v="6"/>
    <n v="6"/>
    <n v="0"/>
    <n v="0"/>
    <n v="0"/>
    <n v="0"/>
    <n v="0"/>
    <n v="0"/>
    <n v="0"/>
    <n v="6"/>
    <m/>
    <n v="0"/>
    <n v="0"/>
    <n v="1.5"/>
    <n v="1.5"/>
    <n v="1.5"/>
    <n v="1.5"/>
    <m/>
    <m/>
    <m/>
    <m/>
    <m/>
    <n v="6"/>
    <n v="520442"/>
    <n v="175588"/>
    <x v="7"/>
    <m/>
    <m/>
    <m/>
    <m/>
    <m/>
    <m/>
    <m/>
    <s v="Conservation Area"/>
    <s v="CA70 Sheen Lane Mortlake"/>
  </r>
  <r>
    <s v="17/3795/GPD15"/>
    <x v="1"/>
    <x v="1"/>
    <d v="2017-12-11T00:00:00"/>
    <d v="2020-12-11T00:00:00"/>
    <m/>
    <m/>
    <x v="2"/>
    <x v="0"/>
    <m/>
    <s v="Change of use from Offices (B1) to Residential (C3)."/>
    <s v="25 Church Road_x000d_Teddington_x000d_TW11 8PF_x000d_"/>
    <s v="TW11 8PF"/>
    <m/>
    <m/>
    <m/>
    <m/>
    <m/>
    <m/>
    <m/>
    <m/>
    <n v="0"/>
    <m/>
    <m/>
    <n v="1"/>
    <n v="1"/>
    <m/>
    <m/>
    <m/>
    <m/>
    <m/>
    <n v="2"/>
    <n v="0"/>
    <n v="1"/>
    <n v="1"/>
    <n v="0"/>
    <n v="0"/>
    <n v="0"/>
    <n v="0"/>
    <n v="0"/>
    <n v="2"/>
    <m/>
    <n v="0"/>
    <n v="0"/>
    <n v="0.5"/>
    <n v="0.5"/>
    <n v="0.5"/>
    <n v="0.5"/>
    <m/>
    <m/>
    <m/>
    <m/>
    <m/>
    <n v="2"/>
    <n v="515664"/>
    <n v="171121"/>
    <x v="0"/>
    <m/>
    <m/>
    <m/>
    <m/>
    <m/>
    <m/>
    <m/>
    <m/>
    <m/>
  </r>
  <r>
    <s v="17/4005/FUL"/>
    <x v="3"/>
    <x v="0"/>
    <d v="2020-03-05T00:00:00"/>
    <d v="2023-03-05T00:00:00"/>
    <m/>
    <m/>
    <x v="2"/>
    <x v="0"/>
    <m/>
    <s v="Installation of new shopfront, new front access door, new windows to front and rear facades, alterations to and replacement of existing fenestration, removal of external staircase at rear ground and first floor level, provision of bike store and removal o"/>
    <s v="51 Kew Road_x000d_Richmond_x000d_TW9 2NQ"/>
    <s v="TW9 2NQ"/>
    <n v="1"/>
    <m/>
    <m/>
    <m/>
    <m/>
    <m/>
    <m/>
    <m/>
    <n v="1"/>
    <m/>
    <n v="2"/>
    <m/>
    <m/>
    <m/>
    <m/>
    <m/>
    <m/>
    <m/>
    <n v="2"/>
    <n v="1"/>
    <n v="0"/>
    <n v="0"/>
    <n v="0"/>
    <n v="0"/>
    <n v="0"/>
    <n v="0"/>
    <n v="0"/>
    <n v="1"/>
    <m/>
    <n v="0"/>
    <n v="0"/>
    <n v="0.25"/>
    <n v="0.25"/>
    <n v="0.25"/>
    <n v="0.25"/>
    <m/>
    <m/>
    <m/>
    <m/>
    <m/>
    <n v="1"/>
    <n v="518109"/>
    <n v="175300"/>
    <x v="4"/>
    <m/>
    <s v="Richmond"/>
    <m/>
    <m/>
    <m/>
    <m/>
    <m/>
    <s v="Conservation Area"/>
    <s v="CA17 Central Richmond"/>
  </r>
  <r>
    <s v="17/4014/FUL"/>
    <x v="1"/>
    <x v="0"/>
    <d v="2018-11-30T00:00:00"/>
    <d v="2022-03-19T00:00:00"/>
    <m/>
    <m/>
    <x v="2"/>
    <x v="0"/>
    <m/>
    <s v="Change of use of part front ground floor A5(hot food takeaways) use to C3(residential) use to facilitate the conversion of existing 3 bed maisonette above shop into 2 x 2 bed (2B3P) flats. Change of use of part rear ground floor rear from A5(retail) to C"/>
    <s v="126 Heath Road_x000d_Twickenham_x000d_TW1 4BN_x000d_"/>
    <s v="TW1 4BN"/>
    <m/>
    <m/>
    <n v="1"/>
    <m/>
    <m/>
    <m/>
    <m/>
    <m/>
    <n v="1"/>
    <m/>
    <n v="1"/>
    <n v="2"/>
    <m/>
    <m/>
    <m/>
    <m/>
    <m/>
    <m/>
    <n v="3"/>
    <n v="1"/>
    <n v="2"/>
    <n v="-1"/>
    <n v="0"/>
    <n v="0"/>
    <n v="0"/>
    <n v="0"/>
    <n v="0"/>
    <n v="2"/>
    <m/>
    <n v="0"/>
    <n v="0"/>
    <n v="0.5"/>
    <n v="0.5"/>
    <n v="0.5"/>
    <n v="0.5"/>
    <m/>
    <m/>
    <m/>
    <m/>
    <m/>
    <n v="2"/>
    <n v="515746"/>
    <n v="173156"/>
    <x v="5"/>
    <m/>
    <s v="Twickenham"/>
    <m/>
    <m/>
    <m/>
    <m/>
    <m/>
    <m/>
    <m/>
  </r>
  <r>
    <s v="17/4015/FUL"/>
    <x v="0"/>
    <x v="0"/>
    <d v="2018-10-03T00:00:00"/>
    <d v="2021-10-03T00:00:00"/>
    <m/>
    <m/>
    <x v="2"/>
    <x v="0"/>
    <m/>
    <s v="Erection of 2no. dwellings with associated cycle parking and refuse storage."/>
    <s v="Land To Rear Of 34 - 40 The Quadrant Richmond_x000a__x000a_"/>
    <s v="TW9 1DN"/>
    <m/>
    <m/>
    <m/>
    <m/>
    <m/>
    <m/>
    <m/>
    <m/>
    <n v="0"/>
    <m/>
    <m/>
    <n v="2"/>
    <m/>
    <m/>
    <m/>
    <m/>
    <m/>
    <m/>
    <n v="2"/>
    <n v="0"/>
    <n v="2"/>
    <n v="0"/>
    <n v="0"/>
    <n v="0"/>
    <n v="0"/>
    <n v="0"/>
    <n v="0"/>
    <n v="2"/>
    <m/>
    <n v="0"/>
    <n v="0"/>
    <n v="0.5"/>
    <n v="0.5"/>
    <n v="0.5"/>
    <n v="0.5"/>
    <m/>
    <m/>
    <m/>
    <m/>
    <m/>
    <n v="2"/>
    <n v="518028"/>
    <n v="175050"/>
    <x v="4"/>
    <m/>
    <s v="Richmond"/>
    <m/>
    <m/>
    <m/>
    <m/>
    <m/>
    <s v="Conservation Area"/>
    <s v="CA17 Central Richmond"/>
  </r>
  <r>
    <s v="17/4114/PS192"/>
    <x v="1"/>
    <x v="1"/>
    <d v="2017-12-28T00:00:00"/>
    <d v="2020-12-28T00:00:00"/>
    <m/>
    <m/>
    <x v="2"/>
    <x v="0"/>
    <m/>
    <s v="Change of use from Class C4 (House in Multiple Occupation) to C3 (residential) to provide 1 x 3 bed flat"/>
    <s v="35A Broad Street_x000d_Teddington_x000d_TW11 8QZ_x000d_"/>
    <s v="TW11 8QZ"/>
    <m/>
    <m/>
    <n v="1"/>
    <m/>
    <m/>
    <m/>
    <m/>
    <m/>
    <n v="1"/>
    <m/>
    <m/>
    <m/>
    <n v="1"/>
    <m/>
    <m/>
    <m/>
    <m/>
    <m/>
    <n v="1"/>
    <n v="0"/>
    <n v="0"/>
    <n v="0"/>
    <n v="0"/>
    <n v="0"/>
    <n v="0"/>
    <n v="0"/>
    <n v="0"/>
    <n v="0"/>
    <m/>
    <n v="0"/>
    <n v="0"/>
    <n v="0"/>
    <n v="0"/>
    <n v="0"/>
    <n v="0"/>
    <m/>
    <m/>
    <m/>
    <m/>
    <m/>
    <n v="0"/>
    <n v="515625"/>
    <n v="170998"/>
    <x v="0"/>
    <m/>
    <s v="Teddington"/>
    <m/>
    <m/>
    <m/>
    <m/>
    <m/>
    <m/>
    <m/>
  </r>
  <r>
    <s v="17/4122/FUL"/>
    <x v="0"/>
    <x v="0"/>
    <d v="2018-12-21T00:00:00"/>
    <d v="2021-12-21T00:00:00"/>
    <m/>
    <m/>
    <x v="2"/>
    <x v="0"/>
    <m/>
    <s v="Demolition of garage and the erection of a three-storey two-bedroom detached dwelling with associated landscaping. (Re-consultation required for the following reason: Building line adjusted following a further site survey to accurately record the location"/>
    <s v="Land Adjacent To 93 Elm Bank Gardens Barnes"/>
    <s v="SW13 0NX"/>
    <m/>
    <m/>
    <m/>
    <m/>
    <m/>
    <m/>
    <m/>
    <m/>
    <n v="0"/>
    <m/>
    <m/>
    <n v="1"/>
    <m/>
    <m/>
    <m/>
    <m/>
    <m/>
    <m/>
    <n v="1"/>
    <n v="0"/>
    <n v="1"/>
    <n v="0"/>
    <n v="0"/>
    <n v="0"/>
    <n v="0"/>
    <n v="0"/>
    <n v="0"/>
    <n v="1"/>
    <m/>
    <n v="0"/>
    <n v="0"/>
    <n v="0.25"/>
    <n v="0.25"/>
    <n v="0.25"/>
    <n v="0.25"/>
    <m/>
    <m/>
    <m/>
    <m/>
    <m/>
    <n v="1"/>
    <n v="521350"/>
    <n v="176123"/>
    <x v="6"/>
    <m/>
    <m/>
    <s v="Thames Policy Area"/>
    <m/>
    <m/>
    <m/>
    <m/>
    <s v="Conservation Area"/>
    <s v="CA1 Barnes Green"/>
  </r>
  <r>
    <s v="17/4292/FUL"/>
    <x v="4"/>
    <x v="0"/>
    <d v="2018-01-25T00:00:00"/>
    <d v="2021-01-25T00:00:00"/>
    <m/>
    <m/>
    <x v="2"/>
    <x v="0"/>
    <m/>
    <s v="Proposed roof and side extension to the existing two storey residential building to provide three new apartment units and to increase the size of four of the existing units. Alterations to elevations including balconies at first and second floor."/>
    <s v="Cliveden House_x000d_Victoria Villas_x000d_Richmond_x000d_TW9 2JX_x000d_"/>
    <s v="TW9 2JX"/>
    <m/>
    <m/>
    <m/>
    <m/>
    <m/>
    <m/>
    <m/>
    <m/>
    <n v="0"/>
    <m/>
    <n v="1"/>
    <n v="2"/>
    <m/>
    <m/>
    <m/>
    <m/>
    <m/>
    <m/>
    <n v="3"/>
    <n v="1"/>
    <n v="2"/>
    <n v="0"/>
    <n v="0"/>
    <n v="0"/>
    <n v="0"/>
    <n v="0"/>
    <n v="0"/>
    <n v="3"/>
    <m/>
    <n v="0"/>
    <n v="0"/>
    <n v="0.75"/>
    <n v="0.75"/>
    <n v="0.75"/>
    <n v="0.75"/>
    <m/>
    <m/>
    <m/>
    <m/>
    <m/>
    <n v="3"/>
    <n v="518831"/>
    <n v="175436"/>
    <x v="12"/>
    <m/>
    <m/>
    <m/>
    <m/>
    <m/>
    <m/>
    <m/>
    <m/>
    <m/>
  </r>
  <r>
    <s v="17/4344/FUL"/>
    <x v="1"/>
    <x v="0"/>
    <d v="2018-03-09T00:00:00"/>
    <d v="2021-03-09T00:00:00"/>
    <m/>
    <m/>
    <x v="2"/>
    <x v="0"/>
    <m/>
    <s v="Change of use of first, second and third floors from Class A2 (offices) and Class A1 (ancillary office space) to 1 two-bedroom residential dwelling with roof terrace at fourth floor level with associated safety balustrade."/>
    <s v="First To Third Floors_x000d_2 The Square_x000d_Richmond_x000d__x000d_"/>
    <s v="TW9 1DY"/>
    <m/>
    <m/>
    <m/>
    <m/>
    <m/>
    <m/>
    <m/>
    <m/>
    <n v="0"/>
    <m/>
    <m/>
    <n v="1"/>
    <m/>
    <m/>
    <m/>
    <m/>
    <m/>
    <m/>
    <n v="1"/>
    <n v="0"/>
    <n v="1"/>
    <n v="0"/>
    <n v="0"/>
    <n v="0"/>
    <n v="0"/>
    <n v="0"/>
    <n v="0"/>
    <n v="1"/>
    <m/>
    <n v="0"/>
    <n v="0"/>
    <n v="0.25"/>
    <n v="0.25"/>
    <n v="0.25"/>
    <n v="0.25"/>
    <m/>
    <m/>
    <m/>
    <m/>
    <m/>
    <n v="1"/>
    <n v="517967"/>
    <n v="174947"/>
    <x v="4"/>
    <m/>
    <s v="Richmond"/>
    <m/>
    <m/>
    <m/>
    <m/>
    <m/>
    <s v="Conservation Area"/>
    <s v="CA17 Central Richmond"/>
  </r>
  <r>
    <s v="17/4422/GPD15"/>
    <x v="1"/>
    <x v="1"/>
    <d v="2018-02-05T00:00:00"/>
    <d v="2021-02-05T00:00:00"/>
    <m/>
    <m/>
    <x v="2"/>
    <x v="0"/>
    <m/>
    <s v="Change of use of the ground floor and accommodation above the rear workshop from Class B1(C) Light Industrial to Dwelling (Class C3)."/>
    <s v="25 Church Road_x000d_Teddington_x000d_TW11 8PF_x000d_"/>
    <s v="TW11 8PF"/>
    <m/>
    <m/>
    <m/>
    <m/>
    <m/>
    <m/>
    <m/>
    <m/>
    <n v="0"/>
    <m/>
    <m/>
    <n v="1"/>
    <m/>
    <m/>
    <m/>
    <m/>
    <m/>
    <m/>
    <n v="1"/>
    <n v="0"/>
    <n v="1"/>
    <n v="0"/>
    <n v="0"/>
    <n v="0"/>
    <n v="0"/>
    <n v="0"/>
    <n v="0"/>
    <n v="1"/>
    <m/>
    <n v="0"/>
    <n v="0"/>
    <n v="0.25"/>
    <n v="0.25"/>
    <n v="0.25"/>
    <n v="0.25"/>
    <m/>
    <m/>
    <m/>
    <m/>
    <m/>
    <n v="1"/>
    <n v="515664"/>
    <n v="171121"/>
    <x v="0"/>
    <m/>
    <m/>
    <m/>
    <m/>
    <m/>
    <m/>
    <m/>
    <m/>
    <m/>
  </r>
  <r>
    <s v="17/4453/FUL"/>
    <x v="3"/>
    <x v="0"/>
    <d v="2018-05-10T00:00:00"/>
    <d v="2021-05-10T00:00:00"/>
    <m/>
    <m/>
    <x v="2"/>
    <x v="0"/>
    <m/>
    <s v="Single storey rear extension and basement extension, including lightwells to the front and rear, to create 1 no. additional new dwelling."/>
    <s v="286 Kew Road_x000d_Kew_x000d_Richmond_x000d_TW9 3DU_x000d_"/>
    <s v="TW9 3DU"/>
    <m/>
    <m/>
    <m/>
    <m/>
    <m/>
    <m/>
    <m/>
    <m/>
    <n v="0"/>
    <m/>
    <n v="1"/>
    <m/>
    <m/>
    <m/>
    <m/>
    <m/>
    <m/>
    <m/>
    <n v="1"/>
    <n v="1"/>
    <n v="0"/>
    <n v="0"/>
    <n v="0"/>
    <n v="0"/>
    <n v="0"/>
    <n v="0"/>
    <n v="0"/>
    <n v="1"/>
    <m/>
    <n v="0"/>
    <n v="0"/>
    <n v="0.25"/>
    <n v="0.25"/>
    <n v="0.25"/>
    <n v="0.25"/>
    <m/>
    <m/>
    <m/>
    <m/>
    <m/>
    <n v="1"/>
    <n v="518955"/>
    <n v="177124"/>
    <x v="9"/>
    <m/>
    <m/>
    <m/>
    <m/>
    <m/>
    <m/>
    <m/>
    <s v="Conservation Area"/>
    <s v="CA2 Kew Green"/>
  </r>
  <r>
    <s v="17/4477/FUL"/>
    <x v="2"/>
    <x v="0"/>
    <d v="2019-05-23T00:00:00"/>
    <d v="2022-05-23T00:00:00"/>
    <m/>
    <m/>
    <x v="2"/>
    <x v="0"/>
    <m/>
    <s v="Conversion of 2 flats into a single dwelling. Erection of a rear extension on the lower ground floor. Vertical enlargement of a rear window on the raised ground floor."/>
    <s v="15 Friars Stile Road_x000d_Richmond_x000d__x000d_"/>
    <s v="TW10 6NH"/>
    <m/>
    <m/>
    <n v="2"/>
    <m/>
    <m/>
    <m/>
    <m/>
    <m/>
    <n v="2"/>
    <m/>
    <m/>
    <m/>
    <m/>
    <m/>
    <n v="1"/>
    <m/>
    <m/>
    <m/>
    <n v="1"/>
    <n v="0"/>
    <n v="0"/>
    <n v="-2"/>
    <n v="0"/>
    <n v="1"/>
    <n v="0"/>
    <n v="0"/>
    <n v="0"/>
    <n v="-1"/>
    <m/>
    <n v="0"/>
    <n v="0"/>
    <n v="-0.25"/>
    <n v="-0.25"/>
    <n v="-0.25"/>
    <n v="-0.25"/>
    <m/>
    <m/>
    <m/>
    <m/>
    <m/>
    <n v="-1"/>
    <n v="518418"/>
    <n v="174325"/>
    <x v="4"/>
    <m/>
    <m/>
    <m/>
    <m/>
    <m/>
    <m/>
    <m/>
    <s v="Conservation Area"/>
    <s v="CA30 St Matthias Richmond"/>
  </r>
  <r>
    <s v="18/0268/FUL"/>
    <x v="0"/>
    <x v="0"/>
    <d v="2018-05-31T00:00:00"/>
    <d v="2021-05-31T00:00:00"/>
    <m/>
    <m/>
    <x v="2"/>
    <x v="0"/>
    <m/>
    <s v="Demolition of the existing four bedroom house and garage and replace with a new build four bedroom house, together with associated hard and soft landscaping, cycle and refuse stores and parking."/>
    <s v="36 Sunnyside Road_x000d_Teddington_x000d_TW11 0RT"/>
    <s v="TW11 0RT"/>
    <m/>
    <m/>
    <m/>
    <n v="1"/>
    <m/>
    <m/>
    <m/>
    <m/>
    <n v="1"/>
    <m/>
    <m/>
    <m/>
    <m/>
    <n v="1"/>
    <m/>
    <m/>
    <m/>
    <m/>
    <n v="1"/>
    <n v="0"/>
    <n v="0"/>
    <n v="0"/>
    <n v="0"/>
    <n v="0"/>
    <n v="0"/>
    <n v="0"/>
    <n v="0"/>
    <n v="0"/>
    <m/>
    <n v="0"/>
    <n v="0"/>
    <n v="0"/>
    <n v="0"/>
    <n v="0"/>
    <n v="0"/>
    <m/>
    <m/>
    <m/>
    <m/>
    <m/>
    <n v="0"/>
    <n v="514952"/>
    <n v="171606"/>
    <x v="11"/>
    <m/>
    <m/>
    <m/>
    <m/>
    <m/>
    <m/>
    <m/>
    <m/>
    <m/>
  </r>
  <r>
    <s v="18/0301/FUL"/>
    <x v="0"/>
    <x v="0"/>
    <d v="2018-12-18T00:00:00"/>
    <d v="2021-12-18T00:00:00"/>
    <m/>
    <m/>
    <x v="2"/>
    <x v="0"/>
    <m/>
    <s v="Demolition of the existing detached dwelling house and replacement with a new detached family home with associated off street parking."/>
    <s v="18 Cedar Heights_x000d_Petersham_x000d_Richmond_x000d_TW10 7AE_x000d_"/>
    <s v="TW10 7AE"/>
    <m/>
    <m/>
    <m/>
    <n v="1"/>
    <m/>
    <m/>
    <m/>
    <m/>
    <n v="1"/>
    <m/>
    <m/>
    <m/>
    <m/>
    <m/>
    <m/>
    <n v="1"/>
    <m/>
    <m/>
    <n v="1"/>
    <n v="0"/>
    <n v="0"/>
    <n v="0"/>
    <n v="-1"/>
    <n v="0"/>
    <n v="1"/>
    <n v="0"/>
    <n v="0"/>
    <n v="0"/>
    <m/>
    <n v="0"/>
    <n v="0"/>
    <n v="0"/>
    <n v="0"/>
    <n v="0"/>
    <n v="0"/>
    <m/>
    <m/>
    <m/>
    <m/>
    <m/>
    <n v="0"/>
    <n v="518177"/>
    <n v="173103"/>
    <x v="15"/>
    <m/>
    <m/>
    <m/>
    <m/>
    <m/>
    <m/>
    <m/>
    <m/>
    <m/>
  </r>
  <r>
    <s v="18/0315/FUL"/>
    <x v="0"/>
    <x v="0"/>
    <d v="2019-06-20T00:00:00"/>
    <d v="2022-06-20T00:00:00"/>
    <m/>
    <m/>
    <x v="2"/>
    <x v="0"/>
    <m/>
    <s v="Demolition of the existing Church Hall and the bungalow at No 44 The Avenue and erection of four dwellings (3 x 4B7P, 1 x 3B5P) (Use Class C3 Dwelling Houses); a new entrance lobby (Narthex) to All Saints' Church and a new Church Hall (Use Class D1: Non-R"/>
    <s v="All Saints Parish Church_x000d_The Avenue_x000d_Hampton_x000d_TW12 3RG_x000d_"/>
    <s v="TW12 3RG"/>
    <m/>
    <m/>
    <n v="1"/>
    <m/>
    <m/>
    <m/>
    <m/>
    <m/>
    <n v="1"/>
    <m/>
    <m/>
    <n v="1"/>
    <n v="1"/>
    <n v="3"/>
    <m/>
    <m/>
    <m/>
    <m/>
    <n v="5"/>
    <n v="0"/>
    <n v="1"/>
    <n v="0"/>
    <n v="3"/>
    <n v="0"/>
    <n v="0"/>
    <n v="0"/>
    <n v="0"/>
    <n v="4"/>
    <m/>
    <n v="0"/>
    <n v="0"/>
    <n v="1"/>
    <n v="1"/>
    <n v="1"/>
    <n v="1"/>
    <m/>
    <m/>
    <m/>
    <m/>
    <m/>
    <n v="4"/>
    <n v="512966"/>
    <n v="170724"/>
    <x v="16"/>
    <m/>
    <m/>
    <m/>
    <m/>
    <m/>
    <m/>
    <m/>
    <m/>
    <m/>
  </r>
  <r>
    <s v="18/0584/GPD15"/>
    <x v="1"/>
    <x v="1"/>
    <d v="2018-04-17T00:00:00"/>
    <d v="2021-05-17T00:00:00"/>
    <m/>
    <m/>
    <x v="2"/>
    <x v="0"/>
    <m/>
    <s v="Change of use from B1c to C3 (Residential) to provide 2 x 2B4P flats."/>
    <s v="1 High Street_x000d_Hampton Hill_x000d__x000d_"/>
    <s v="TW12 1NA"/>
    <m/>
    <m/>
    <m/>
    <m/>
    <m/>
    <m/>
    <m/>
    <m/>
    <n v="0"/>
    <m/>
    <m/>
    <n v="2"/>
    <m/>
    <m/>
    <m/>
    <m/>
    <m/>
    <m/>
    <n v="2"/>
    <n v="0"/>
    <n v="2"/>
    <n v="0"/>
    <n v="0"/>
    <n v="0"/>
    <n v="0"/>
    <n v="0"/>
    <n v="0"/>
    <n v="2"/>
    <m/>
    <n v="0"/>
    <n v="0"/>
    <n v="0.5"/>
    <n v="0.5"/>
    <n v="0.5"/>
    <n v="0.5"/>
    <m/>
    <m/>
    <m/>
    <m/>
    <m/>
    <n v="2"/>
    <n v="514188"/>
    <n v="170550"/>
    <x v="11"/>
    <m/>
    <m/>
    <m/>
    <m/>
    <m/>
    <m/>
    <m/>
    <s v="Conservation Area"/>
    <s v="CA38 High Street Hampton Hill"/>
  </r>
  <r>
    <s v="18/0723/FUL"/>
    <x v="0"/>
    <x v="0"/>
    <d v="2018-10-04T00:00:00"/>
    <d v="2021-10-04T00:00:00"/>
    <d v="2020-06-23T00:00:00"/>
    <m/>
    <x v="2"/>
    <x v="0"/>
    <m/>
    <s v="Demolition of existing dwelling and the erection of a replacement two storey, 4 bedroom dwelling"/>
    <s v="3 Queens Rise_x000d_Richmond_x000d_TW10 6HL"/>
    <s v="TW10 6HL"/>
    <m/>
    <m/>
    <m/>
    <n v="1"/>
    <m/>
    <m/>
    <m/>
    <m/>
    <n v="1"/>
    <m/>
    <m/>
    <m/>
    <m/>
    <n v="1"/>
    <m/>
    <m/>
    <m/>
    <m/>
    <n v="1"/>
    <n v="0"/>
    <n v="0"/>
    <n v="0"/>
    <n v="0"/>
    <n v="0"/>
    <n v="0"/>
    <n v="0"/>
    <n v="0"/>
    <n v="0"/>
    <m/>
    <n v="0"/>
    <n v="0"/>
    <n v="0"/>
    <n v="0"/>
    <n v="0"/>
    <n v="0"/>
    <m/>
    <m/>
    <m/>
    <m/>
    <m/>
    <n v="0"/>
    <n v="518695"/>
    <n v="174476"/>
    <x v="4"/>
    <m/>
    <m/>
    <m/>
    <m/>
    <m/>
    <m/>
    <m/>
    <m/>
    <m/>
  </r>
  <r>
    <s v="18/0866/FUL"/>
    <x v="4"/>
    <x v="0"/>
    <d v="2018-11-05T00:00:00"/>
    <d v="2021-11-06T00:00:00"/>
    <m/>
    <m/>
    <x v="2"/>
    <x v="0"/>
    <m/>
    <s v="Extension and alterations to existing 2 no. retail units and 1 no. 3-bedroom residential unit to provide 1 no. A1/A2/B1 unit and 5 no. residential units, including provision of lower ground floor level and rear dormers."/>
    <s v="422 Upper Richmond Road West_x000d_East Sheen_x000d_London_x000d__x000d_"/>
    <s v="TW10 5DY"/>
    <m/>
    <m/>
    <n v="1"/>
    <m/>
    <m/>
    <m/>
    <m/>
    <m/>
    <n v="1"/>
    <m/>
    <n v="5"/>
    <m/>
    <m/>
    <m/>
    <m/>
    <m/>
    <m/>
    <m/>
    <n v="5"/>
    <n v="5"/>
    <n v="0"/>
    <n v="-1"/>
    <n v="0"/>
    <n v="0"/>
    <n v="0"/>
    <n v="0"/>
    <n v="0"/>
    <n v="4"/>
    <m/>
    <n v="0"/>
    <n v="0"/>
    <n v="1"/>
    <n v="1"/>
    <n v="1"/>
    <n v="1"/>
    <m/>
    <m/>
    <m/>
    <m/>
    <m/>
    <n v="4"/>
    <n v="519849"/>
    <n v="175357"/>
    <x v="12"/>
    <m/>
    <m/>
    <m/>
    <m/>
    <m/>
    <m/>
    <m/>
    <m/>
    <m/>
  </r>
  <r>
    <s v="18/1022/FUL"/>
    <x v="2"/>
    <x v="0"/>
    <d v="2018-11-27T00:00:00"/>
    <d v="2021-11-27T00:00:00"/>
    <m/>
    <m/>
    <x v="2"/>
    <x v="0"/>
    <m/>
    <s v="Change of use of 1st floor from C3 (Residential) use to D1 use (Dental Surgery). Replacement 5 no. windows on second floor front elevation."/>
    <s v="Elmfield House_x000d_High Street_x000d_Teddington_x000d_TW11 8EW_x000d_"/>
    <s v="TW11 8EW"/>
    <n v="1"/>
    <m/>
    <m/>
    <m/>
    <m/>
    <m/>
    <m/>
    <m/>
    <n v="1"/>
    <m/>
    <m/>
    <m/>
    <m/>
    <m/>
    <m/>
    <m/>
    <m/>
    <m/>
    <n v="0"/>
    <n v="-1"/>
    <n v="0"/>
    <n v="0"/>
    <n v="0"/>
    <n v="0"/>
    <n v="0"/>
    <n v="0"/>
    <n v="0"/>
    <n v="-1"/>
    <m/>
    <n v="0"/>
    <n v="0"/>
    <n v="-0.25"/>
    <n v="-0.25"/>
    <n v="-0.25"/>
    <n v="-0.25"/>
    <m/>
    <m/>
    <m/>
    <m/>
    <m/>
    <n v="-1"/>
    <n v="515922"/>
    <n v="171125"/>
    <x v="0"/>
    <m/>
    <s v="Teddington"/>
    <m/>
    <m/>
    <m/>
    <m/>
    <m/>
    <s v="Conservation Area"/>
    <s v="CA37 High Street Teddington"/>
  </r>
  <r>
    <s v="18/1038/FUL"/>
    <x v="0"/>
    <x v="0"/>
    <d v="2019-02-04T00:00:00"/>
    <d v="2022-02-04T00:00:00"/>
    <m/>
    <m/>
    <x v="2"/>
    <x v="0"/>
    <m/>
    <s v="Partial demolition and alterations to the existing building and the erection of 3 x 3-bedroom new build houses on the eastern part of the site, with associated parking and landscaping."/>
    <s v="21A St Leonards Road_x000d_East Sheen_x000d_London_x000d_SW14 7LY_x000d_"/>
    <m/>
    <m/>
    <m/>
    <m/>
    <m/>
    <m/>
    <m/>
    <m/>
    <m/>
    <n v="0"/>
    <m/>
    <m/>
    <m/>
    <n v="3"/>
    <m/>
    <m/>
    <m/>
    <m/>
    <n v="0"/>
    <n v="3"/>
    <n v="0"/>
    <n v="0"/>
    <n v="3"/>
    <n v="0"/>
    <n v="0"/>
    <n v="0"/>
    <n v="0"/>
    <n v="0"/>
    <n v="3"/>
    <m/>
    <n v="0"/>
    <n v="0"/>
    <n v="0.75"/>
    <n v="0.75"/>
    <n v="0.75"/>
    <n v="0.75"/>
    <m/>
    <m/>
    <m/>
    <m/>
    <m/>
    <n v="3"/>
    <n v="520397"/>
    <n v="175552"/>
    <x v="7"/>
    <m/>
    <s v="East Sheen"/>
    <m/>
    <m/>
    <m/>
    <m/>
    <m/>
    <m/>
    <m/>
  </r>
  <r>
    <s v="18/1064/GPD15"/>
    <x v="1"/>
    <x v="1"/>
    <d v="2018-05-22T00:00:00"/>
    <d v="2021-05-22T00:00:00"/>
    <m/>
    <m/>
    <x v="2"/>
    <x v="0"/>
    <m/>
    <s v="Change of use from offices (B1) to residential (C3)"/>
    <s v="21A St Leonards Road_x000d_East Sheen_x000d_London_x000d_SW14 7LY_x000d_"/>
    <s v="SW14 7LY"/>
    <m/>
    <m/>
    <m/>
    <m/>
    <m/>
    <m/>
    <m/>
    <m/>
    <n v="0"/>
    <m/>
    <m/>
    <m/>
    <n v="5"/>
    <m/>
    <m/>
    <m/>
    <m/>
    <m/>
    <n v="5"/>
    <n v="0"/>
    <n v="0"/>
    <n v="5"/>
    <n v="0"/>
    <n v="0"/>
    <n v="0"/>
    <n v="0"/>
    <n v="0"/>
    <n v="5"/>
    <m/>
    <n v="0"/>
    <n v="0"/>
    <n v="1.25"/>
    <n v="1.25"/>
    <n v="1.25"/>
    <n v="1.25"/>
    <m/>
    <m/>
    <m/>
    <m/>
    <m/>
    <n v="5"/>
    <n v="520397"/>
    <n v="175552"/>
    <x v="7"/>
    <m/>
    <s v="East Sheen"/>
    <m/>
    <m/>
    <m/>
    <m/>
    <m/>
    <m/>
    <m/>
  </r>
  <r>
    <s v="18/1114/FUL"/>
    <x v="3"/>
    <x v="0"/>
    <d v="2019-07-25T00:00:00"/>
    <d v="2022-07-25T00:00:00"/>
    <m/>
    <m/>
    <x v="2"/>
    <x v="0"/>
    <m/>
    <s v="Proposed extension at roof level and 3 storey rear staircase extension to facilitate the creation of 1 no. 1B2P flat.  Reconfiguration of existing 2 x 2 bed maisonettes into 2 x 2 bed flats.  Alterations to external elevations of the property.  Provsion o"/>
    <s v="34 And 36 Taylor Close And 177 High Street Hampton Hill_x000a__x000a_"/>
    <s v="TW12 1LF"/>
    <m/>
    <m/>
    <n v="2"/>
    <m/>
    <m/>
    <m/>
    <m/>
    <m/>
    <n v="2"/>
    <m/>
    <n v="1"/>
    <n v="2"/>
    <m/>
    <m/>
    <m/>
    <m/>
    <m/>
    <m/>
    <n v="3"/>
    <n v="1"/>
    <n v="2"/>
    <n v="-2"/>
    <n v="0"/>
    <n v="0"/>
    <n v="0"/>
    <n v="0"/>
    <n v="0"/>
    <n v="1"/>
    <m/>
    <n v="0"/>
    <n v="0"/>
    <n v="0.25"/>
    <n v="0.25"/>
    <n v="0.25"/>
    <n v="0.25"/>
    <m/>
    <m/>
    <m/>
    <m/>
    <m/>
    <n v="1"/>
    <n v="514448"/>
    <n v="171212"/>
    <x v="11"/>
    <m/>
    <m/>
    <m/>
    <s v="Mixed Use Area"/>
    <s v="High Street"/>
    <m/>
    <m/>
    <m/>
    <m/>
  </r>
  <r>
    <s v="18/1248/FUL"/>
    <x v="1"/>
    <x v="0"/>
    <d v="2018-12-21T00:00:00"/>
    <d v="2021-12-21T00:00:00"/>
    <m/>
    <m/>
    <x v="2"/>
    <x v="0"/>
    <m/>
    <s v="Conversion, refurbishment and extension of existing tyre shop with maisonette above (C3) into two self-contained one bedroom flats (C3)."/>
    <s v="1 Trinity Road_x000d_Richmond_x000d_TW9 2LD"/>
    <s v="TW9 2LD"/>
    <n v="1"/>
    <m/>
    <m/>
    <m/>
    <m/>
    <m/>
    <m/>
    <m/>
    <n v="1"/>
    <m/>
    <n v="2"/>
    <m/>
    <m/>
    <m/>
    <m/>
    <m/>
    <m/>
    <m/>
    <n v="2"/>
    <n v="1"/>
    <n v="0"/>
    <n v="0"/>
    <n v="0"/>
    <n v="0"/>
    <n v="0"/>
    <n v="0"/>
    <n v="0"/>
    <n v="1"/>
    <m/>
    <n v="0"/>
    <n v="0"/>
    <n v="0.25"/>
    <n v="0.25"/>
    <n v="0.25"/>
    <n v="0.25"/>
    <m/>
    <m/>
    <m/>
    <m/>
    <m/>
    <n v="1"/>
    <n v="518862"/>
    <n v="175562"/>
    <x v="12"/>
    <m/>
    <m/>
    <m/>
    <m/>
    <m/>
    <m/>
    <m/>
    <m/>
    <m/>
  </r>
  <r>
    <s v="18/1442/FUL"/>
    <x v="0"/>
    <x v="0"/>
    <d v="2019-01-07T00:00:00"/>
    <d v="2022-01-07T00:00:00"/>
    <m/>
    <m/>
    <x v="2"/>
    <x v="0"/>
    <m/>
    <s v="Demolition of the existing outbuilding to the rear of no.48 Fourth Cross Road accessed via Rutland Road and construction of 1x2 bedroom dwelling including basement, with associated car parking, cycle parking and recycle/refuse storage."/>
    <s v="Land Rear Of_x000d_48 Fourth Cross Road_x000d_Twickenham_x000d__x000d_"/>
    <s v="TW2 5ER"/>
    <m/>
    <m/>
    <m/>
    <m/>
    <m/>
    <m/>
    <m/>
    <m/>
    <n v="0"/>
    <m/>
    <m/>
    <n v="1"/>
    <m/>
    <m/>
    <m/>
    <m/>
    <m/>
    <m/>
    <n v="1"/>
    <n v="0"/>
    <n v="1"/>
    <n v="0"/>
    <n v="0"/>
    <n v="0"/>
    <n v="0"/>
    <n v="0"/>
    <n v="0"/>
    <n v="1"/>
    <m/>
    <n v="0"/>
    <n v="0"/>
    <n v="0.25"/>
    <n v="0.25"/>
    <n v="0.25"/>
    <n v="0.25"/>
    <m/>
    <m/>
    <m/>
    <m/>
    <m/>
    <n v="1"/>
    <n v="514703"/>
    <n v="172701"/>
    <x v="2"/>
    <m/>
    <m/>
    <m/>
    <m/>
    <m/>
    <m/>
    <m/>
    <m/>
    <m/>
  </r>
  <r>
    <s v="18/1446/FUL"/>
    <x v="0"/>
    <x v="0"/>
    <d v="2018-08-10T00:00:00"/>
    <d v="2021-08-10T00:00:00"/>
    <m/>
    <m/>
    <x v="2"/>
    <x v="0"/>
    <m/>
    <s v="Demolition of existing single family dwelling and erection of a replacement two-storey dwelling house, with accommodation in the mansard roof."/>
    <s v="32 Albion Road_x000d_Twickenham_x000d_TW2 6QJ"/>
    <s v="TW2 6QJ"/>
    <m/>
    <m/>
    <m/>
    <n v="1"/>
    <m/>
    <m/>
    <m/>
    <m/>
    <n v="1"/>
    <m/>
    <m/>
    <m/>
    <m/>
    <n v="1"/>
    <m/>
    <m/>
    <m/>
    <m/>
    <n v="1"/>
    <n v="0"/>
    <n v="0"/>
    <n v="0"/>
    <n v="0"/>
    <n v="0"/>
    <n v="0"/>
    <n v="0"/>
    <n v="0"/>
    <n v="0"/>
    <m/>
    <n v="0"/>
    <n v="0"/>
    <n v="0"/>
    <n v="0"/>
    <n v="0"/>
    <n v="0"/>
    <m/>
    <m/>
    <m/>
    <m/>
    <m/>
    <n v="0"/>
    <n v="515299"/>
    <n v="173105"/>
    <x v="5"/>
    <m/>
    <m/>
    <m/>
    <m/>
    <m/>
    <m/>
    <m/>
    <m/>
    <m/>
  </r>
  <r>
    <s v="18/1743/FUL"/>
    <x v="0"/>
    <x v="0"/>
    <d v="2018-10-12T00:00:00"/>
    <d v="2021-12-20T00:00:00"/>
    <m/>
    <m/>
    <x v="2"/>
    <x v="0"/>
    <m/>
    <s v="Subdivision of existing curtilage at 168 Broom Road; alterations to existing garage to the rear of the site comprising single storey side extension; two rear dormer roof extensions; two rooflights to the front roofslope and fenestration alterations to fac"/>
    <s v="168 Broom Road_x000d_Teddington_x000d_TW11 9PQ_x000d_"/>
    <s v="TW11 9PQ"/>
    <m/>
    <m/>
    <m/>
    <m/>
    <m/>
    <m/>
    <m/>
    <m/>
    <n v="0"/>
    <m/>
    <n v="1"/>
    <m/>
    <m/>
    <m/>
    <m/>
    <m/>
    <m/>
    <m/>
    <n v="1"/>
    <n v="1"/>
    <n v="0"/>
    <n v="0"/>
    <n v="0"/>
    <n v="0"/>
    <n v="0"/>
    <n v="0"/>
    <n v="0"/>
    <n v="1"/>
    <m/>
    <n v="0"/>
    <n v="0"/>
    <n v="1"/>
    <n v="0"/>
    <n v="0"/>
    <n v="0"/>
    <m/>
    <m/>
    <m/>
    <m/>
    <m/>
    <n v="1"/>
    <n v="517388"/>
    <n v="170706"/>
    <x v="3"/>
    <s v="Garden Land"/>
    <m/>
    <m/>
    <m/>
    <m/>
    <m/>
    <m/>
    <m/>
    <m/>
  </r>
  <r>
    <s v="18/1911/FUL"/>
    <x v="4"/>
    <x v="0"/>
    <d v="2018-12-11T00:00:00"/>
    <d v="2021-12-11T00:00:00"/>
    <m/>
    <m/>
    <x v="2"/>
    <x v="0"/>
    <m/>
    <s v="First floor side extension and internal alterations (loss of floor space to existing first floor flat) in connection with the formation of an additional studio flat."/>
    <s v="74 Copthall Gardens_x000d_Twickenham_x000d_TW1 4HJ_x000d__x000d_"/>
    <s v="TW1 4HJ"/>
    <m/>
    <m/>
    <m/>
    <m/>
    <m/>
    <m/>
    <m/>
    <m/>
    <n v="0"/>
    <m/>
    <n v="1"/>
    <m/>
    <m/>
    <m/>
    <m/>
    <m/>
    <m/>
    <m/>
    <n v="1"/>
    <n v="1"/>
    <n v="0"/>
    <n v="0"/>
    <n v="0"/>
    <n v="0"/>
    <n v="0"/>
    <n v="0"/>
    <n v="0"/>
    <n v="1"/>
    <m/>
    <n v="0"/>
    <n v="0"/>
    <n v="0.25"/>
    <n v="0.25"/>
    <n v="0.25"/>
    <n v="0.25"/>
    <m/>
    <m/>
    <m/>
    <m/>
    <m/>
    <n v="1"/>
    <n v="515913"/>
    <n v="173384"/>
    <x v="10"/>
    <m/>
    <m/>
    <m/>
    <m/>
    <m/>
    <m/>
    <m/>
    <m/>
    <m/>
  </r>
  <r>
    <s v="18/2038/FUL"/>
    <x v="0"/>
    <x v="0"/>
    <d v="2019-02-12T00:00:00"/>
    <d v="2022-02-12T00:00:00"/>
    <m/>
    <m/>
    <x v="2"/>
    <x v="0"/>
    <m/>
    <s v="Demolition of existing building and construction of new building with basement."/>
    <s v="33 Parke Road_x000d_Barnes_x000d_London_x000d_SW13 9NJ"/>
    <s v="SW13 9NJ"/>
    <m/>
    <m/>
    <m/>
    <m/>
    <m/>
    <n v="1"/>
    <m/>
    <m/>
    <n v="1"/>
    <m/>
    <m/>
    <m/>
    <m/>
    <m/>
    <n v="1"/>
    <m/>
    <m/>
    <m/>
    <n v="1"/>
    <n v="0"/>
    <n v="0"/>
    <n v="0"/>
    <n v="0"/>
    <n v="1"/>
    <n v="-1"/>
    <n v="0"/>
    <n v="0"/>
    <n v="0"/>
    <m/>
    <n v="0"/>
    <n v="0"/>
    <n v="0"/>
    <n v="0"/>
    <n v="0"/>
    <n v="0"/>
    <m/>
    <m/>
    <m/>
    <m/>
    <m/>
    <n v="0"/>
    <n v="522063"/>
    <n v="177165"/>
    <x v="17"/>
    <m/>
    <m/>
    <m/>
    <m/>
    <m/>
    <m/>
    <m/>
    <m/>
    <m/>
  </r>
  <r>
    <s v="18/2328/GPD15"/>
    <x v="1"/>
    <x v="1"/>
    <d v="2018-09-14T00:00:00"/>
    <d v="2021-09-14T00:00:00"/>
    <m/>
    <m/>
    <x v="2"/>
    <x v="0"/>
    <m/>
    <s v="Change of use from B1 to C3 (1No. studio flat and 2No. one bed apartments)."/>
    <s v="4 Udney Park Road_x000d_Teddington_x000d_TW11 9BG_x000d_"/>
    <s v="TW11 9BG"/>
    <m/>
    <m/>
    <m/>
    <m/>
    <m/>
    <m/>
    <m/>
    <m/>
    <n v="0"/>
    <m/>
    <n v="3"/>
    <m/>
    <m/>
    <m/>
    <m/>
    <m/>
    <m/>
    <m/>
    <n v="3"/>
    <n v="3"/>
    <n v="0"/>
    <n v="0"/>
    <n v="0"/>
    <n v="0"/>
    <n v="0"/>
    <n v="0"/>
    <n v="0"/>
    <n v="3"/>
    <m/>
    <n v="0"/>
    <n v="0"/>
    <n v="0.75"/>
    <n v="0.75"/>
    <n v="0.75"/>
    <n v="0.75"/>
    <m/>
    <m/>
    <m/>
    <m/>
    <m/>
    <n v="3"/>
    <n v="516288"/>
    <n v="171091"/>
    <x v="0"/>
    <m/>
    <s v="Teddington"/>
    <m/>
    <m/>
    <m/>
    <m/>
    <m/>
    <m/>
    <m/>
  </r>
  <r>
    <s v="18/2716/GPD13"/>
    <x v="1"/>
    <x v="1"/>
    <d v="2018-10-08T00:00:00"/>
    <d v="2021-10-08T00:00:00"/>
    <m/>
    <m/>
    <x v="2"/>
    <x v="0"/>
    <m/>
    <s v="Change of use of premises from a A1 use to to C3 (residential use - 2 no studio flats and 1 x 1 bed flat with existing first floor flat above no. 561 to remain)"/>
    <s v="561 - 563 Upper Richmond Road West_x000d_East Sheen_x000d_London_x000d_SW14 7ED_x000d_"/>
    <s v="SW14 7ED"/>
    <m/>
    <m/>
    <m/>
    <m/>
    <m/>
    <m/>
    <m/>
    <m/>
    <n v="0"/>
    <m/>
    <n v="3"/>
    <m/>
    <m/>
    <m/>
    <m/>
    <m/>
    <m/>
    <m/>
    <n v="3"/>
    <n v="3"/>
    <n v="0"/>
    <n v="0"/>
    <n v="0"/>
    <n v="0"/>
    <n v="0"/>
    <n v="0"/>
    <n v="0"/>
    <n v="3"/>
    <m/>
    <n v="0"/>
    <n v="0"/>
    <n v="0.75"/>
    <n v="0.75"/>
    <n v="0.75"/>
    <n v="0.75"/>
    <m/>
    <m/>
    <m/>
    <m/>
    <m/>
    <n v="3"/>
    <n v="519756"/>
    <n v="175319"/>
    <x v="7"/>
    <m/>
    <m/>
    <m/>
    <m/>
    <m/>
    <m/>
    <m/>
    <m/>
    <m/>
  </r>
  <r>
    <s v="18/2943/FUL"/>
    <x v="4"/>
    <x v="0"/>
    <d v="2019-11-07T00:00:00"/>
    <d v="2022-11-07T00:00:00"/>
    <m/>
    <m/>
    <x v="2"/>
    <x v="0"/>
    <m/>
    <s v="Construction of part second floor extension to facilitate the creation of 6No. one bedroom flats with associated alterations, new bin and cycle storage and associated car parking."/>
    <s v="A1 - A3 Kingsway_x000d_Oldfield Road_x000d_Hampton_x000d_TW12 2HD"/>
    <s v="TW12 2HE"/>
    <m/>
    <m/>
    <m/>
    <m/>
    <m/>
    <m/>
    <m/>
    <m/>
    <n v="0"/>
    <m/>
    <n v="6"/>
    <m/>
    <m/>
    <m/>
    <m/>
    <m/>
    <m/>
    <m/>
    <n v="6"/>
    <n v="6"/>
    <n v="0"/>
    <n v="0"/>
    <n v="0"/>
    <n v="0"/>
    <n v="0"/>
    <n v="0"/>
    <n v="0"/>
    <n v="6"/>
    <m/>
    <n v="0"/>
    <n v="0"/>
    <n v="1.5"/>
    <n v="1.5"/>
    <n v="1.5"/>
    <n v="1.5"/>
    <m/>
    <m/>
    <m/>
    <m/>
    <m/>
    <n v="6"/>
    <n v="512869"/>
    <n v="169793"/>
    <x v="8"/>
    <m/>
    <m/>
    <m/>
    <m/>
    <m/>
    <m/>
    <m/>
    <m/>
    <m/>
  </r>
  <r>
    <s v="18/3003/FUL"/>
    <x v="0"/>
    <x v="0"/>
    <d v="2019-05-24T00:00:00"/>
    <d v="2022-05-24T00:00:00"/>
    <m/>
    <m/>
    <x v="2"/>
    <x v="0"/>
    <m/>
    <s v="Part single, part two-storey rear extension to facilitate the creation of a 1No. 2-bedroom (3 person) dwellinghouse with associated hard and soft landscaping, new boundary railings, sliding gate and timber fencing, cycle, refuse and recycle storage and fo"/>
    <s v="391 St Margarets Road_x000d_Twickenham_x000d_Isleworth_x000d_TW7 7BZ_x000d_"/>
    <s v="TW7 7BZ"/>
    <m/>
    <m/>
    <m/>
    <m/>
    <m/>
    <m/>
    <m/>
    <m/>
    <n v="0"/>
    <m/>
    <m/>
    <n v="1"/>
    <m/>
    <m/>
    <m/>
    <m/>
    <m/>
    <m/>
    <n v="1"/>
    <n v="0"/>
    <n v="1"/>
    <n v="0"/>
    <n v="0"/>
    <n v="0"/>
    <n v="0"/>
    <n v="0"/>
    <n v="0"/>
    <n v="1"/>
    <m/>
    <n v="0"/>
    <n v="0"/>
    <n v="0.25"/>
    <n v="0.25"/>
    <n v="0.25"/>
    <n v="0.25"/>
    <m/>
    <m/>
    <m/>
    <m/>
    <m/>
    <n v="1"/>
    <n v="516557"/>
    <n v="175273"/>
    <x v="1"/>
    <m/>
    <m/>
    <m/>
    <m/>
    <m/>
    <m/>
    <m/>
    <m/>
    <m/>
  </r>
  <r>
    <s v="18/3195/GPD15"/>
    <x v="1"/>
    <x v="1"/>
    <d v="2018-11-12T00:00:00"/>
    <d v="2021-11-12T00:00:00"/>
    <m/>
    <m/>
    <x v="2"/>
    <x v="0"/>
    <m/>
    <s v="Change of use of first and second floor B1(a) office accommodation to 1 x three bedroom C3 residential unit."/>
    <s v="75 Sheen Lane_x000d_East Sheen_x000d_London_x000d_SW14 8AD_x000d_"/>
    <s v="SW14 8AD"/>
    <m/>
    <m/>
    <m/>
    <m/>
    <m/>
    <m/>
    <m/>
    <m/>
    <n v="0"/>
    <m/>
    <m/>
    <m/>
    <n v="1"/>
    <m/>
    <m/>
    <m/>
    <m/>
    <m/>
    <n v="1"/>
    <n v="0"/>
    <n v="0"/>
    <n v="1"/>
    <n v="0"/>
    <n v="0"/>
    <n v="0"/>
    <n v="0"/>
    <n v="0"/>
    <n v="1"/>
    <m/>
    <n v="0"/>
    <n v="0"/>
    <n v="0.25"/>
    <n v="0.25"/>
    <n v="0.25"/>
    <n v="0.25"/>
    <m/>
    <m/>
    <m/>
    <m/>
    <m/>
    <n v="1"/>
    <n v="520495"/>
    <n v="175597"/>
    <x v="7"/>
    <m/>
    <s v="East Sheen"/>
    <m/>
    <m/>
    <m/>
    <m/>
    <m/>
    <s v="Conservation Area"/>
    <s v="CA70 Sheen Lane Mortlake"/>
  </r>
  <r>
    <s v="18/3285/FUL"/>
    <x v="0"/>
    <x v="0"/>
    <d v="2019-03-18T00:00:00"/>
    <d v="2022-03-18T00:00:00"/>
    <m/>
    <m/>
    <x v="2"/>
    <x v="0"/>
    <m/>
    <s v="Demolition of existing house and construction of a new 5 bed house with basement"/>
    <s v="74 Lowther Road_x000d_Barnes_x000d_London_x000d_SW13 9NU"/>
    <s v="SW13 9NU"/>
    <m/>
    <m/>
    <m/>
    <n v="1"/>
    <m/>
    <m/>
    <m/>
    <m/>
    <n v="1"/>
    <m/>
    <m/>
    <m/>
    <m/>
    <m/>
    <n v="1"/>
    <m/>
    <m/>
    <m/>
    <n v="1"/>
    <n v="0"/>
    <n v="0"/>
    <n v="0"/>
    <n v="-1"/>
    <n v="1"/>
    <n v="0"/>
    <n v="0"/>
    <n v="0"/>
    <n v="0"/>
    <m/>
    <n v="0"/>
    <n v="0"/>
    <n v="0"/>
    <n v="0"/>
    <n v="0"/>
    <n v="0"/>
    <m/>
    <m/>
    <m/>
    <m/>
    <m/>
    <n v="0"/>
    <n v="521978"/>
    <n v="177062"/>
    <x v="17"/>
    <m/>
    <m/>
    <m/>
    <m/>
    <m/>
    <m/>
    <m/>
    <m/>
    <m/>
  </r>
  <r>
    <s v="18/3460/FUL"/>
    <x v="2"/>
    <x v="0"/>
    <d v="2019-02-26T00:00:00"/>
    <d v="2022-02-26T00:00:00"/>
    <m/>
    <m/>
    <x v="2"/>
    <x v="0"/>
    <m/>
    <s v="Infill of internal void with new roof section over to facilitate conversion of existing three-bedroom dwelling (flat) above a retail unit to 2no. one-bed dwellings (flats) above retail unit._x000d_"/>
    <s v="20A Red Lion Street_x000d_Richmond_x000d_TW9 1RW"/>
    <s v="TW9 1RW"/>
    <m/>
    <m/>
    <n v="1"/>
    <m/>
    <m/>
    <m/>
    <m/>
    <m/>
    <n v="1"/>
    <m/>
    <n v="2"/>
    <m/>
    <m/>
    <m/>
    <m/>
    <m/>
    <m/>
    <n v="0"/>
    <n v="2"/>
    <n v="2"/>
    <n v="0"/>
    <n v="-1"/>
    <n v="0"/>
    <n v="0"/>
    <n v="0"/>
    <n v="0"/>
    <n v="0"/>
    <n v="1"/>
    <m/>
    <n v="0"/>
    <n v="0"/>
    <n v="0.25"/>
    <n v="0.25"/>
    <n v="0.25"/>
    <n v="0.25"/>
    <m/>
    <m/>
    <m/>
    <m/>
    <m/>
    <n v="1"/>
    <n v="517894"/>
    <n v="174757"/>
    <x v="4"/>
    <m/>
    <s v="Richmond"/>
    <m/>
    <m/>
    <m/>
    <m/>
    <m/>
    <s v="Conservation Area"/>
    <s v="CA17 Central Richmond"/>
  </r>
  <r>
    <s v="18/3613/GPD15"/>
    <x v="1"/>
    <x v="1"/>
    <d v="2018-12-28T00:00:00"/>
    <d v="2021-12-28T00:00:00"/>
    <m/>
    <m/>
    <x v="2"/>
    <x v="0"/>
    <m/>
    <s v="Change of use from office B1(a) to C3 (Resdiential) use to provide 1 x 1 bed dwellinghouse."/>
    <s v="108 Shacklegate Lane_x000d_Teddington_x000d_TW11 8SH_x000d_"/>
    <s v="TW11 8SH"/>
    <m/>
    <m/>
    <m/>
    <m/>
    <m/>
    <m/>
    <m/>
    <m/>
    <n v="0"/>
    <m/>
    <n v="1"/>
    <m/>
    <m/>
    <m/>
    <m/>
    <m/>
    <m/>
    <m/>
    <n v="1"/>
    <n v="1"/>
    <n v="0"/>
    <n v="0"/>
    <n v="0"/>
    <n v="0"/>
    <n v="0"/>
    <n v="0"/>
    <n v="0"/>
    <n v="1"/>
    <m/>
    <n v="0"/>
    <n v="0"/>
    <n v="0.25"/>
    <n v="0.25"/>
    <n v="0.25"/>
    <n v="0.25"/>
    <m/>
    <m/>
    <m/>
    <m/>
    <m/>
    <n v="1"/>
    <n v="515394"/>
    <n v="171656"/>
    <x v="11"/>
    <m/>
    <m/>
    <m/>
    <m/>
    <m/>
    <m/>
    <m/>
    <m/>
    <m/>
  </r>
  <r>
    <s v="18/3696/FUL"/>
    <x v="1"/>
    <x v="0"/>
    <d v="2019-02-08T00:00:00"/>
    <d v="2022-02-08T00:00:00"/>
    <m/>
    <m/>
    <x v="2"/>
    <x v="0"/>
    <m/>
    <s v="Change of use of existing A2 (Financial and professional services) to C3 (Residential) to create 1No. 1 bed flat; Fenestration alterations; Insertion of rooflights to single storey front projection and single storey side/rear extension."/>
    <s v="192 Heath Road_x000d_Twickenham_x000d_TW2 5TX"/>
    <s v="TW2 5TX"/>
    <m/>
    <m/>
    <m/>
    <m/>
    <m/>
    <m/>
    <m/>
    <m/>
    <n v="0"/>
    <m/>
    <n v="1"/>
    <m/>
    <m/>
    <m/>
    <m/>
    <m/>
    <m/>
    <m/>
    <n v="1"/>
    <n v="1"/>
    <n v="0"/>
    <n v="0"/>
    <n v="0"/>
    <n v="0"/>
    <n v="0"/>
    <n v="0"/>
    <n v="0"/>
    <n v="1"/>
    <m/>
    <n v="0"/>
    <n v="0"/>
    <n v="0.25"/>
    <n v="0.25"/>
    <n v="0.25"/>
    <n v="0.25"/>
    <m/>
    <m/>
    <m/>
    <m/>
    <m/>
    <n v="1"/>
    <n v="515502"/>
    <n v="173093"/>
    <x v="5"/>
    <m/>
    <m/>
    <m/>
    <s v="Mixed Use Area"/>
    <s v="Twickenham Green"/>
    <m/>
    <m/>
    <s v="Conservation Area"/>
    <s v="CA9 Twickenham Green"/>
  </r>
  <r>
    <s v="18/3930/FUL"/>
    <x v="0"/>
    <x v="0"/>
    <d v="2019-10-17T00:00:00"/>
    <d v="2022-10-17T00:00:00"/>
    <m/>
    <m/>
    <x v="2"/>
    <x v="0"/>
    <m/>
    <s v="Demolition of existing garage and erection of 1No. 2 storey with habitable roofspace 4 bed dwelling with associated hard and soft landscaping. Alterations to existing crossover and creation of a new crossover in front of No.38 Langham Road to facilitate p"/>
    <s v="38 Langham Road_x000d_Teddington_x000d_TW11 9HQ"/>
    <s v="TW11 9HQ"/>
    <m/>
    <m/>
    <m/>
    <m/>
    <m/>
    <m/>
    <m/>
    <m/>
    <n v="0"/>
    <m/>
    <m/>
    <m/>
    <m/>
    <n v="1"/>
    <m/>
    <m/>
    <m/>
    <m/>
    <n v="1"/>
    <n v="0"/>
    <n v="0"/>
    <n v="0"/>
    <n v="1"/>
    <n v="0"/>
    <n v="0"/>
    <n v="0"/>
    <n v="0"/>
    <n v="1"/>
    <m/>
    <n v="0"/>
    <n v="0"/>
    <n v="0.25"/>
    <n v="0.25"/>
    <n v="0.25"/>
    <n v="0.25"/>
    <m/>
    <m/>
    <m/>
    <m/>
    <m/>
    <n v="1"/>
    <n v="516550"/>
    <n v="171027"/>
    <x v="3"/>
    <s v="Garden Land"/>
    <m/>
    <m/>
    <m/>
    <m/>
    <m/>
    <m/>
    <m/>
    <m/>
  </r>
  <r>
    <s v="18/3950/FUL"/>
    <x v="1"/>
    <x v="0"/>
    <d v="2019-07-15T00:00:00"/>
    <d v="2022-07-15T00:00:00"/>
    <m/>
    <m/>
    <x v="2"/>
    <x v="1"/>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m/>
    <n v="7"/>
    <n v="3"/>
    <n v="1"/>
    <m/>
    <m/>
    <m/>
    <m/>
    <n v="11"/>
    <n v="0"/>
    <n v="7"/>
    <n v="3"/>
    <n v="1"/>
    <n v="0"/>
    <n v="0"/>
    <n v="0"/>
    <n v="0"/>
    <n v="11"/>
    <m/>
    <n v="0"/>
    <n v="0"/>
    <n v="0"/>
    <n v="5.5"/>
    <n v="5.5"/>
    <n v="0"/>
    <m/>
    <m/>
    <m/>
    <m/>
    <m/>
    <n v="11"/>
    <n v="518144"/>
    <n v="175553"/>
    <x v="12"/>
    <m/>
    <m/>
    <m/>
    <m/>
    <m/>
    <m/>
    <m/>
    <s v="Conservation Area"/>
    <s v="CA36 Kew Foot Road"/>
  </r>
  <r>
    <s v="18/3950/FUL"/>
    <x v="1"/>
    <x v="0"/>
    <d v="2019-07-15T00:00:00"/>
    <d v="2022-07-15T00:00:00"/>
    <m/>
    <m/>
    <x v="2"/>
    <x v="2"/>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s v="Y"/>
    <n v="4"/>
    <m/>
    <m/>
    <m/>
    <m/>
    <m/>
    <m/>
    <m/>
    <n v="4"/>
    <n v="4"/>
    <n v="0"/>
    <n v="0"/>
    <n v="0"/>
    <n v="0"/>
    <n v="0"/>
    <n v="0"/>
    <n v="0"/>
    <n v="4"/>
    <m/>
    <n v="0"/>
    <n v="0"/>
    <n v="0"/>
    <n v="2"/>
    <n v="2"/>
    <n v="0"/>
    <m/>
    <m/>
    <m/>
    <m/>
    <m/>
    <n v="4"/>
    <n v="518144"/>
    <n v="175553"/>
    <x v="12"/>
    <m/>
    <m/>
    <m/>
    <m/>
    <m/>
    <m/>
    <m/>
    <s v="Conservation Area"/>
    <s v="CA36 Kew Foot Road"/>
  </r>
  <r>
    <s v="18/3950/FUL"/>
    <x v="1"/>
    <x v="0"/>
    <d v="2019-07-15T00:00:00"/>
    <d v="2022-07-15T00:00:00"/>
    <m/>
    <m/>
    <x v="2"/>
    <x v="0"/>
    <m/>
    <s v="(1) Conversion of the existing health facilities (use class D1) to a mixed-use development providing 71 no. residential apartments (use class C3) and 500 sqm of D1 (Health) floorspace.  _x000d_(2) Restoration, alteration, extensions and demolition (mainly of la"/>
    <s v="Richmond Royal Hospital (Original Block)_x000d_Kew Foot Road_x000d_Richmond_x000d_TW9 2TE_x000d_"/>
    <s v="TW9 2TE"/>
    <m/>
    <m/>
    <m/>
    <m/>
    <m/>
    <m/>
    <m/>
    <m/>
    <n v="0"/>
    <m/>
    <n v="21"/>
    <n v="31"/>
    <n v="2"/>
    <n v="2"/>
    <m/>
    <m/>
    <m/>
    <m/>
    <n v="56"/>
    <n v="21"/>
    <n v="31"/>
    <n v="2"/>
    <n v="2"/>
    <n v="0"/>
    <n v="0"/>
    <n v="0"/>
    <n v="0"/>
    <n v="56"/>
    <m/>
    <n v="0"/>
    <n v="0"/>
    <n v="0"/>
    <n v="28"/>
    <n v="28"/>
    <n v="0"/>
    <m/>
    <m/>
    <m/>
    <m/>
    <m/>
    <n v="56"/>
    <n v="518144"/>
    <n v="175553"/>
    <x v="12"/>
    <m/>
    <m/>
    <m/>
    <m/>
    <m/>
    <m/>
    <m/>
    <s v="Conservation Area"/>
    <s v="CA36 Kew Foot Road"/>
  </r>
  <r>
    <s v="18/3952/FUL"/>
    <x v="0"/>
    <x v="0"/>
    <d v="2019-03-29T00:00:00"/>
    <d v="2022-04-01T00:00:00"/>
    <m/>
    <m/>
    <x v="2"/>
    <x v="0"/>
    <m/>
    <s v="Replacement of existing dwelling with 1 no. 2 storey with accommodation in the roof (5B10P) dwellinghouse and new pedestrian gate."/>
    <s v="45 Ormond Crescent_x000d_Hampton_x000d_TW12 2TJ"/>
    <s v="TW12 2TJ"/>
    <m/>
    <m/>
    <m/>
    <m/>
    <n v="1"/>
    <m/>
    <m/>
    <m/>
    <n v="1"/>
    <m/>
    <m/>
    <m/>
    <m/>
    <m/>
    <n v="1"/>
    <m/>
    <m/>
    <m/>
    <n v="1"/>
    <n v="0"/>
    <n v="0"/>
    <n v="0"/>
    <n v="0"/>
    <n v="0"/>
    <n v="0"/>
    <n v="0"/>
    <n v="0"/>
    <n v="0"/>
    <m/>
    <n v="0"/>
    <n v="0"/>
    <n v="0"/>
    <n v="0"/>
    <n v="0"/>
    <n v="0"/>
    <m/>
    <m/>
    <m/>
    <m/>
    <m/>
    <n v="0"/>
    <n v="513943"/>
    <n v="170016"/>
    <x v="8"/>
    <m/>
    <m/>
    <m/>
    <m/>
    <m/>
    <m/>
    <m/>
    <m/>
    <m/>
  </r>
  <r>
    <s v="18/3954/FUL"/>
    <x v="0"/>
    <x v="0"/>
    <d v="2019-07-08T00:00:00"/>
    <d v="2022-06-24T00:00:00"/>
    <m/>
    <m/>
    <x v="2"/>
    <x v="0"/>
    <m/>
    <s v="Demolition of existing two-storey dwelling house and construction of replacement 7-bedroom, 2-storey dwelling house (with accommodation in the roof space) and associated landscaping and new front boundary treatment."/>
    <s v="20 Sheen Common Drive_x000d_Richmond_x000d_TW10 5BN"/>
    <s v="TW10 5BN"/>
    <m/>
    <m/>
    <m/>
    <n v="1"/>
    <m/>
    <m/>
    <m/>
    <m/>
    <n v="1"/>
    <m/>
    <m/>
    <m/>
    <m/>
    <m/>
    <m/>
    <m/>
    <n v="1"/>
    <m/>
    <n v="1"/>
    <n v="0"/>
    <n v="0"/>
    <n v="0"/>
    <n v="-1"/>
    <n v="0"/>
    <n v="0"/>
    <n v="1"/>
    <n v="0"/>
    <n v="0"/>
    <m/>
    <n v="0"/>
    <n v="0"/>
    <n v="0"/>
    <n v="0"/>
    <n v="0"/>
    <n v="0"/>
    <m/>
    <m/>
    <m/>
    <m/>
    <m/>
    <n v="0"/>
    <n v="519436"/>
    <n v="174990"/>
    <x v="4"/>
    <m/>
    <m/>
    <m/>
    <m/>
    <m/>
    <m/>
    <m/>
    <s v="Conservation Area"/>
    <s v="CA69 Sheen Common Drive"/>
  </r>
  <r>
    <s v="18/4125/FUL"/>
    <x v="2"/>
    <x v="0"/>
    <d v="2019-02-06T00:00:00"/>
    <d v="2022-02-06T00:00:00"/>
    <m/>
    <m/>
    <x v="2"/>
    <x v="0"/>
    <m/>
    <s v="Alterations and extensions to existing building comprising 1) single storey side/rear extension, 2) new gable roof extension, new window, pitched roof to existing two storey bay window and 1 rooflight to front elevation; 3) dormer roof extension to main r"/>
    <s v="85 Connaught Road_x000d_Teddington_x000d_TW11 0QQ_x000d_"/>
    <s v="TW11 0QQ"/>
    <m/>
    <n v="1"/>
    <n v="1"/>
    <m/>
    <m/>
    <m/>
    <m/>
    <m/>
    <n v="2"/>
    <m/>
    <n v="2"/>
    <n v="1"/>
    <n v="1"/>
    <m/>
    <m/>
    <m/>
    <m/>
    <m/>
    <n v="4"/>
    <n v="2"/>
    <n v="0"/>
    <n v="0"/>
    <n v="0"/>
    <n v="0"/>
    <n v="0"/>
    <n v="0"/>
    <n v="0"/>
    <n v="2"/>
    <m/>
    <n v="0"/>
    <n v="0"/>
    <n v="0.5"/>
    <n v="0.5"/>
    <n v="0.5"/>
    <n v="0.5"/>
    <m/>
    <m/>
    <m/>
    <m/>
    <m/>
    <n v="2"/>
    <n v="514632"/>
    <n v="171370"/>
    <x v="11"/>
    <m/>
    <m/>
    <m/>
    <m/>
    <m/>
    <m/>
    <m/>
    <m/>
    <m/>
  </r>
  <r>
    <s v="18/4138/FUL"/>
    <x v="0"/>
    <x v="0"/>
    <d v="2019-11-11T00:00:00"/>
    <d v="2022-11-11T00:00:00"/>
    <d v="2020-04-14T00:00:00"/>
    <m/>
    <x v="2"/>
    <x v="0"/>
    <m/>
    <s v="Demolition of existing dwelling and construction of two-storey five-bedroom (10-Person) dwelling with basement and associated landscaping and refuse/recycling and cycle storage."/>
    <s v="2 West Park Avenue_x000d_Kew_x000d_Richmond_x000d_TW9 4AL_x000d_"/>
    <s v="TW9 4AL"/>
    <m/>
    <m/>
    <m/>
    <m/>
    <n v="1"/>
    <m/>
    <m/>
    <m/>
    <n v="1"/>
    <m/>
    <m/>
    <m/>
    <m/>
    <m/>
    <n v="1"/>
    <m/>
    <m/>
    <m/>
    <n v="1"/>
    <n v="0"/>
    <n v="0"/>
    <n v="0"/>
    <n v="0"/>
    <n v="0"/>
    <n v="0"/>
    <n v="0"/>
    <n v="0"/>
    <n v="0"/>
    <m/>
    <n v="0"/>
    <n v="0"/>
    <n v="0"/>
    <n v="0"/>
    <n v="0"/>
    <n v="0"/>
    <m/>
    <m/>
    <m/>
    <m/>
    <m/>
    <n v="0"/>
    <n v="519487"/>
    <n v="176661"/>
    <x v="9"/>
    <m/>
    <m/>
    <m/>
    <m/>
    <m/>
    <m/>
    <m/>
    <m/>
    <m/>
  </r>
  <r>
    <s v="18/4183/FUL"/>
    <x v="0"/>
    <x v="0"/>
    <d v="2019-07-25T00:00:00"/>
    <d v="2022-07-25T00:00:00"/>
    <m/>
    <m/>
    <x v="2"/>
    <x v="0"/>
    <m/>
    <s v="Demolition of existing garage compound and erection of one detached dwelling with 2 parking spaces, turning area, landscaping and tree planting."/>
    <s v="Garage Site_x000d_Rosslyn Avenue/Treen Avenue_x000d_Barnes_x000d_London_x000d_SW13 0JT"/>
    <s v="SW13 0JT"/>
    <m/>
    <m/>
    <m/>
    <m/>
    <m/>
    <m/>
    <m/>
    <m/>
    <n v="0"/>
    <m/>
    <m/>
    <m/>
    <n v="1"/>
    <m/>
    <m/>
    <m/>
    <m/>
    <m/>
    <n v="1"/>
    <n v="0"/>
    <n v="0"/>
    <n v="1"/>
    <n v="0"/>
    <n v="0"/>
    <n v="0"/>
    <n v="0"/>
    <n v="0"/>
    <n v="1"/>
    <m/>
    <n v="0"/>
    <n v="0"/>
    <n v="0.25"/>
    <n v="0.25"/>
    <n v="0.25"/>
    <n v="0.25"/>
    <m/>
    <m/>
    <m/>
    <m/>
    <m/>
    <n v="1"/>
    <n v="521611"/>
    <n v="175705"/>
    <x v="6"/>
    <m/>
    <m/>
    <m/>
    <m/>
    <m/>
    <m/>
    <m/>
    <m/>
    <m/>
  </r>
  <r>
    <s v="18/4259/FUL"/>
    <x v="2"/>
    <x v="0"/>
    <d v="2019-09-23T00:00:00"/>
    <d v="2022-09-23T00:00:00"/>
    <m/>
    <m/>
    <x v="2"/>
    <x v="0"/>
    <m/>
    <s v="Reversion of existing block of two maisonettes to  single dwelling house, replacement of existing rear dormer with mansard roof and two dormers to rear elevation, addition of green sedum roof to new mansard and replacement of front elevation roof light wi"/>
    <s v="44 Nassau Road_x000d_Barnes_x000d_London_x000d_SW13 9QE_x000d_"/>
    <s v="SW13 9QE"/>
    <n v="1"/>
    <m/>
    <m/>
    <n v="1"/>
    <m/>
    <m/>
    <m/>
    <m/>
    <n v="2"/>
    <m/>
    <m/>
    <m/>
    <m/>
    <m/>
    <m/>
    <n v="1"/>
    <m/>
    <m/>
    <n v="1"/>
    <n v="-1"/>
    <n v="0"/>
    <n v="0"/>
    <n v="-1"/>
    <n v="0"/>
    <n v="1"/>
    <n v="0"/>
    <n v="0"/>
    <n v="-1"/>
    <m/>
    <n v="0"/>
    <n v="0"/>
    <n v="-0.25"/>
    <n v="-0.25"/>
    <n v="-0.25"/>
    <n v="-0.25"/>
    <m/>
    <m/>
    <m/>
    <m/>
    <m/>
    <n v="-1"/>
    <n v="521753"/>
    <n v="176604"/>
    <x v="17"/>
    <m/>
    <m/>
    <m/>
    <m/>
    <m/>
    <m/>
    <m/>
    <m/>
    <m/>
  </r>
  <r>
    <s v="19/0171/GPD15"/>
    <x v="1"/>
    <x v="1"/>
    <d v="2019-03-19T00:00:00"/>
    <d v="2022-03-19T00:00:00"/>
    <m/>
    <m/>
    <x v="2"/>
    <x v="0"/>
    <m/>
    <s v="Change of use from B1 (Offices) to C3(a) (Dwellings) (2 x 2 bed)."/>
    <s v="62 Glentham Road_x000d_Barnes_x000d_London_x000d_SW13 9JJ_x000d_"/>
    <s v="SW13 9JJ"/>
    <m/>
    <m/>
    <m/>
    <m/>
    <m/>
    <m/>
    <m/>
    <m/>
    <n v="0"/>
    <m/>
    <m/>
    <n v="2"/>
    <m/>
    <m/>
    <m/>
    <m/>
    <m/>
    <m/>
    <n v="2"/>
    <n v="0"/>
    <n v="2"/>
    <n v="0"/>
    <n v="0"/>
    <n v="0"/>
    <n v="0"/>
    <n v="0"/>
    <n v="0"/>
    <n v="2"/>
    <m/>
    <n v="0"/>
    <n v="0"/>
    <n v="0.5"/>
    <n v="0.5"/>
    <n v="0.5"/>
    <n v="0.5"/>
    <m/>
    <m/>
    <m/>
    <m/>
    <m/>
    <n v="2"/>
    <n v="522531"/>
    <n v="177884"/>
    <x v="17"/>
    <m/>
    <m/>
    <m/>
    <m/>
    <m/>
    <m/>
    <m/>
    <s v="Conservation Area"/>
    <s v="CA25 Castelnau"/>
  </r>
  <r>
    <s v="19/0175/FUL"/>
    <x v="0"/>
    <x v="0"/>
    <d v="2019-05-09T00:00:00"/>
    <d v="2022-05-09T00:00:00"/>
    <m/>
    <m/>
    <x v="2"/>
    <x v="0"/>
    <m/>
    <s v="Demolition of existing one-bedroom, two-storey dwelling and construction of one-bedroom, one-person single-storey dwelling."/>
    <s v="The Haven _x000d_Eel Pie Island_x000d_Twickenham_x000d_TW1 3DY"/>
    <s v="TW1 3DY"/>
    <n v="1"/>
    <m/>
    <m/>
    <m/>
    <m/>
    <m/>
    <m/>
    <m/>
    <n v="1"/>
    <m/>
    <n v="1"/>
    <m/>
    <m/>
    <m/>
    <m/>
    <m/>
    <m/>
    <m/>
    <n v="1"/>
    <n v="0"/>
    <n v="0"/>
    <n v="0"/>
    <n v="0"/>
    <n v="0"/>
    <n v="0"/>
    <n v="0"/>
    <n v="0"/>
    <n v="0"/>
    <m/>
    <n v="0"/>
    <n v="0"/>
    <n v="0"/>
    <n v="0"/>
    <n v="0"/>
    <n v="0"/>
    <m/>
    <m/>
    <m/>
    <m/>
    <m/>
    <n v="0"/>
    <n v="516414"/>
    <n v="173065"/>
    <x v="10"/>
    <m/>
    <m/>
    <s v="Thames Policy Area"/>
    <m/>
    <m/>
    <m/>
    <m/>
    <s v="Conservation Area"/>
    <s v="CA8 Twickenham Riverside"/>
  </r>
  <r>
    <s v="19/0228/FUL"/>
    <x v="2"/>
    <x v="0"/>
    <d v="2019-06-28T00:00:00"/>
    <d v="2022-06-28T00:00:00"/>
    <m/>
    <m/>
    <x v="2"/>
    <x v="0"/>
    <m/>
    <s v="Division of the existing dwelling house into two residential units in the form of semi detached houses. The demolition of the existing adjoined garage and alterations to fenestration."/>
    <s v="173 Kew Road_x000d_Richmond_x000d_TW9 2BB"/>
    <s v="TW9 2BB"/>
    <m/>
    <m/>
    <m/>
    <m/>
    <m/>
    <m/>
    <n v="1"/>
    <m/>
    <n v="1"/>
    <m/>
    <m/>
    <m/>
    <n v="1"/>
    <n v="1"/>
    <m/>
    <m/>
    <m/>
    <m/>
    <n v="2"/>
    <n v="0"/>
    <n v="0"/>
    <n v="1"/>
    <n v="1"/>
    <n v="0"/>
    <n v="0"/>
    <n v="-1"/>
    <n v="0"/>
    <n v="1"/>
    <m/>
    <n v="0"/>
    <n v="0"/>
    <n v="0.25"/>
    <n v="0.25"/>
    <n v="0.25"/>
    <n v="0.25"/>
    <m/>
    <m/>
    <m/>
    <m/>
    <m/>
    <n v="1"/>
    <n v="518380"/>
    <n v="175623"/>
    <x v="12"/>
    <m/>
    <m/>
    <m/>
    <m/>
    <m/>
    <m/>
    <m/>
    <s v="Conservation Area"/>
    <s v="CA36 Kew Foot Road"/>
  </r>
  <r>
    <s v="19/0338/FUL"/>
    <x v="0"/>
    <x v="0"/>
    <d v="2019-05-24T00:00:00"/>
    <d v="2022-05-24T00:00:00"/>
    <m/>
    <m/>
    <x v="2"/>
    <x v="0"/>
    <m/>
    <s v="Demolition of existing 3-bedroom bungalow and erection of a new 3-bedroom detached house with basement level."/>
    <s v="48 Fourth Cross Road_x000d_Twickenham_x000d_TW2 5EL"/>
    <s v="TW2 5EL"/>
    <m/>
    <m/>
    <n v="1"/>
    <m/>
    <m/>
    <m/>
    <m/>
    <m/>
    <n v="1"/>
    <m/>
    <m/>
    <m/>
    <n v="1"/>
    <m/>
    <m/>
    <m/>
    <m/>
    <m/>
    <n v="1"/>
    <n v="0"/>
    <n v="0"/>
    <n v="0"/>
    <n v="0"/>
    <n v="0"/>
    <n v="0"/>
    <n v="0"/>
    <n v="0"/>
    <n v="0"/>
    <m/>
    <n v="0"/>
    <n v="0"/>
    <n v="0"/>
    <n v="0"/>
    <n v="0"/>
    <n v="0"/>
    <m/>
    <m/>
    <m/>
    <m/>
    <m/>
    <n v="0"/>
    <n v="514720"/>
    <n v="172712"/>
    <x v="2"/>
    <m/>
    <m/>
    <m/>
    <m/>
    <m/>
    <m/>
    <m/>
    <m/>
    <m/>
  </r>
  <r>
    <s v="19/0382/FUL"/>
    <x v="0"/>
    <x v="0"/>
    <d v="2019-12-05T00:00:00"/>
    <d v="2022-12-05T00:00:00"/>
    <m/>
    <m/>
    <x v="2"/>
    <x v="0"/>
    <m/>
    <s v="Erection of two-storey detached dwellinghouse and basement with sunken courtyard and green wall.  New brick wall and pedestrian gate to Popes Avenue frontage, new parking and hard and soft landscaping."/>
    <s v="Ajanta _x000d_13 Walpole Gardens_x000d_Twickenham_x000d_TW2 5SL"/>
    <s v="TW2 5SL"/>
    <m/>
    <m/>
    <m/>
    <m/>
    <m/>
    <m/>
    <m/>
    <m/>
    <n v="0"/>
    <m/>
    <m/>
    <m/>
    <n v="1"/>
    <m/>
    <m/>
    <m/>
    <m/>
    <m/>
    <n v="1"/>
    <n v="0"/>
    <n v="0"/>
    <n v="1"/>
    <n v="0"/>
    <n v="0"/>
    <n v="0"/>
    <n v="0"/>
    <n v="0"/>
    <n v="1"/>
    <m/>
    <n v="0"/>
    <n v="0"/>
    <n v="0.25"/>
    <n v="0.25"/>
    <n v="0.25"/>
    <n v="0.25"/>
    <m/>
    <m/>
    <m/>
    <m/>
    <m/>
    <n v="1"/>
    <n v="515414"/>
    <n v="172536"/>
    <x v="5"/>
    <s v="Garden Land"/>
    <m/>
    <m/>
    <m/>
    <m/>
    <m/>
    <m/>
    <m/>
    <m/>
  </r>
  <r>
    <s v="19/0391/FUL"/>
    <x v="0"/>
    <x v="0"/>
    <d v="2020-02-20T00:00:00"/>
    <d v="2023-02-20T00:00:00"/>
    <m/>
    <m/>
    <x v="2"/>
    <x v="0"/>
    <m/>
    <s v="Demolition all buildings on site and the erection of a three-storey building and a part one, two-storey building comprising (3 x 1 bedroom and 4 x 2 bedroom) flats and approximately 805 sqm of flexible B1/D1 and flexible B1/D2 commercial floorspace, surfa"/>
    <s v="26-28 _x000d_Priests Bridge_x000d_East Sheen_x000d_London_x000d_SW14 8TA"/>
    <s v="SW14 8TA"/>
    <m/>
    <m/>
    <m/>
    <m/>
    <m/>
    <m/>
    <m/>
    <m/>
    <n v="0"/>
    <m/>
    <n v="3"/>
    <n v="4"/>
    <m/>
    <m/>
    <m/>
    <m/>
    <m/>
    <m/>
    <n v="7"/>
    <n v="3"/>
    <n v="4"/>
    <n v="0"/>
    <n v="0"/>
    <n v="0"/>
    <n v="0"/>
    <n v="0"/>
    <n v="0"/>
    <n v="7"/>
    <m/>
    <n v="0"/>
    <n v="0"/>
    <n v="1.75"/>
    <n v="1.75"/>
    <n v="1.75"/>
    <n v="1.75"/>
    <m/>
    <m/>
    <m/>
    <m/>
    <m/>
    <n v="7"/>
    <n v="521492"/>
    <n v="175545"/>
    <x v="6"/>
    <m/>
    <m/>
    <m/>
    <s v="Mixed Use Area"/>
    <s v="Priests Bridge"/>
    <m/>
    <m/>
    <m/>
    <m/>
  </r>
  <r>
    <s v="19/0414/FUL"/>
    <x v="0"/>
    <x v="0"/>
    <d v="2020-01-22T00:00:00"/>
    <d v="2023-01-23T00:00:00"/>
    <m/>
    <m/>
    <x v="2"/>
    <x v="0"/>
    <m/>
    <s v="Erection of 2No 3-bed, 6-person houses with associated hard and soft landscaping, cycle and refuse stores and car parking on land to rear of 56 and 58 Harvey Road."/>
    <s v="56 - 58 Harvey Road_x000d_Whitton_x000d__x000d_"/>
    <s v="TW4 5LU"/>
    <m/>
    <m/>
    <m/>
    <m/>
    <m/>
    <m/>
    <m/>
    <m/>
    <n v="0"/>
    <m/>
    <m/>
    <m/>
    <n v="2"/>
    <m/>
    <m/>
    <m/>
    <m/>
    <m/>
    <n v="2"/>
    <n v="0"/>
    <n v="0"/>
    <n v="2"/>
    <n v="0"/>
    <n v="0"/>
    <n v="0"/>
    <n v="0"/>
    <n v="0"/>
    <n v="2"/>
    <m/>
    <n v="0"/>
    <n v="0"/>
    <n v="0.5"/>
    <n v="0.5"/>
    <n v="0.5"/>
    <n v="0.5"/>
    <m/>
    <m/>
    <m/>
    <m/>
    <m/>
    <n v="2"/>
    <n v="513048"/>
    <n v="173758"/>
    <x v="14"/>
    <s v="Garden Land"/>
    <m/>
    <m/>
    <m/>
    <m/>
    <m/>
    <m/>
    <m/>
    <m/>
  </r>
  <r>
    <s v="19/0823/GPD13"/>
    <x v="1"/>
    <x v="1"/>
    <d v="2019-05-07T00:00:00"/>
    <d v="2022-05-07T00:00:00"/>
    <m/>
    <m/>
    <x v="2"/>
    <x v="0"/>
    <m/>
    <s v="Conversion of commercial unit to self-contained 2no. bedroom unit"/>
    <s v="203 Sandycombe Road_x000d_Richmond_x000d_TW9 2EW_x000d_"/>
    <s v="TW9 2EW"/>
    <m/>
    <m/>
    <m/>
    <m/>
    <m/>
    <m/>
    <m/>
    <m/>
    <n v="0"/>
    <m/>
    <m/>
    <n v="1"/>
    <m/>
    <m/>
    <m/>
    <m/>
    <m/>
    <m/>
    <n v="1"/>
    <n v="0"/>
    <n v="1"/>
    <n v="0"/>
    <n v="0"/>
    <n v="0"/>
    <n v="0"/>
    <n v="0"/>
    <n v="0"/>
    <n v="1"/>
    <m/>
    <n v="0"/>
    <n v="0"/>
    <n v="0.25"/>
    <n v="0.25"/>
    <n v="0.25"/>
    <n v="0.25"/>
    <m/>
    <m/>
    <m/>
    <m/>
    <m/>
    <n v="1"/>
    <n v="519091"/>
    <n v="176195"/>
    <x v="9"/>
    <m/>
    <m/>
    <m/>
    <m/>
    <m/>
    <m/>
    <m/>
    <m/>
    <m/>
  </r>
  <r>
    <s v="19/0847/FUL"/>
    <x v="0"/>
    <x v="0"/>
    <d v="2019-12-23T00:00:00"/>
    <d v="2022-12-24T00:00:00"/>
    <m/>
    <m/>
    <x v="2"/>
    <x v="0"/>
    <m/>
    <s v="Demolition of existing bungalow and garage and construction of a new two-storey four bedroom house, with associated hard and soft landscaping, cycle and refuse stores and parking."/>
    <s v="8 St Albans Gardens_x000d_Teddington_x000d_TW11 8AE"/>
    <s v="TW11 8AE"/>
    <m/>
    <n v="1"/>
    <m/>
    <m/>
    <m/>
    <m/>
    <m/>
    <m/>
    <n v="1"/>
    <m/>
    <m/>
    <m/>
    <m/>
    <n v="1"/>
    <m/>
    <m/>
    <m/>
    <m/>
    <n v="1"/>
    <n v="0"/>
    <n v="-1"/>
    <n v="0"/>
    <n v="1"/>
    <n v="0"/>
    <n v="0"/>
    <n v="0"/>
    <n v="0"/>
    <n v="0"/>
    <m/>
    <n v="0"/>
    <n v="0"/>
    <n v="0"/>
    <n v="0"/>
    <n v="0"/>
    <n v="0"/>
    <m/>
    <m/>
    <m/>
    <m/>
    <m/>
    <n v="0"/>
    <n v="516412"/>
    <n v="171302"/>
    <x v="0"/>
    <m/>
    <m/>
    <m/>
    <m/>
    <m/>
    <m/>
    <m/>
    <m/>
    <m/>
  </r>
  <r>
    <s v="19/0911/FUL"/>
    <x v="4"/>
    <x v="0"/>
    <d v="2020-01-17T00:00:00"/>
    <d v="2023-02-05T00:00:00"/>
    <m/>
    <m/>
    <x v="2"/>
    <x v="0"/>
    <m/>
    <s v="Proposed construction of additional floor level to create 2 no. additional two bed flats, together with a three storey side extension in the form of a bay window, change to existing fenestration and addition of 8 no. balconies at first and second floor le"/>
    <s v="Wick House, 10 Station Road, Hampton Wick, KT1 4HF_x000a_"/>
    <s v="KT2 4HF"/>
    <m/>
    <m/>
    <m/>
    <m/>
    <m/>
    <m/>
    <m/>
    <m/>
    <n v="0"/>
    <m/>
    <m/>
    <n v="2"/>
    <m/>
    <m/>
    <m/>
    <m/>
    <m/>
    <n v="0"/>
    <n v="2"/>
    <n v="0"/>
    <n v="2"/>
    <n v="0"/>
    <n v="0"/>
    <n v="0"/>
    <n v="0"/>
    <n v="0"/>
    <n v="0"/>
    <n v="2"/>
    <m/>
    <n v="0"/>
    <n v="0"/>
    <n v="0.5"/>
    <n v="0.5"/>
    <n v="0.5"/>
    <n v="0.5"/>
    <m/>
    <m/>
    <m/>
    <m/>
    <m/>
    <n v="2"/>
    <n v="517543"/>
    <n v="169767"/>
    <x v="3"/>
    <m/>
    <m/>
    <m/>
    <m/>
    <m/>
    <m/>
    <m/>
    <m/>
    <m/>
  </r>
  <r>
    <s v="19/1029/FUL"/>
    <x v="4"/>
    <x v="0"/>
    <d v="2019-09-17T00:00:00"/>
    <d v="2022-09-17T00:00:00"/>
    <m/>
    <m/>
    <x v="2"/>
    <x v="0"/>
    <m/>
    <s v="Demolition of existing single-storey side garage and workroom. Alterations to no. 67 comprising single storey rear extension, replacement roof, rear dormer roof extension and 2 no. rooflight on front roof slope. Erection of a new two-storey 4 bedroom dwel"/>
    <s v="67 Park Road_x000d_Hampton Hill_x000d_TW12 1HU"/>
    <s v="TW12 1HU"/>
    <m/>
    <m/>
    <n v="1"/>
    <m/>
    <m/>
    <m/>
    <m/>
    <m/>
    <n v="1"/>
    <m/>
    <m/>
    <m/>
    <m/>
    <n v="2"/>
    <m/>
    <m/>
    <m/>
    <m/>
    <n v="2"/>
    <n v="0"/>
    <n v="0"/>
    <n v="-1"/>
    <n v="2"/>
    <n v="0"/>
    <n v="0"/>
    <n v="0"/>
    <n v="0"/>
    <n v="1"/>
    <m/>
    <n v="0"/>
    <n v="0"/>
    <n v="0.25"/>
    <n v="0.25"/>
    <n v="0.25"/>
    <n v="0.25"/>
    <m/>
    <m/>
    <m/>
    <m/>
    <m/>
    <n v="1"/>
    <n v="513857"/>
    <n v="171464"/>
    <x v="11"/>
    <s v="Garden Land"/>
    <m/>
    <m/>
    <m/>
    <m/>
    <m/>
    <m/>
    <m/>
    <m/>
  </r>
  <r>
    <s v="19/1033/GPD23"/>
    <x v="1"/>
    <x v="1"/>
    <d v="2019-06-05T00:00:00"/>
    <d v="2022-06-05T00:00:00"/>
    <m/>
    <m/>
    <x v="2"/>
    <x v="0"/>
    <m/>
    <s v="Change of use from premises in light industrial use (Class B1(c)) to one dwelling house (Class C3)."/>
    <s v="Unit 1 Hampton Works Rear Of_x000d_119 Sheen Lane_x000d_East Sheen_x000d_London_x000d__x000d_"/>
    <m/>
    <m/>
    <m/>
    <m/>
    <m/>
    <m/>
    <m/>
    <m/>
    <m/>
    <n v="0"/>
    <m/>
    <m/>
    <n v="1"/>
    <m/>
    <m/>
    <m/>
    <m/>
    <m/>
    <m/>
    <n v="1"/>
    <n v="0"/>
    <n v="1"/>
    <n v="0"/>
    <n v="0"/>
    <n v="0"/>
    <n v="0"/>
    <n v="0"/>
    <n v="0"/>
    <n v="1"/>
    <m/>
    <n v="0"/>
    <n v="0"/>
    <n v="0.25"/>
    <n v="0.25"/>
    <n v="0.25"/>
    <n v="0.25"/>
    <m/>
    <m/>
    <m/>
    <m/>
    <m/>
    <n v="1"/>
    <n v="520517"/>
    <n v="175507"/>
    <x v="7"/>
    <m/>
    <s v="East Sheen"/>
    <m/>
    <m/>
    <m/>
    <m/>
    <m/>
    <s v="Conservation Area"/>
    <s v="CA70 Sheen Lane Mortlake"/>
  </r>
  <r>
    <s v="19/1098/FUL"/>
    <x v="0"/>
    <x v="0"/>
    <d v="2019-08-23T00:00:00"/>
    <d v="2022-08-27T00:00:00"/>
    <m/>
    <m/>
    <x v="2"/>
    <x v="0"/>
    <m/>
    <s v="Demolition of detached house, construction of four classrooms and a multi use hall complete with change of use from residential to education."/>
    <s v="190 Sheen Lane_x000d_East Sheen_x000d_London_x000d_SW14 8LF_x000d_"/>
    <s v="SW14 8LF"/>
    <m/>
    <m/>
    <n v="1"/>
    <m/>
    <m/>
    <m/>
    <m/>
    <m/>
    <n v="1"/>
    <m/>
    <m/>
    <m/>
    <m/>
    <m/>
    <m/>
    <m/>
    <m/>
    <m/>
    <n v="0"/>
    <n v="0"/>
    <n v="0"/>
    <n v="-1"/>
    <n v="0"/>
    <n v="0"/>
    <n v="0"/>
    <n v="0"/>
    <n v="0"/>
    <n v="-1"/>
    <m/>
    <n v="0"/>
    <n v="0"/>
    <n v="-0.25"/>
    <n v="-0.25"/>
    <n v="-0.25"/>
    <n v="-0.25"/>
    <m/>
    <m/>
    <m/>
    <m/>
    <m/>
    <n v="-1"/>
    <n v="520394"/>
    <n v="175127"/>
    <x v="7"/>
    <m/>
    <m/>
    <m/>
    <m/>
    <m/>
    <m/>
    <m/>
    <s v="Conservation Area"/>
    <s v="CA64 Sheen Lane East Sheen"/>
  </r>
  <r>
    <s v="19/1162/FUL"/>
    <x v="3"/>
    <x v="0"/>
    <d v="2020-03-20T00:00:00"/>
    <d v="2023-03-20T00:00:00"/>
    <m/>
    <m/>
    <x v="2"/>
    <x v="0"/>
    <m/>
    <s v="Part change of use of ground floor and rear garden from A1 to C3 (residential use) and replacement window on ground floor rear elevation to facilitate the conversion of existing 1 x 3 bed flat into 2 x 2 bed flats and associated cycle and refuse stores (R"/>
    <s v="82 - 84 Hill Rise_x000d_Richmond_x000d__x000d_"/>
    <s v="TW10 6UB"/>
    <m/>
    <m/>
    <n v="1"/>
    <m/>
    <m/>
    <m/>
    <m/>
    <m/>
    <n v="1"/>
    <m/>
    <m/>
    <n v="2"/>
    <m/>
    <m/>
    <m/>
    <m/>
    <m/>
    <m/>
    <n v="2"/>
    <n v="0"/>
    <n v="2"/>
    <n v="-1"/>
    <n v="0"/>
    <n v="0"/>
    <n v="0"/>
    <n v="0"/>
    <n v="0"/>
    <n v="1"/>
    <m/>
    <n v="0"/>
    <n v="0"/>
    <n v="0.25"/>
    <n v="0.25"/>
    <n v="0.25"/>
    <n v="0.25"/>
    <m/>
    <m/>
    <m/>
    <m/>
    <m/>
    <n v="1"/>
    <n v="517949"/>
    <n v="174506"/>
    <x v="4"/>
    <m/>
    <s v="Richmond"/>
    <m/>
    <m/>
    <m/>
    <m/>
    <m/>
    <s v="Conservation Area"/>
    <s v="CA5 Richmond Hill"/>
  </r>
  <r>
    <s v="19/1219/FUL"/>
    <x v="0"/>
    <x v="0"/>
    <d v="2019-12-11T00:00:00"/>
    <d v="2022-12-11T00:00:00"/>
    <m/>
    <m/>
    <x v="2"/>
    <x v="0"/>
    <m/>
    <s v="Replacement 2 storey 4 bedroom dwellinghouse with basement level and accommodation in the roof.  Associated hard and soft landscaping, cycle and refuse stores and parking."/>
    <s v="21 Sunbury Avenue_x000d_East Sheen_x000d_London_x000d_SW14 8RA"/>
    <s v="SW14 8RA"/>
    <m/>
    <n v="1"/>
    <m/>
    <m/>
    <m/>
    <m/>
    <m/>
    <m/>
    <n v="1"/>
    <m/>
    <m/>
    <m/>
    <n v="1"/>
    <m/>
    <m/>
    <m/>
    <m/>
    <m/>
    <n v="1"/>
    <n v="0"/>
    <n v="-1"/>
    <n v="1"/>
    <n v="0"/>
    <n v="0"/>
    <n v="0"/>
    <n v="0"/>
    <n v="0"/>
    <n v="0"/>
    <m/>
    <n v="0"/>
    <n v="0"/>
    <n v="0"/>
    <n v="0"/>
    <n v="0"/>
    <n v="0"/>
    <m/>
    <m/>
    <m/>
    <m/>
    <m/>
    <n v="0"/>
    <n v="520990"/>
    <n v="175033"/>
    <x v="7"/>
    <m/>
    <m/>
    <m/>
    <m/>
    <m/>
    <m/>
    <m/>
    <m/>
    <m/>
  </r>
  <r>
    <s v="19/1361/FUL"/>
    <x v="4"/>
    <x v="0"/>
    <d v="2019-07-16T00:00:00"/>
    <d v="2022-07-16T00:00:00"/>
    <d v="2020-06-17T00:00:00"/>
    <d v="2020-09-30T00:00:00"/>
    <x v="2"/>
    <x v="0"/>
    <m/>
    <s v="Extension of 4-bedroom single family dwelling house and conversion to divide into 2No. 2-bedroom houses."/>
    <s v="2F Fifth Cross Road_x000a_Twickenham_x000a_TW2 5LQ"/>
    <s v="TW2 5LQ"/>
    <m/>
    <m/>
    <m/>
    <n v="1"/>
    <m/>
    <m/>
    <m/>
    <m/>
    <n v="1"/>
    <m/>
    <m/>
    <n v="2"/>
    <m/>
    <m/>
    <m/>
    <m/>
    <m/>
    <m/>
    <n v="2"/>
    <n v="0"/>
    <n v="2"/>
    <n v="0"/>
    <n v="-1"/>
    <n v="0"/>
    <n v="0"/>
    <n v="0"/>
    <n v="0"/>
    <n v="1"/>
    <m/>
    <n v="0"/>
    <n v="1"/>
    <n v="0"/>
    <n v="0"/>
    <n v="0"/>
    <n v="0"/>
    <m/>
    <m/>
    <m/>
    <m/>
    <m/>
    <n v="1"/>
    <n v="514833"/>
    <n v="172367"/>
    <x v="2"/>
    <m/>
    <m/>
    <m/>
    <m/>
    <m/>
    <m/>
    <m/>
    <m/>
    <m/>
  </r>
  <r>
    <s v="19/1602/GPD15"/>
    <x v="1"/>
    <x v="1"/>
    <d v="2019-07-15T00:00:00"/>
    <d v="2022-07-15T00:00:00"/>
    <m/>
    <m/>
    <x v="2"/>
    <x v="0"/>
    <m/>
    <s v="Change of use from B1(a) (office) to C3 (residential) to provide 1 x 1 bed self-contained residential dwelling."/>
    <s v="106 Shacklegate Lane_x000d_Teddington_x000d_TW11 8SH_x000d_"/>
    <s v="TW11 8SH"/>
    <m/>
    <m/>
    <m/>
    <m/>
    <m/>
    <m/>
    <m/>
    <m/>
    <n v="0"/>
    <m/>
    <n v="1"/>
    <m/>
    <m/>
    <m/>
    <m/>
    <m/>
    <m/>
    <m/>
    <n v="1"/>
    <n v="1"/>
    <n v="0"/>
    <n v="0"/>
    <n v="0"/>
    <n v="0"/>
    <n v="0"/>
    <n v="0"/>
    <n v="0"/>
    <n v="1"/>
    <m/>
    <n v="0"/>
    <n v="0"/>
    <n v="0.25"/>
    <n v="0.25"/>
    <n v="0.25"/>
    <n v="0.25"/>
    <m/>
    <m/>
    <m/>
    <m/>
    <m/>
    <n v="1"/>
    <n v="515391"/>
    <n v="171652"/>
    <x v="11"/>
    <m/>
    <m/>
    <m/>
    <m/>
    <m/>
    <m/>
    <m/>
    <m/>
    <m/>
  </r>
  <r>
    <s v="19/1649/GPD15"/>
    <x v="1"/>
    <x v="1"/>
    <d v="2019-07-16T00:00:00"/>
    <d v="2022-07-16T00:00:00"/>
    <m/>
    <m/>
    <x v="2"/>
    <x v="0"/>
    <m/>
    <s v="Conversion of B1(a) office unit at rear ground floor to C3 residential to provide 1 self-contained residential flat. (Proposal description corrected)."/>
    <s v="57B York Street_x000d_Twickenham_x000d_TW1 3LP_x000d_"/>
    <s v="TW1 3LP"/>
    <m/>
    <m/>
    <m/>
    <m/>
    <m/>
    <m/>
    <m/>
    <m/>
    <n v="0"/>
    <m/>
    <n v="1"/>
    <m/>
    <m/>
    <m/>
    <m/>
    <m/>
    <m/>
    <m/>
    <n v="1"/>
    <n v="1"/>
    <n v="0"/>
    <n v="0"/>
    <n v="0"/>
    <n v="0"/>
    <n v="0"/>
    <n v="0"/>
    <n v="0"/>
    <n v="1"/>
    <m/>
    <n v="0"/>
    <n v="0"/>
    <n v="0.25"/>
    <n v="0.25"/>
    <n v="0.25"/>
    <n v="0.25"/>
    <m/>
    <m/>
    <m/>
    <m/>
    <m/>
    <n v="1"/>
    <n v="516442"/>
    <n v="173470"/>
    <x v="10"/>
    <m/>
    <s v="Twickenham"/>
    <m/>
    <m/>
    <m/>
    <m/>
    <m/>
    <s v="Conservation Area"/>
    <s v="CA8 Twickenham Riverside"/>
  </r>
  <r>
    <s v="19/1703/FUL"/>
    <x v="1"/>
    <x v="0"/>
    <d v="2019-08-12T00:00:00"/>
    <d v="2022-12-27T00:00:00"/>
    <m/>
    <m/>
    <x v="2"/>
    <x v="0"/>
    <m/>
    <s v="Internal alterations to provide accessible accommodation at the ground floor level of live/work unit. Employment use as printers/graphic design business to be retained. Partial demolition of part of ground floor extension to provide courtyard garden."/>
    <s v="216 Hampton Road_x000d_Twickenham_x000d_TW2 5NJ"/>
    <s v="TW2 5NJ"/>
    <m/>
    <m/>
    <n v="1"/>
    <m/>
    <m/>
    <m/>
    <m/>
    <m/>
    <n v="1"/>
    <m/>
    <n v="1"/>
    <m/>
    <n v="1"/>
    <m/>
    <m/>
    <m/>
    <m/>
    <m/>
    <n v="2"/>
    <n v="1"/>
    <n v="0"/>
    <n v="0"/>
    <n v="0"/>
    <n v="0"/>
    <n v="0"/>
    <n v="0"/>
    <n v="0"/>
    <n v="1"/>
    <m/>
    <n v="0"/>
    <n v="0"/>
    <n v="0.25"/>
    <n v="0.25"/>
    <n v="0.25"/>
    <n v="0.25"/>
    <m/>
    <m/>
    <m/>
    <m/>
    <m/>
    <n v="1"/>
    <n v="514733"/>
    <n v="172125"/>
    <x v="2"/>
    <m/>
    <m/>
    <m/>
    <m/>
    <m/>
    <m/>
    <m/>
    <m/>
    <m/>
  </r>
  <r>
    <s v="19/1731/FUL"/>
    <x v="0"/>
    <x v="0"/>
    <d v="2019-08-21T00:00:00"/>
    <d v="2022-08-21T00:00:00"/>
    <m/>
    <m/>
    <x v="2"/>
    <x v="0"/>
    <m/>
    <s v="Demolition of existing dwellinghouse and erection of replacement two storey 4 bedroom dwellinghouse with associated hard and soft landscaping and cycle and refuse store. Replacement boundary fence/gates."/>
    <s v="17A Tower Road_x000d_Twickenham_x000d_TW1 4PD"/>
    <s v="TW1 4PD"/>
    <m/>
    <n v="1"/>
    <m/>
    <m/>
    <m/>
    <m/>
    <m/>
    <m/>
    <n v="1"/>
    <m/>
    <m/>
    <m/>
    <m/>
    <n v="1"/>
    <m/>
    <m/>
    <m/>
    <n v="0"/>
    <n v="1"/>
    <n v="0"/>
    <n v="-1"/>
    <n v="0"/>
    <n v="1"/>
    <n v="0"/>
    <n v="0"/>
    <n v="0"/>
    <n v="0"/>
    <n v="0"/>
    <m/>
    <n v="0"/>
    <n v="0"/>
    <n v="0"/>
    <n v="0"/>
    <n v="0"/>
    <n v="0"/>
    <m/>
    <m/>
    <m/>
    <m/>
    <m/>
    <n v="0"/>
    <n v="515806"/>
    <n v="172455"/>
    <x v="5"/>
    <m/>
    <m/>
    <m/>
    <m/>
    <m/>
    <m/>
    <m/>
    <m/>
    <m/>
  </r>
  <r>
    <s v="19/1759/FUL"/>
    <x v="2"/>
    <x v="0"/>
    <d v="2019-09-09T00:00:00"/>
    <d v="2022-09-16T00:00:00"/>
    <m/>
    <m/>
    <x v="2"/>
    <x v="0"/>
    <m/>
    <s v="Single-storey rear extension, roof extensions and alterations to front and rear, extension to second floor of rear addition, elevation/fenestration alterations and new boundary treatment to allow for the change of use from 2 to 5 flats."/>
    <s v="85 Connaught Road_x000d_Teddington_x000d_TW11 0QQ_x000d_"/>
    <s v="TW11 0QQ"/>
    <m/>
    <n v="1"/>
    <n v="1"/>
    <m/>
    <m/>
    <m/>
    <m/>
    <m/>
    <n v="2"/>
    <m/>
    <n v="4"/>
    <n v="1"/>
    <m/>
    <m/>
    <m/>
    <m/>
    <m/>
    <m/>
    <n v="5"/>
    <n v="4"/>
    <n v="0"/>
    <n v="-1"/>
    <n v="0"/>
    <n v="0"/>
    <n v="0"/>
    <n v="0"/>
    <n v="0"/>
    <n v="3"/>
    <m/>
    <n v="0"/>
    <n v="0"/>
    <n v="0.75"/>
    <n v="0.75"/>
    <n v="0.75"/>
    <n v="0.75"/>
    <m/>
    <m/>
    <m/>
    <m/>
    <m/>
    <n v="3"/>
    <n v="514632"/>
    <n v="171370"/>
    <x v="11"/>
    <m/>
    <m/>
    <m/>
    <m/>
    <m/>
    <m/>
    <m/>
    <m/>
    <m/>
  </r>
  <r>
    <s v="19/1763/FUL"/>
    <x v="0"/>
    <x v="0"/>
    <d v="2019-09-23T00:00:00"/>
    <d v="2022-09-23T00:00:00"/>
    <m/>
    <m/>
    <x v="2"/>
    <x v="0"/>
    <m/>
    <s v="Demolition of existing residential garages and erection of 2x four bed semi-detached houses (Use Class C3), associated amenity space, landscaping, car and cycle parking and refuse storage."/>
    <s v="Garages At_x000d_Craneford Way_x000d_Twickenham_x000d__x000d_"/>
    <s v="TW2 7SQ"/>
    <m/>
    <m/>
    <m/>
    <m/>
    <m/>
    <m/>
    <m/>
    <m/>
    <n v="0"/>
    <m/>
    <m/>
    <m/>
    <m/>
    <n v="2"/>
    <m/>
    <m/>
    <m/>
    <m/>
    <n v="2"/>
    <n v="0"/>
    <n v="0"/>
    <n v="0"/>
    <n v="2"/>
    <n v="0"/>
    <n v="0"/>
    <n v="0"/>
    <n v="0"/>
    <n v="2"/>
    <m/>
    <n v="0"/>
    <n v="0"/>
    <n v="0.5"/>
    <n v="0.5"/>
    <n v="0.5"/>
    <n v="0.5"/>
    <m/>
    <m/>
    <m/>
    <m/>
    <m/>
    <n v="2"/>
    <n v="515377"/>
    <n v="173631"/>
    <x v="1"/>
    <m/>
    <m/>
    <m/>
    <m/>
    <m/>
    <m/>
    <m/>
    <m/>
    <m/>
  </r>
  <r>
    <s v="19/1895/FUL"/>
    <x v="4"/>
    <x v="0"/>
    <d v="2019-10-23T00:00:00"/>
    <d v="2022-10-23T00:00:00"/>
    <m/>
    <m/>
    <x v="2"/>
    <x v="0"/>
    <m/>
    <s v="Single storey rear extension to rear of shop (to create additional A1 (retail) floorspace).  Rear dormer roof extension to existing upper floor maisonette.  Provision of 2 no. parking spaces to rear."/>
    <s v="321 Richmond Road_x000d_Kingston Upon Thames_x000d_KT2 5QU"/>
    <s v="KT2 5QU"/>
    <n v="1"/>
    <m/>
    <m/>
    <m/>
    <m/>
    <m/>
    <m/>
    <m/>
    <n v="1"/>
    <m/>
    <m/>
    <n v="1"/>
    <m/>
    <m/>
    <m/>
    <m/>
    <m/>
    <m/>
    <n v="1"/>
    <n v="-1"/>
    <n v="1"/>
    <n v="0"/>
    <n v="0"/>
    <n v="0"/>
    <n v="0"/>
    <n v="0"/>
    <n v="0"/>
    <n v="0"/>
    <m/>
    <n v="0"/>
    <n v="0"/>
    <n v="0"/>
    <n v="0"/>
    <n v="0"/>
    <n v="0"/>
    <m/>
    <m/>
    <m/>
    <m/>
    <m/>
    <n v="0"/>
    <n v="517763"/>
    <n v="171588"/>
    <x v="15"/>
    <m/>
    <m/>
    <m/>
    <m/>
    <m/>
    <m/>
    <m/>
    <m/>
    <m/>
  </r>
  <r>
    <s v="19/1997/GPD23"/>
    <x v="1"/>
    <x v="1"/>
    <d v="2019-08-29T00:00:00"/>
    <d v="2022-08-29T00:00:00"/>
    <m/>
    <m/>
    <x v="2"/>
    <x v="0"/>
    <m/>
    <s v="Change of use of property from B1(c) light industrial use to C3 residential (1x2 bedroom house)"/>
    <s v="1A - 3A Holly Road_x000d_Hampton Hill_x000d_Hampton_x000d_TW12 1QF_x000d_"/>
    <s v="TW12 1QF"/>
    <m/>
    <m/>
    <m/>
    <m/>
    <m/>
    <m/>
    <m/>
    <m/>
    <n v="0"/>
    <m/>
    <m/>
    <n v="1"/>
    <m/>
    <m/>
    <m/>
    <m/>
    <m/>
    <m/>
    <n v="1"/>
    <n v="0"/>
    <n v="1"/>
    <n v="0"/>
    <n v="0"/>
    <n v="0"/>
    <n v="0"/>
    <n v="0"/>
    <n v="0"/>
    <n v="1"/>
    <m/>
    <n v="0"/>
    <n v="0"/>
    <n v="0.25"/>
    <n v="0.25"/>
    <n v="0.25"/>
    <n v="0.25"/>
    <m/>
    <m/>
    <m/>
    <m/>
    <m/>
    <n v="1"/>
    <n v="514191"/>
    <n v="170734"/>
    <x v="11"/>
    <m/>
    <m/>
    <m/>
    <s v="Mixed Use Area"/>
    <s v="High Street"/>
    <m/>
    <m/>
    <m/>
    <m/>
  </r>
  <r>
    <s v="19/2102/FUL"/>
    <x v="4"/>
    <x v="0"/>
    <d v="2019-08-21T00:00:00"/>
    <d v="2022-08-27T00:00:00"/>
    <m/>
    <m/>
    <x v="2"/>
    <x v="0"/>
    <m/>
    <s v="Rear extension at second floor level to form a new studio flat."/>
    <s v="Tabard House_x000d_22 Upper Teddington Road_x000d_Hampton Wick_x000d_KT1 4DT_x000d_"/>
    <s v="KT1 4DT"/>
    <m/>
    <m/>
    <m/>
    <m/>
    <m/>
    <m/>
    <m/>
    <m/>
    <n v="0"/>
    <m/>
    <n v="1"/>
    <m/>
    <m/>
    <m/>
    <m/>
    <m/>
    <m/>
    <m/>
    <n v="1"/>
    <n v="1"/>
    <n v="0"/>
    <n v="0"/>
    <n v="0"/>
    <n v="0"/>
    <n v="0"/>
    <n v="0"/>
    <n v="0"/>
    <n v="1"/>
    <m/>
    <n v="0"/>
    <n v="0"/>
    <n v="0.25"/>
    <n v="0.25"/>
    <n v="0.25"/>
    <n v="0.25"/>
    <m/>
    <m/>
    <m/>
    <m/>
    <m/>
    <n v="1"/>
    <n v="517355"/>
    <n v="169968"/>
    <x v="3"/>
    <m/>
    <m/>
    <m/>
    <m/>
    <m/>
    <m/>
    <m/>
    <m/>
    <m/>
  </r>
  <r>
    <s v="19/2273/FUL"/>
    <x v="1"/>
    <x v="0"/>
    <d v="2019-12-23T00:00:00"/>
    <d v="2022-12-23T00:00:00"/>
    <m/>
    <m/>
    <x v="2"/>
    <x v="0"/>
    <m/>
    <s v="Removal of static caravan.  Conversion of the ground floor area to left of barn entrance into a self-contained residence ancillary to the stables.  New toilet facility with disabled provision within stables."/>
    <s v="Old Farm Stables Flat_x000d_Oak Avenue_x000d_Hampton_x000d_TW12 3QD_x000d_"/>
    <s v="TW12 3QD"/>
    <m/>
    <m/>
    <m/>
    <m/>
    <m/>
    <m/>
    <m/>
    <m/>
    <n v="0"/>
    <m/>
    <m/>
    <n v="1"/>
    <m/>
    <m/>
    <m/>
    <m/>
    <m/>
    <m/>
    <n v="1"/>
    <n v="0"/>
    <n v="1"/>
    <n v="0"/>
    <n v="0"/>
    <n v="0"/>
    <n v="0"/>
    <n v="0"/>
    <n v="0"/>
    <n v="1"/>
    <m/>
    <n v="0"/>
    <n v="0"/>
    <n v="0.25"/>
    <n v="0.25"/>
    <n v="0.25"/>
    <n v="0.25"/>
    <m/>
    <m/>
    <m/>
    <m/>
    <m/>
    <n v="1"/>
    <n v="512318"/>
    <n v="171284"/>
    <x v="16"/>
    <m/>
    <m/>
    <m/>
    <m/>
    <m/>
    <s v="Y"/>
    <m/>
    <m/>
    <m/>
  </r>
  <r>
    <s v="19/2300/FUL"/>
    <x v="0"/>
    <x v="0"/>
    <d v="2019-09-23T00:00:00"/>
    <d v="2022-09-23T00:00:00"/>
    <m/>
    <m/>
    <x v="2"/>
    <x v="0"/>
    <m/>
    <s v="Part change of use of ground floor from A3 to C3 (Residential) and alterations to existing shopfront to create new access door to facilitate the conversion of existing 2 x 3 bed maisonettes into 7 No. self-contained Studio and 1 bed Flats.  Single Storey"/>
    <s v="102 - 104 Kew Road_x000d_Richmond_x000d_TW9 2PQ_x000d_"/>
    <s v="TW9 2PQ"/>
    <m/>
    <m/>
    <n v="0"/>
    <m/>
    <m/>
    <m/>
    <m/>
    <m/>
    <n v="0"/>
    <m/>
    <n v="7"/>
    <m/>
    <m/>
    <m/>
    <m/>
    <m/>
    <m/>
    <m/>
    <n v="7"/>
    <n v="7"/>
    <n v="0"/>
    <n v="0"/>
    <n v="0"/>
    <n v="0"/>
    <n v="0"/>
    <n v="0"/>
    <n v="0"/>
    <n v="7"/>
    <m/>
    <n v="0"/>
    <n v="0"/>
    <n v="1.75"/>
    <n v="1.75"/>
    <n v="1.75"/>
    <n v="1.75"/>
    <m/>
    <m/>
    <m/>
    <m/>
    <m/>
    <n v="7"/>
    <n v="518353"/>
    <n v="175510"/>
    <x v="12"/>
    <m/>
    <m/>
    <m/>
    <s v="Mixed Use Area"/>
    <s v="Kew Road"/>
    <m/>
    <m/>
    <s v="Conservation Area"/>
    <s v="CA36 Kew Foot Road"/>
  </r>
  <r>
    <s v="19/2788/FUL"/>
    <x v="4"/>
    <x v="0"/>
    <d v="2020-01-31T00:00:00"/>
    <d v="2023-02-03T00:00:00"/>
    <m/>
    <m/>
    <x v="2"/>
    <x v="0"/>
    <m/>
    <s v="Roof extension to provide additional residential accommodation to Number 5 South Avenue and creation of 1 no. self-contained 1 bedroom flat above no. 2 and provision of associated cycle parking."/>
    <s v="2A And 5_x000d_South Avenue_x000d_Kew_x000d__x000d_"/>
    <s v="TW9 3EL"/>
    <m/>
    <m/>
    <m/>
    <m/>
    <m/>
    <m/>
    <m/>
    <m/>
    <n v="0"/>
    <m/>
    <n v="1"/>
    <m/>
    <m/>
    <m/>
    <m/>
    <m/>
    <m/>
    <m/>
    <n v="1"/>
    <n v="1"/>
    <n v="0"/>
    <n v="0"/>
    <n v="0"/>
    <n v="0"/>
    <n v="0"/>
    <n v="0"/>
    <n v="0"/>
    <n v="1"/>
    <m/>
    <n v="0"/>
    <n v="0"/>
    <n v="0.25"/>
    <n v="0.25"/>
    <n v="0.25"/>
    <n v="0.25"/>
    <m/>
    <m/>
    <m/>
    <m/>
    <m/>
    <n v="1"/>
    <n v="519131"/>
    <n v="176452"/>
    <x v="9"/>
    <m/>
    <m/>
    <m/>
    <s v="Mixed Use Area"/>
    <s v="Sandycombe Road North"/>
    <m/>
    <m/>
    <m/>
    <m/>
  </r>
  <r>
    <s v="19/2796/GPD15"/>
    <x v="1"/>
    <x v="1"/>
    <d v="2019-11-05T00:00:00"/>
    <d v="2022-07-05T00:00:00"/>
    <m/>
    <m/>
    <x v="2"/>
    <x v="0"/>
    <m/>
    <s v="Change of use of the ground and basement from B1(a) office use, to Class C3 (dwellinghouse) as a single self-contained 3 bedroom flat."/>
    <s v="115 White Hart Lane_x000d_Barnes_x000d_London_x000d_SW13 0JL_x000d_"/>
    <s v="SW13 0JL"/>
    <m/>
    <m/>
    <m/>
    <m/>
    <m/>
    <m/>
    <m/>
    <m/>
    <n v="0"/>
    <m/>
    <m/>
    <m/>
    <n v="1"/>
    <m/>
    <m/>
    <m/>
    <m/>
    <m/>
    <n v="1"/>
    <n v="0"/>
    <n v="0"/>
    <n v="1"/>
    <n v="0"/>
    <n v="0"/>
    <n v="0"/>
    <n v="0"/>
    <n v="0"/>
    <n v="1"/>
    <m/>
    <n v="0"/>
    <n v="0"/>
    <n v="0.25"/>
    <n v="0.25"/>
    <n v="0.25"/>
    <n v="0.25"/>
    <m/>
    <m/>
    <m/>
    <m/>
    <m/>
    <n v="1"/>
    <n v="521408"/>
    <n v="175714"/>
    <x v="6"/>
    <m/>
    <m/>
    <m/>
    <m/>
    <m/>
    <m/>
    <m/>
    <s v="Conservation Area"/>
    <s v="CA53 White Hart Lane Mortlake"/>
  </r>
  <r>
    <s v="19/3025/FUL"/>
    <x v="1"/>
    <x v="0"/>
    <d v="2020-01-29T00:00:00"/>
    <d v="2023-01-29T00:00:00"/>
    <m/>
    <m/>
    <x v="2"/>
    <x v="0"/>
    <m/>
    <s v="Change of use of all units from Class C3 (residential) to flexible uses Class C1 (serviced accommodation) and Class C3 (residential)."/>
    <s v="Jasmine Studios _x000d_8 Oak Lane_x000d_Twickenham_x000d_TW1 3PA"/>
    <s v="TW1 3PA"/>
    <n v="1"/>
    <n v="4"/>
    <m/>
    <m/>
    <m/>
    <m/>
    <m/>
    <m/>
    <n v="5"/>
    <m/>
    <n v="1"/>
    <n v="4"/>
    <m/>
    <m/>
    <m/>
    <m/>
    <m/>
    <m/>
    <n v="5"/>
    <n v="0"/>
    <n v="0"/>
    <n v="0"/>
    <n v="0"/>
    <n v="0"/>
    <n v="0"/>
    <n v="0"/>
    <n v="0"/>
    <n v="0"/>
    <m/>
    <n v="0"/>
    <n v="0"/>
    <n v="0"/>
    <n v="0"/>
    <n v="0"/>
    <n v="0"/>
    <m/>
    <m/>
    <m/>
    <m/>
    <m/>
    <n v="0"/>
    <n v="516497"/>
    <n v="173537"/>
    <x v="10"/>
    <m/>
    <s v="Twickenham"/>
    <m/>
    <m/>
    <m/>
    <m/>
    <m/>
    <m/>
    <m/>
  </r>
  <r>
    <s v="19/3101/GPD23"/>
    <x v="1"/>
    <x v="1"/>
    <d v="2019-11-18T00:00:00"/>
    <d v="2022-11-18T00:00:00"/>
    <m/>
    <m/>
    <x v="2"/>
    <x v="0"/>
    <m/>
    <s v="Change of Use of existing B1(c) light industrial unit to residential C3 providing 1No. 2 Bed dwelling."/>
    <s v="Unit 4_x000d_Princes Works_x000d_Princes Road_x000d_Teddington_x000d_TW11 0RW_x000d_"/>
    <s v="TW11 0RW"/>
    <m/>
    <m/>
    <m/>
    <m/>
    <m/>
    <m/>
    <m/>
    <m/>
    <n v="0"/>
    <m/>
    <m/>
    <n v="1"/>
    <m/>
    <m/>
    <m/>
    <m/>
    <m/>
    <m/>
    <n v="1"/>
    <n v="0"/>
    <n v="1"/>
    <n v="0"/>
    <n v="0"/>
    <n v="0"/>
    <n v="0"/>
    <n v="0"/>
    <n v="0"/>
    <n v="1"/>
    <m/>
    <n v="0"/>
    <n v="0"/>
    <n v="0.25"/>
    <n v="0.25"/>
    <n v="0.25"/>
    <n v="0.25"/>
    <m/>
    <m/>
    <m/>
    <m/>
    <m/>
    <n v="1"/>
    <n v="515035"/>
    <n v="171569"/>
    <x v="11"/>
    <m/>
    <m/>
    <m/>
    <s v="Mixed Use Area"/>
    <s v="Stanley Road"/>
    <m/>
    <m/>
    <m/>
    <m/>
  </r>
  <r>
    <s v="19/3419/FUL"/>
    <x v="0"/>
    <x v="0"/>
    <d v="2020-03-11T00:00:00"/>
    <d v="2023-03-11T00:00:00"/>
    <m/>
    <m/>
    <x v="2"/>
    <x v="0"/>
    <m/>
    <s v="Demolition of existing dwellinghouse and erection of detached two storey dwellinghouse, associated hard and soft landscaping"/>
    <s v="8 Sandy Lane_x000d_Petersham_x000d_Richmond_x000d_TW10 7EN_x000d_"/>
    <s v="TW10 7EN"/>
    <m/>
    <m/>
    <m/>
    <n v="1"/>
    <m/>
    <m/>
    <m/>
    <m/>
    <n v="1"/>
    <m/>
    <m/>
    <m/>
    <m/>
    <m/>
    <n v="1"/>
    <m/>
    <m/>
    <m/>
    <n v="1"/>
    <n v="0"/>
    <n v="0"/>
    <n v="0"/>
    <n v="-1"/>
    <n v="1"/>
    <n v="0"/>
    <n v="0"/>
    <n v="0"/>
    <n v="0"/>
    <m/>
    <n v="0"/>
    <n v="0"/>
    <n v="0"/>
    <n v="0"/>
    <n v="0"/>
    <n v="0"/>
    <m/>
    <m/>
    <m/>
    <m/>
    <m/>
    <n v="0"/>
    <n v="517948"/>
    <n v="172696"/>
    <x v="15"/>
    <m/>
    <m/>
    <m/>
    <m/>
    <m/>
    <m/>
    <m/>
    <m/>
    <m/>
  </r>
  <r>
    <s v="20/0136/FUL"/>
    <x v="0"/>
    <x v="0"/>
    <d v="2020-03-26T00:00:00"/>
    <d v="2021-12-21T00:00:00"/>
    <m/>
    <m/>
    <x v="2"/>
    <x v="0"/>
    <m/>
    <s v="Demolition of the existing house and reconstruction of replacement 2 storey with basement and accommodation in the roof single family home and associated parking, hard and soft landscaping."/>
    <s v="2 Belgrave Road_x000d_Barnes_x000d_London_x000d_SW13 9NS"/>
    <s v="SW13 9NS"/>
    <m/>
    <m/>
    <n v="1"/>
    <m/>
    <m/>
    <m/>
    <m/>
    <m/>
    <n v="1"/>
    <m/>
    <m/>
    <m/>
    <m/>
    <n v="1"/>
    <m/>
    <m/>
    <m/>
    <m/>
    <n v="1"/>
    <n v="0"/>
    <n v="0"/>
    <n v="-1"/>
    <n v="1"/>
    <n v="0"/>
    <n v="0"/>
    <n v="0"/>
    <n v="0"/>
    <n v="0"/>
    <m/>
    <n v="0"/>
    <n v="0"/>
    <n v="0"/>
    <n v="0"/>
    <n v="0"/>
    <n v="0"/>
    <m/>
    <m/>
    <m/>
    <m/>
    <m/>
    <n v="0"/>
    <n v="521893"/>
    <n v="177129"/>
    <x v="17"/>
    <m/>
    <m/>
    <m/>
    <m/>
    <m/>
    <m/>
    <m/>
    <m/>
    <m/>
  </r>
  <r>
    <s v="20/0373/PS192"/>
    <x v="1"/>
    <x v="1"/>
    <d v="2020-02-17T00:00:00"/>
    <d v="2020-02-18T00:00:00"/>
    <m/>
    <m/>
    <x v="2"/>
    <x v="0"/>
    <m/>
    <s v="Change of use of part ground and upper floors from A2 (Financial Services) use class into C3 (Residential)."/>
    <s v="347 Upper Richmond Road West_x000d_East Sheen_x000d_London_x000d_SW14 8RH"/>
    <s v="SW14 8RH"/>
    <m/>
    <m/>
    <m/>
    <m/>
    <m/>
    <m/>
    <m/>
    <m/>
    <n v="0"/>
    <m/>
    <m/>
    <n v="2"/>
    <m/>
    <m/>
    <m/>
    <m/>
    <m/>
    <m/>
    <n v="2"/>
    <n v="0"/>
    <n v="2"/>
    <n v="0"/>
    <n v="0"/>
    <n v="0"/>
    <n v="0"/>
    <n v="0"/>
    <n v="0"/>
    <n v="2"/>
    <m/>
    <n v="0"/>
    <n v="0"/>
    <n v="0.5"/>
    <n v="0.5"/>
    <n v="0.5"/>
    <n v="0.5"/>
    <m/>
    <m/>
    <m/>
    <m/>
    <m/>
    <n v="2"/>
    <n v="520577"/>
    <n v="175397"/>
    <x v="7"/>
    <m/>
    <s v="East Sheen"/>
    <m/>
    <m/>
    <m/>
    <m/>
    <m/>
    <m/>
    <m/>
  </r>
  <r>
    <s v="Site Allocation"/>
    <x v="0"/>
    <x v="0"/>
    <m/>
    <m/>
    <m/>
    <m/>
    <x v="3"/>
    <x v="4"/>
    <m/>
    <m/>
    <s v="Sainsbury’s, Manor Road/Lower Richmond Road"/>
    <m/>
    <m/>
    <m/>
    <m/>
    <m/>
    <m/>
    <m/>
    <m/>
    <m/>
    <m/>
    <m/>
    <m/>
    <m/>
    <m/>
    <m/>
    <m/>
    <m/>
    <m/>
    <m/>
    <m/>
    <m/>
    <m/>
    <m/>
    <m/>
    <m/>
    <m/>
    <m/>
    <m/>
    <n v="0"/>
    <m/>
    <n v="0"/>
    <n v="0"/>
    <n v="0"/>
    <n v="0"/>
    <n v="0"/>
    <n v="0"/>
    <n v="50"/>
    <n v="50"/>
    <n v="50"/>
    <n v="50"/>
    <n v="50"/>
    <n v="250"/>
    <n v="519119"/>
    <n v="175570"/>
    <x v="15"/>
    <m/>
    <m/>
    <m/>
    <m/>
    <m/>
    <m/>
    <m/>
    <m/>
    <m/>
  </r>
  <r>
    <s v="Site Allocation"/>
    <x v="0"/>
    <x v="0"/>
    <m/>
    <m/>
    <m/>
    <m/>
    <x v="3"/>
    <x v="4"/>
    <m/>
    <m/>
    <s v="Ham Central"/>
    <m/>
    <m/>
    <m/>
    <m/>
    <m/>
    <m/>
    <m/>
    <m/>
    <m/>
    <m/>
    <m/>
    <m/>
    <m/>
    <m/>
    <m/>
    <m/>
    <m/>
    <m/>
    <m/>
    <m/>
    <m/>
    <m/>
    <m/>
    <m/>
    <m/>
    <m/>
    <m/>
    <m/>
    <n v="0"/>
    <m/>
    <n v="0"/>
    <n v="0"/>
    <n v="0"/>
    <n v="0"/>
    <n v="0"/>
    <n v="0"/>
    <n v="50"/>
    <n v="50"/>
    <n v="50"/>
    <n v="50"/>
    <n v="50"/>
    <n v="250"/>
    <n v="517177"/>
    <n v="172352"/>
    <x v="15"/>
    <m/>
    <m/>
    <m/>
    <m/>
    <m/>
    <m/>
    <m/>
    <m/>
    <m/>
  </r>
  <r>
    <s v="Site Allocation"/>
    <x v="0"/>
    <x v="0"/>
    <m/>
    <m/>
    <m/>
    <m/>
    <x v="3"/>
    <x v="4"/>
    <m/>
    <m/>
    <s v="Mereway Day Centre"/>
    <m/>
    <m/>
    <m/>
    <m/>
    <m/>
    <m/>
    <m/>
    <m/>
    <m/>
    <m/>
    <m/>
    <m/>
    <m/>
    <m/>
    <m/>
    <m/>
    <m/>
    <m/>
    <m/>
    <m/>
    <m/>
    <m/>
    <m/>
    <m/>
    <m/>
    <m/>
    <m/>
    <m/>
    <n v="0"/>
    <m/>
    <n v="0"/>
    <n v="0"/>
    <n v="0"/>
    <n v="0"/>
    <n v="0"/>
    <n v="0"/>
    <n v="20"/>
    <n v="20"/>
    <n v="0"/>
    <n v="0"/>
    <n v="0"/>
    <n v="40"/>
    <n v="515033"/>
    <n v="173287"/>
    <x v="5"/>
    <m/>
    <m/>
    <m/>
    <m/>
    <m/>
    <m/>
    <m/>
    <m/>
    <m/>
  </r>
  <r>
    <s v="Site Allocation"/>
    <x v="0"/>
    <x v="0"/>
    <m/>
    <m/>
    <m/>
    <m/>
    <x v="3"/>
    <x v="4"/>
    <m/>
    <m/>
    <s v="Telephone Exchange, 88 High Street, Teddington, TW1 18JD"/>
    <m/>
    <m/>
    <m/>
    <m/>
    <m/>
    <m/>
    <m/>
    <m/>
    <m/>
    <m/>
    <m/>
    <m/>
    <m/>
    <m/>
    <m/>
    <m/>
    <m/>
    <m/>
    <m/>
    <m/>
    <m/>
    <m/>
    <m/>
    <m/>
    <m/>
    <m/>
    <m/>
    <m/>
    <n v="0"/>
    <m/>
    <n v="0"/>
    <n v="0"/>
    <n v="0"/>
    <n v="0"/>
    <n v="0"/>
    <n v="0"/>
    <n v="0"/>
    <n v="5"/>
    <n v="5"/>
    <n v="5"/>
    <n v="5"/>
    <n v="20"/>
    <n v="516258"/>
    <n v="171100"/>
    <x v="0"/>
    <m/>
    <m/>
    <m/>
    <m/>
    <m/>
    <m/>
    <m/>
    <m/>
    <m/>
  </r>
  <r>
    <s v="Site Allocation"/>
    <x v="0"/>
    <x v="0"/>
    <m/>
    <m/>
    <m/>
    <m/>
    <x v="3"/>
    <x v="4"/>
    <m/>
    <m/>
    <s v="Telephone Exchange, Ashdale Close, Whitton, TW1 7BE"/>
    <m/>
    <m/>
    <m/>
    <m/>
    <m/>
    <m/>
    <m/>
    <m/>
    <m/>
    <m/>
    <m/>
    <m/>
    <m/>
    <m/>
    <m/>
    <m/>
    <m/>
    <m/>
    <m/>
    <m/>
    <m/>
    <m/>
    <m/>
    <m/>
    <m/>
    <m/>
    <m/>
    <m/>
    <n v="0"/>
    <m/>
    <n v="0"/>
    <n v="0"/>
    <n v="0"/>
    <n v="0"/>
    <n v="0"/>
    <n v="0"/>
    <n v="0"/>
    <n v="5"/>
    <n v="5"/>
    <n v="5"/>
    <n v="5"/>
    <n v="20"/>
    <n v="514055"/>
    <n v="173847"/>
    <x v="13"/>
    <m/>
    <m/>
    <m/>
    <m/>
    <m/>
    <m/>
    <m/>
    <m/>
    <m/>
  </r>
  <r>
    <s v="Site Allocation"/>
    <x v="0"/>
    <x v="0"/>
    <m/>
    <m/>
    <m/>
    <m/>
    <x v="3"/>
    <x v="4"/>
    <m/>
    <m/>
    <s v="Telephone Exchange, Garfield Road, Twickenham"/>
    <m/>
    <m/>
    <m/>
    <m/>
    <m/>
    <m/>
    <m/>
    <m/>
    <m/>
    <m/>
    <m/>
    <m/>
    <m/>
    <m/>
    <m/>
    <m/>
    <m/>
    <m/>
    <m/>
    <m/>
    <m/>
    <m/>
    <m/>
    <m/>
    <m/>
    <m/>
    <m/>
    <m/>
    <n v="0"/>
    <m/>
    <n v="0"/>
    <n v="0"/>
    <n v="0"/>
    <n v="0"/>
    <n v="0"/>
    <n v="0"/>
    <n v="0"/>
    <n v="5"/>
    <n v="5"/>
    <n v="5"/>
    <n v="5"/>
    <n v="20"/>
    <n v="516325"/>
    <n v="173426"/>
    <x v="10"/>
    <m/>
    <m/>
    <m/>
    <m/>
    <m/>
    <m/>
    <m/>
    <m/>
    <m/>
  </r>
  <r>
    <s v="18/0547/FUL"/>
    <x v="3"/>
    <x v="0"/>
    <m/>
    <m/>
    <m/>
    <m/>
    <x v="4"/>
    <x v="4"/>
    <s v="Stag Brewery"/>
    <m/>
    <s v="The Stag Brewery Lower Richmond Road Mortlake London SW14 7ET"/>
    <m/>
    <m/>
    <m/>
    <m/>
    <m/>
    <m/>
    <m/>
    <m/>
    <m/>
    <m/>
    <m/>
    <m/>
    <m/>
    <m/>
    <m/>
    <m/>
    <m/>
    <m/>
    <m/>
    <m/>
    <m/>
    <m/>
    <m/>
    <m/>
    <m/>
    <m/>
    <m/>
    <m/>
    <n v="300"/>
    <m/>
    <n v="0"/>
    <n v="0"/>
    <n v="0"/>
    <n v="0"/>
    <n v="150"/>
    <n v="150"/>
    <n v="80"/>
    <n v="80"/>
    <n v="80"/>
    <n v="80"/>
    <n v="80"/>
    <n v="700"/>
    <n v="520502"/>
    <n v="175950"/>
    <x v="6"/>
    <m/>
    <m/>
    <m/>
    <s v="Mixed Use Area"/>
    <s v="Mortlake"/>
    <m/>
    <m/>
    <s v="Conservation Area"/>
    <s v="CA33 Mortlake"/>
  </r>
  <r>
    <s v="18/3310/FUL"/>
    <x v="0"/>
    <x v="0"/>
    <d v="2020-09-16T00:00:00"/>
    <m/>
    <m/>
    <m/>
    <x v="4"/>
    <x v="4"/>
    <s v="Kew Biothane Plant"/>
    <m/>
    <s v="Kew Biothane Plant, Melliss Avenue, Kew_x000a_"/>
    <m/>
    <m/>
    <m/>
    <m/>
    <m/>
    <m/>
    <m/>
    <m/>
    <m/>
    <m/>
    <m/>
    <m/>
    <m/>
    <m/>
    <m/>
    <m/>
    <m/>
    <m/>
    <m/>
    <m/>
    <m/>
    <m/>
    <m/>
    <m/>
    <m/>
    <m/>
    <m/>
    <m/>
    <n v="90"/>
    <m/>
    <n v="0"/>
    <n v="0"/>
    <n v="0"/>
    <n v="0"/>
    <n v="45"/>
    <n v="45"/>
    <m/>
    <m/>
    <m/>
    <m/>
    <m/>
    <n v="90"/>
    <n v="519778"/>
    <n v="176914"/>
    <x v="9"/>
    <m/>
    <m/>
    <s v="Thames Policy Area"/>
    <m/>
    <m/>
    <m/>
    <s v="Townmead Kew"/>
    <m/>
    <m/>
  </r>
  <r>
    <s v="18/3642/OUT"/>
    <x v="0"/>
    <x v="0"/>
    <d v="2020-09-14T00:00:00"/>
    <d v="2023-09-14T00:00:00"/>
    <m/>
    <m/>
    <x v="4"/>
    <x v="4"/>
    <s v="Barnes Hospital"/>
    <s v="Outline planning permission for the demolition and comprehensive redevelopment (phased development) of land at Barnes Hospital to provide a mixed use development comprising a health centre (Use Class D1), a Special Educational Needs (SEN) School (Use Class D1), up to 80 new build residential units (Use class C3), the conversion of two of the retained BTMs for use for up 3no. residential units (Use Class C3), the conversion of one BTM for medical use (Use Class D1), car parking, landscaping and associated works. All matters reserved save for the full details submitted in relation to access points at the site boundaries."/>
    <s v="Barnes Hospital, South Worple Way, East Sheen, SW14 8SU"/>
    <m/>
    <m/>
    <m/>
    <m/>
    <m/>
    <m/>
    <m/>
    <m/>
    <m/>
    <m/>
    <m/>
    <m/>
    <m/>
    <m/>
    <m/>
    <m/>
    <m/>
    <m/>
    <m/>
    <m/>
    <m/>
    <m/>
    <m/>
    <m/>
    <m/>
    <m/>
    <m/>
    <m/>
    <n v="83"/>
    <m/>
    <n v="0"/>
    <n v="0"/>
    <n v="0"/>
    <n v="0"/>
    <n v="41.5"/>
    <n v="41.5"/>
    <m/>
    <m/>
    <m/>
    <m/>
    <m/>
    <n v="83"/>
    <n v="521203"/>
    <n v="175677"/>
    <x v="6"/>
    <m/>
    <m/>
    <m/>
    <m/>
    <m/>
    <m/>
    <m/>
    <m/>
    <m/>
  </r>
  <r>
    <s v="19/0510/FUL"/>
    <x v="0"/>
    <x v="0"/>
    <m/>
    <m/>
    <m/>
    <m/>
    <x v="4"/>
    <x v="4"/>
    <s v="Homebase Manor Road Richmond"/>
    <s v="Demolition of existing buildings and structures and comprehensive residential-led redevelopment of a single storey pavilion, basements and four buildings of between four and nine storeys to provide 385 residential units (Class C3), flexible retail /community / office uses (Classes A1, A2, A3, D2, B1), provision of car parking spaces and cycle storage facilities, landscaping, public and private open spaces and all other necessary enabling works."/>
    <s v="Homebase 84 Manor Road Richmond TW9 1YB"/>
    <m/>
    <m/>
    <m/>
    <m/>
    <m/>
    <m/>
    <m/>
    <m/>
    <m/>
    <m/>
    <m/>
    <m/>
    <m/>
    <m/>
    <m/>
    <m/>
    <m/>
    <m/>
    <m/>
    <m/>
    <m/>
    <m/>
    <m/>
    <m/>
    <m/>
    <m/>
    <m/>
    <m/>
    <n v="80"/>
    <m/>
    <n v="0"/>
    <n v="0"/>
    <n v="0"/>
    <n v="0"/>
    <n v="0"/>
    <n v="80"/>
    <m/>
    <m/>
    <m/>
    <m/>
    <m/>
    <n v="80"/>
    <n v="518920"/>
    <n v="175418"/>
    <x v="12"/>
    <m/>
    <m/>
    <m/>
    <m/>
    <m/>
    <m/>
    <m/>
    <m/>
    <m/>
  </r>
  <r>
    <s v="19/3616/FUL "/>
    <x v="0"/>
    <x v="0"/>
    <m/>
    <m/>
    <m/>
    <m/>
    <x v="4"/>
    <x v="4"/>
    <s v="Old Station Forecourt"/>
    <s v="Proposed redevelopment of existing car park to provide a new building of 5 to 6 storeys, comprising 46 no. residential units (Use Class C3), disabled car parking, cycle parking, landscaping, enhancements to public realm and associated works"/>
    <s v="Old Station Forecourt, Railway Approach, Twickenham, TW1 4LJ"/>
    <m/>
    <m/>
    <m/>
    <m/>
    <m/>
    <m/>
    <m/>
    <m/>
    <m/>
    <m/>
    <m/>
    <m/>
    <m/>
    <m/>
    <m/>
    <m/>
    <m/>
    <m/>
    <m/>
    <m/>
    <m/>
    <m/>
    <m/>
    <m/>
    <m/>
    <m/>
    <m/>
    <m/>
    <n v="46"/>
    <m/>
    <n v="0"/>
    <n v="0"/>
    <n v="0"/>
    <n v="0"/>
    <n v="23"/>
    <n v="23"/>
    <m/>
    <m/>
    <m/>
    <m/>
    <m/>
    <n v="46"/>
    <n v="516060"/>
    <n v="173599"/>
    <x v="10"/>
    <m/>
    <s v="Twickenham"/>
    <m/>
    <m/>
    <m/>
    <m/>
    <m/>
    <m/>
    <m/>
  </r>
  <r>
    <s v="20/0539/FUL"/>
    <x v="0"/>
    <x v="0"/>
    <d v="2020-10-07T00:00:00"/>
    <m/>
    <m/>
    <m/>
    <x v="4"/>
    <x v="5"/>
    <s v="The Strathmore Centre"/>
    <s v="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
    <s v="The Strathmore Centre Strathmore Road Teddington TW11 8UH"/>
    <m/>
    <m/>
    <m/>
    <m/>
    <m/>
    <m/>
    <m/>
    <m/>
    <m/>
    <m/>
    <m/>
    <m/>
    <m/>
    <m/>
    <m/>
    <m/>
    <m/>
    <m/>
    <m/>
    <m/>
    <m/>
    <m/>
    <m/>
    <m/>
    <m/>
    <m/>
    <m/>
    <m/>
    <n v="20"/>
    <m/>
    <n v="0"/>
    <n v="0"/>
    <n v="0"/>
    <n v="0"/>
    <n v="10"/>
    <n v="10"/>
    <m/>
    <m/>
    <m/>
    <m/>
    <m/>
    <n v="20"/>
    <n v="515141"/>
    <n v="171791"/>
    <x v="11"/>
    <m/>
    <m/>
    <m/>
    <m/>
    <m/>
    <m/>
    <m/>
    <m/>
    <m/>
  </r>
  <r>
    <s v="Site Allocation"/>
    <x v="3"/>
    <x v="0"/>
    <m/>
    <m/>
    <m/>
    <m/>
    <x v="4"/>
    <x v="4"/>
    <s v="Kneller Hall"/>
    <m/>
    <s v="Kneller Hall Royal Military School Of Music Kneller Road Twickenham"/>
    <m/>
    <m/>
    <m/>
    <m/>
    <m/>
    <m/>
    <m/>
    <m/>
    <m/>
    <m/>
    <m/>
    <m/>
    <m/>
    <m/>
    <m/>
    <m/>
    <m/>
    <m/>
    <m/>
    <m/>
    <m/>
    <m/>
    <m/>
    <m/>
    <m/>
    <m/>
    <m/>
    <m/>
    <n v="20"/>
    <m/>
    <n v="0"/>
    <n v="0"/>
    <n v="0"/>
    <n v="0"/>
    <n v="0"/>
    <n v="20"/>
    <n v="10"/>
    <n v="0"/>
    <n v="0"/>
    <n v="0"/>
    <n v="0"/>
    <n v="30"/>
    <n v="514682"/>
    <n v="174192"/>
    <x v="13"/>
    <m/>
    <m/>
    <m/>
    <m/>
    <m/>
    <m/>
    <m/>
    <m/>
    <m/>
  </r>
  <r>
    <s v="Small Sites Trend"/>
    <x v="3"/>
    <x v="0"/>
    <m/>
    <m/>
    <m/>
    <m/>
    <x v="4"/>
    <x v="4"/>
    <s v="Small Sites Trend"/>
    <s v="Small Sites Trend"/>
    <s v="Small Sites Trend"/>
    <m/>
    <m/>
    <m/>
    <m/>
    <m/>
    <m/>
    <m/>
    <m/>
    <m/>
    <m/>
    <m/>
    <m/>
    <m/>
    <m/>
    <m/>
    <m/>
    <m/>
    <m/>
    <m/>
    <m/>
    <n v="0"/>
    <n v="0"/>
    <n v="0"/>
    <n v="0"/>
    <n v="0"/>
    <n v="0"/>
    <n v="0"/>
    <n v="0"/>
    <n v="742"/>
    <m/>
    <n v="0"/>
    <n v="20"/>
    <n v="20"/>
    <n v="234"/>
    <n v="234"/>
    <n v="234"/>
    <n v="234"/>
    <n v="234"/>
    <n v="234"/>
    <n v="234"/>
    <n v="234"/>
    <n v="1912"/>
    <m/>
    <m/>
    <x v="18"/>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2264333-8931-44A5-B64D-28ABE9EA28C1}" name="PivotTable73"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82:B183"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5"/>
        <item h="1" m="1" x="4"/>
        <item h="1" m="1" x="6"/>
        <item h="1" x="3"/>
      </items>
    </pivotField>
    <pivotField axis="axisPage" multipleItemSelectionAllowed="1" showAll="0" defaultSubtotal="0">
      <items count="8">
        <item h="1" x="1"/>
        <item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8">
    <format dxfId="27">
      <pivotArea type="all" dataOnly="0" outline="0" fieldPosition="0"/>
    </format>
    <format dxfId="26">
      <pivotArea type="all" dataOnly="0" outline="0" fieldPosition="0"/>
    </format>
    <format dxfId="25">
      <pivotArea type="all" dataOnly="0" outline="0" fieldPosition="0"/>
    </format>
    <format dxfId="24">
      <pivotArea type="all" dataOnly="0" outline="0" fieldPosition="0"/>
    </format>
    <format dxfId="23">
      <pivotArea type="all" dataOnly="0" outline="0" fieldPosition="0"/>
    </format>
    <format dxfId="22">
      <pivotArea type="all" dataOnly="0" outline="0" fieldPosition="0"/>
    </format>
    <format dxfId="21">
      <pivotArea type="all" dataOnly="0" outline="0" fieldPosition="0"/>
    </format>
    <format dxfId="20">
      <pivotArea type="all" dataOnly="0" outline="0" fieldPosition="0"/>
    </format>
    <format dxfId="19">
      <pivotArea type="all" dataOnly="0" outline="0" fieldPosition="0"/>
    </format>
    <format dxfId="18">
      <pivotArea type="all" dataOnly="0" outline="0" fieldPosition="0"/>
    </format>
    <format dxfId="17">
      <pivotArea type="all" dataOnly="0" outline="0" fieldPosition="0"/>
    </format>
    <format dxfId="16">
      <pivotArea outline="0" collapsedLevelsAreSubtotals="1" fieldPosition="0"/>
    </format>
    <format dxfId="15">
      <pivotArea dataOnly="0" labelOnly="1" outline="0" axis="axisValues" fieldPosition="0"/>
    </format>
    <format dxfId="14">
      <pivotArea type="all" dataOnly="0" outline="0" fieldPosition="0"/>
    </format>
    <format dxfId="13">
      <pivotArea outline="0" collapsedLevelsAreSubtotals="1"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dataOnly="0" labelOnly="1" outline="0" axis="axisValues" fieldPosition="0"/>
    </format>
    <format dxfId="8">
      <pivotArea type="all" dataOnly="0" outline="0" fieldPosition="0"/>
    </format>
    <format dxfId="7">
      <pivotArea outline="0" collapsedLevelsAreSubtotals="1"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dataOnly="0" labelOnly="1" outline="0" axis="axisValues" fieldPosition="0"/>
    </format>
    <format dxfId="2">
      <pivotArea type="all" dataOnly="0" outline="0"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87583669-45D4-42CA-9DC6-95B269ED8FBF}" name="PivotTable11"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71:B72" firstHeaderRow="1" firstDataRow="1" firstDataCol="0" rowPageCount="2" colPageCount="1"/>
  <pivotFields count="57">
    <pivotField showAll="0" defaultSubtotal="0"/>
    <pivotField axis="axisPage" multipleItemSelectionAllowed="1" showAll="0" defaultSubtotal="0">
      <items count="5">
        <item h="1" x="1"/>
        <item h="1" x="2"/>
        <item h="1" x="4"/>
        <item x="3"/>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8">
    <format dxfId="276">
      <pivotArea type="all" dataOnly="0" outline="0" fieldPosition="0"/>
    </format>
    <format dxfId="275">
      <pivotArea type="all" dataOnly="0" outline="0" fieldPosition="0"/>
    </format>
    <format dxfId="274">
      <pivotArea type="all" dataOnly="0" outline="0" fieldPosition="0"/>
    </format>
    <format dxfId="273">
      <pivotArea type="all" dataOnly="0" outline="0" fieldPosition="0"/>
    </format>
    <format dxfId="272">
      <pivotArea type="all" dataOnly="0" outline="0" fieldPosition="0"/>
    </format>
    <format dxfId="271">
      <pivotArea type="all" dataOnly="0" outline="0" fieldPosition="0"/>
    </format>
    <format dxfId="270">
      <pivotArea type="all" dataOnly="0" outline="0" fieldPosition="0"/>
    </format>
    <format dxfId="269">
      <pivotArea type="all" dataOnly="0" outline="0" fieldPosition="0"/>
    </format>
    <format dxfId="268">
      <pivotArea type="all" dataOnly="0" outline="0" fieldPosition="0"/>
    </format>
    <format dxfId="267">
      <pivotArea type="all" dataOnly="0" outline="0" fieldPosition="0"/>
    </format>
    <format dxfId="266">
      <pivotArea type="all" dataOnly="0" outline="0" fieldPosition="0"/>
    </format>
    <format dxfId="265">
      <pivotArea outline="0" collapsedLevelsAreSubtotals="1" fieldPosition="0"/>
    </format>
    <format dxfId="264">
      <pivotArea dataOnly="0" labelOnly="1" outline="0" axis="axisValues" fieldPosition="0"/>
    </format>
    <format dxfId="263">
      <pivotArea type="all" dataOnly="0" outline="0" fieldPosition="0"/>
    </format>
    <format dxfId="262">
      <pivotArea outline="0" collapsedLevelsAreSubtotals="1" fieldPosition="0"/>
    </format>
    <format dxfId="261">
      <pivotArea dataOnly="0" labelOnly="1" outline="0" axis="axisValues" fieldPosition="0"/>
    </format>
    <format dxfId="260">
      <pivotArea type="all" dataOnly="0" outline="0" fieldPosition="0"/>
    </format>
    <format dxfId="259">
      <pivotArea outline="0" collapsedLevelsAreSubtotals="1" fieldPosition="0"/>
    </format>
    <format dxfId="258">
      <pivotArea dataOnly="0" labelOnly="1" outline="0" axis="axisValues" fieldPosition="0"/>
    </format>
    <format dxfId="257">
      <pivotArea type="all" dataOnly="0" outline="0" fieldPosition="0"/>
    </format>
    <format dxfId="256">
      <pivotArea outline="0" collapsedLevelsAreSubtotals="1" fieldPosition="0"/>
    </format>
    <format dxfId="255">
      <pivotArea dataOnly="0" labelOnly="1" outline="0" axis="axisValues" fieldPosition="0"/>
    </format>
    <format dxfId="254">
      <pivotArea type="all" dataOnly="0" outline="0" fieldPosition="0"/>
    </format>
    <format dxfId="253">
      <pivotArea outline="0" collapsedLevelsAreSubtotals="1" fieldPosition="0"/>
    </format>
    <format dxfId="252">
      <pivotArea dataOnly="0" labelOnly="1" outline="0" axis="axisValues" fieldPosition="0"/>
    </format>
    <format dxfId="251">
      <pivotArea type="all" dataOnly="0" outline="0" fieldPosition="0"/>
    </format>
    <format dxfId="250">
      <pivotArea outline="0" collapsedLevelsAreSubtotals="1" fieldPosition="0"/>
    </format>
    <format dxfId="24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9E6E84BF-C69A-4AD9-8C39-8EE60EDC7155}" name="PivotTable77"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36:I341" firstHeaderRow="0" firstDataRow="1" firstDataCol="1" rowPageCount="2" colPageCount="1"/>
  <pivotFields count="68">
    <pivotField showAll="0" defaultSubtotal="0"/>
    <pivotField axis="axisPage" multipleItemSelectionAllowed="1" showAll="0" defaultSubtotal="0">
      <items count="5">
        <item h="1" x="1"/>
        <item h="1" x="2"/>
        <item h="1" x="4"/>
        <item x="3"/>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axis="axisRow" multipleItemSelectionAllowed="1" showAll="0" defaultSubtotal="0">
      <items count="6">
        <item x="1"/>
        <item x="2"/>
        <item x="0"/>
        <item x="5"/>
        <item x="3"/>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showAll="0" defaultSubtotal="0"/>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8"/>
  </rowFields>
  <rowItems count="5">
    <i>
      <x/>
    </i>
    <i>
      <x v="1"/>
    </i>
    <i>
      <x v="2"/>
    </i>
    <i>
      <x v="4"/>
    </i>
    <i t="grand">
      <x/>
    </i>
  </rowItems>
  <colFields count="1">
    <field x="-2"/>
  </colFields>
  <colItems count="7">
    <i>
      <x/>
    </i>
    <i i="1">
      <x v="1"/>
    </i>
    <i i="2">
      <x v="2"/>
    </i>
    <i i="3">
      <x v="3"/>
    </i>
    <i i="4">
      <x v="4"/>
    </i>
    <i i="5">
      <x v="5"/>
    </i>
    <i i="6">
      <x v="6"/>
    </i>
  </colItems>
  <pageFields count="2">
    <pageField fld="7" hier="-1"/>
    <pageField fld="1" hier="-1"/>
  </pageFields>
  <dataFields count="7">
    <dataField name="Sum of 1 bed net" fld="32" baseField="0" baseItem="0"/>
    <dataField name="Sum of 2 bed net" fld="33" baseField="0" baseItem="0"/>
    <dataField name="Sum of 3 bed net" fld="34" baseField="0" baseItem="0"/>
    <dataField name="Sum of 4 bed net" fld="35" baseField="0" baseItem="0"/>
    <dataField name="Sum of 5 bed net" fld="36" baseField="0" baseItem="0"/>
    <dataField name="Sum of 6 bed net" fld="37" baseField="0" baseItem="0"/>
    <dataField name="Sum of 7 bed net" fld="38" baseField="0" baseItem="0"/>
  </dataFields>
  <formats count="28">
    <format dxfId="304">
      <pivotArea type="all" dataOnly="0" outline="0" fieldPosition="0"/>
    </format>
    <format dxfId="303">
      <pivotArea type="all" dataOnly="0" outline="0" fieldPosition="0"/>
    </format>
    <format dxfId="302">
      <pivotArea type="all" dataOnly="0" outline="0" fieldPosition="0"/>
    </format>
    <format dxfId="301">
      <pivotArea type="all" dataOnly="0" outline="0" fieldPosition="0"/>
    </format>
    <format dxfId="300">
      <pivotArea type="all" dataOnly="0" outline="0" fieldPosition="0"/>
    </format>
    <format dxfId="299">
      <pivotArea type="all" dataOnly="0" outline="0" fieldPosition="0"/>
    </format>
    <format dxfId="298">
      <pivotArea type="all" dataOnly="0" outline="0" fieldPosition="0"/>
    </format>
    <format dxfId="297">
      <pivotArea type="all" dataOnly="0" outline="0" fieldPosition="0"/>
    </format>
    <format dxfId="296">
      <pivotArea type="all" dataOnly="0" outline="0" fieldPosition="0"/>
    </format>
    <format dxfId="295">
      <pivotArea type="all" dataOnly="0" outline="0" fieldPosition="0"/>
    </format>
    <format dxfId="294">
      <pivotArea type="all" dataOnly="0" outline="0" fieldPosition="0"/>
    </format>
    <format dxfId="293">
      <pivotArea outline="0" collapsedLevelsAreSubtotals="1" fieldPosition="0"/>
    </format>
    <format dxfId="292">
      <pivotArea field="8" type="button" dataOnly="0" labelOnly="1" outline="0" axis="axisRow" fieldPosition="0"/>
    </format>
    <format dxfId="291">
      <pivotArea dataOnly="0" labelOnly="1" fieldPosition="0">
        <references count="1">
          <reference field="8" count="3">
            <x v="0"/>
            <x v="1"/>
            <x v="2"/>
          </reference>
        </references>
      </pivotArea>
    </format>
    <format dxfId="290">
      <pivotArea dataOnly="0" labelOnly="1" grandRow="1" outline="0" fieldPosition="0"/>
    </format>
    <format dxfId="289">
      <pivotArea dataOnly="0" labelOnly="1" outline="0" fieldPosition="0">
        <references count="1">
          <reference field="4294967294" count="7">
            <x v="0"/>
            <x v="1"/>
            <x v="2"/>
            <x v="3"/>
            <x v="4"/>
            <x v="5"/>
            <x v="6"/>
          </reference>
        </references>
      </pivotArea>
    </format>
    <format dxfId="288">
      <pivotArea type="all" dataOnly="0" outline="0" fieldPosition="0"/>
    </format>
    <format dxfId="287">
      <pivotArea outline="0" collapsedLevelsAreSubtotals="1" fieldPosition="0"/>
    </format>
    <format dxfId="286">
      <pivotArea field="8" type="button" dataOnly="0" labelOnly="1" outline="0" axis="axisRow" fieldPosition="0"/>
    </format>
    <format dxfId="285">
      <pivotArea dataOnly="0" labelOnly="1" fieldPosition="0">
        <references count="1">
          <reference field="8" count="4">
            <x v="0"/>
            <x v="1"/>
            <x v="2"/>
            <x v="4"/>
          </reference>
        </references>
      </pivotArea>
    </format>
    <format dxfId="284">
      <pivotArea dataOnly="0" labelOnly="1" grandRow="1" outline="0" fieldPosition="0"/>
    </format>
    <format dxfId="283">
      <pivotArea dataOnly="0" labelOnly="1" outline="0" fieldPosition="0">
        <references count="1">
          <reference field="4294967294" count="7">
            <x v="0"/>
            <x v="1"/>
            <x v="2"/>
            <x v="3"/>
            <x v="4"/>
            <x v="5"/>
            <x v="6"/>
          </reference>
        </references>
      </pivotArea>
    </format>
    <format dxfId="282">
      <pivotArea type="all" dataOnly="0" outline="0" fieldPosition="0"/>
    </format>
    <format dxfId="281">
      <pivotArea outline="0" collapsedLevelsAreSubtotals="1" fieldPosition="0"/>
    </format>
    <format dxfId="280">
      <pivotArea field="8" type="button" dataOnly="0" labelOnly="1" outline="0" axis="axisRow" fieldPosition="0"/>
    </format>
    <format dxfId="279">
      <pivotArea dataOnly="0" labelOnly="1" fieldPosition="0">
        <references count="1">
          <reference field="8" count="4">
            <x v="0"/>
            <x v="1"/>
            <x v="2"/>
            <x v="4"/>
          </reference>
        </references>
      </pivotArea>
    </format>
    <format dxfId="278">
      <pivotArea dataOnly="0" labelOnly="1" grandRow="1" outline="0" fieldPosition="0"/>
    </format>
    <format dxfId="277">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DC59D35-B201-40CB-AB0D-FD3AE99BCB02}" name="PivotTable65"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73:B174"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5"/>
        <item h="1" m="1" x="4"/>
        <item h="1" m="1" x="6"/>
        <item h="1" x="3"/>
      </items>
    </pivotField>
    <pivotField axis="axisPage" multipleItemSelectionAllowed="1" showAll="0" defaultSubtotal="0">
      <items count="8">
        <item h="1" x="1"/>
        <item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332">
      <pivotArea type="all" dataOnly="0" outline="0" fieldPosition="0"/>
    </format>
    <format dxfId="331">
      <pivotArea type="all" dataOnly="0" outline="0" fieldPosition="0"/>
    </format>
    <format dxfId="330">
      <pivotArea type="all" dataOnly="0" outline="0" fieldPosition="0"/>
    </format>
    <format dxfId="329">
      <pivotArea type="all" dataOnly="0" outline="0" fieldPosition="0"/>
    </format>
    <format dxfId="328">
      <pivotArea type="all" dataOnly="0" outline="0" fieldPosition="0"/>
    </format>
    <format dxfId="327">
      <pivotArea type="all" dataOnly="0" outline="0" fieldPosition="0"/>
    </format>
    <format dxfId="326">
      <pivotArea type="all" dataOnly="0" outline="0" fieldPosition="0"/>
    </format>
    <format dxfId="325">
      <pivotArea type="all" dataOnly="0" outline="0" fieldPosition="0"/>
    </format>
    <format dxfId="324">
      <pivotArea type="all" dataOnly="0" outline="0" fieldPosition="0"/>
    </format>
    <format dxfId="323">
      <pivotArea type="all" dataOnly="0" outline="0" fieldPosition="0"/>
    </format>
    <format dxfId="322">
      <pivotArea type="all" dataOnly="0" outline="0" fieldPosition="0"/>
    </format>
    <format dxfId="321">
      <pivotArea outline="0" collapsedLevelsAreSubtotals="1" fieldPosition="0"/>
    </format>
    <format dxfId="320">
      <pivotArea dataOnly="0" labelOnly="1" outline="0" axis="axisValues" fieldPosition="0"/>
    </format>
    <format dxfId="319">
      <pivotArea type="all" dataOnly="0" outline="0" fieldPosition="0"/>
    </format>
    <format dxfId="318">
      <pivotArea outline="0" collapsedLevelsAreSubtotals="1" fieldPosition="0"/>
    </format>
    <format dxfId="317">
      <pivotArea dataOnly="0" labelOnly="1" outline="0" axis="axisValues" fieldPosition="0"/>
    </format>
    <format dxfId="316">
      <pivotArea type="all" dataOnly="0" outline="0" fieldPosition="0"/>
    </format>
    <format dxfId="315">
      <pivotArea outline="0" collapsedLevelsAreSubtotals="1" fieldPosition="0"/>
    </format>
    <format dxfId="314">
      <pivotArea dataOnly="0" labelOnly="1" outline="0" axis="axisValues" fieldPosition="0"/>
    </format>
    <format dxfId="313">
      <pivotArea type="all" dataOnly="0" outline="0" fieldPosition="0"/>
    </format>
    <format dxfId="312">
      <pivotArea outline="0" collapsedLevelsAreSubtotals="1" fieldPosition="0"/>
    </format>
    <format dxfId="311">
      <pivotArea dataOnly="0" labelOnly="1" outline="0" axis="axisValues" fieldPosition="0"/>
    </format>
    <format dxfId="310">
      <pivotArea type="all" dataOnly="0" outline="0" fieldPosition="0"/>
    </format>
    <format dxfId="309">
      <pivotArea outline="0" collapsedLevelsAreSubtotals="1" fieldPosition="0"/>
    </format>
    <format dxfId="308">
      <pivotArea dataOnly="0" labelOnly="1" outline="0" axis="axisValues" fieldPosition="0"/>
    </format>
    <format dxfId="307">
      <pivotArea type="all" dataOnly="0" outline="0" fieldPosition="0"/>
    </format>
    <format dxfId="306">
      <pivotArea outline="0" collapsedLevelsAreSubtotals="1" fieldPosition="0"/>
    </format>
    <format dxfId="30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92F7E51-C6FF-41FE-9E6B-66DE6432127A}" name="PivotTable27"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22:H223" firstHeaderRow="1" firstDataRow="1" firstDataCol="0" rowPageCount="3" colPageCount="1"/>
  <pivotFields count="57">
    <pivotField showAll="0" defaultSubtotal="0"/>
    <pivotField axis="axisPage" multipleItemSelectionAllowed="1" showAll="0" defaultSubtotal="0">
      <items count="6">
        <item x="1"/>
        <item x="2"/>
        <item x="4"/>
        <item h="1" x="3"/>
        <item h="1"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m="1" x="5"/>
        <item h="1" m="1" x="4"/>
        <item h="1" m="1" x="6"/>
        <item h="1" x="3"/>
      </items>
    </pivotField>
    <pivotField axis="axisPage" multipleItemSelectionAllowed="1" showAll="0" defaultSubtotal="0">
      <items count="8">
        <item x="1"/>
        <item x="2"/>
        <item x="0"/>
        <item m="1" x="6"/>
        <item x="3"/>
        <item m="1" x="7"/>
        <item m="1" x="5"/>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360">
      <pivotArea type="all" dataOnly="0" outline="0" fieldPosition="0"/>
    </format>
    <format dxfId="359">
      <pivotArea type="all" dataOnly="0" outline="0" fieldPosition="0"/>
    </format>
    <format dxfId="358">
      <pivotArea type="all" dataOnly="0" outline="0" fieldPosition="0"/>
    </format>
    <format dxfId="357">
      <pivotArea type="all" dataOnly="0" outline="0" fieldPosition="0"/>
    </format>
    <format dxfId="356">
      <pivotArea type="all" dataOnly="0" outline="0" fieldPosition="0"/>
    </format>
    <format dxfId="355">
      <pivotArea type="all" dataOnly="0" outline="0" fieldPosition="0"/>
    </format>
    <format dxfId="354">
      <pivotArea type="all" dataOnly="0" outline="0" fieldPosition="0"/>
    </format>
    <format dxfId="353">
      <pivotArea type="all" dataOnly="0" outline="0" fieldPosition="0"/>
    </format>
    <format dxfId="352">
      <pivotArea type="all" dataOnly="0" outline="0" fieldPosition="0"/>
    </format>
    <format dxfId="351">
      <pivotArea type="all" dataOnly="0" outline="0" fieldPosition="0"/>
    </format>
    <format dxfId="350">
      <pivotArea type="all" dataOnly="0" outline="0" fieldPosition="0"/>
    </format>
    <format dxfId="349">
      <pivotArea outline="0" collapsedLevelsAreSubtotals="1" fieldPosition="0"/>
    </format>
    <format dxfId="348">
      <pivotArea dataOnly="0" labelOnly="1" outline="0" axis="axisValues" fieldPosition="0"/>
    </format>
    <format dxfId="347">
      <pivotArea type="all" dataOnly="0" outline="0" fieldPosition="0"/>
    </format>
    <format dxfId="346">
      <pivotArea outline="0" collapsedLevelsAreSubtotals="1" fieldPosition="0"/>
    </format>
    <format dxfId="345">
      <pivotArea dataOnly="0" labelOnly="1" outline="0" axis="axisValues" fieldPosition="0"/>
    </format>
    <format dxfId="344">
      <pivotArea type="all" dataOnly="0" outline="0" fieldPosition="0"/>
    </format>
    <format dxfId="343">
      <pivotArea outline="0" collapsedLevelsAreSubtotals="1" fieldPosition="0"/>
    </format>
    <format dxfId="342">
      <pivotArea dataOnly="0" labelOnly="1" outline="0" axis="axisValues" fieldPosition="0"/>
    </format>
    <format dxfId="341">
      <pivotArea type="all" dataOnly="0" outline="0" fieldPosition="0"/>
    </format>
    <format dxfId="340">
      <pivotArea outline="0" collapsedLevelsAreSubtotals="1" fieldPosition="0"/>
    </format>
    <format dxfId="339">
      <pivotArea dataOnly="0" labelOnly="1" outline="0" axis="axisValues" fieldPosition="0"/>
    </format>
    <format dxfId="338">
      <pivotArea type="all" dataOnly="0" outline="0" fieldPosition="0"/>
    </format>
    <format dxfId="337">
      <pivotArea outline="0" collapsedLevelsAreSubtotals="1" fieldPosition="0"/>
    </format>
    <format dxfId="336">
      <pivotArea dataOnly="0" labelOnly="1" outline="0" axis="axisValues" fieldPosition="0"/>
    </format>
    <format dxfId="335">
      <pivotArea type="all" dataOnly="0" outline="0" fieldPosition="0"/>
    </format>
    <format dxfId="334">
      <pivotArea outline="0" collapsedLevelsAreSubtotals="1" fieldPosition="0"/>
    </format>
    <format dxfId="33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67FE8EB9-7DB6-464E-B699-9DC756B05D5F}" name="PivotTable83"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29:H440" firstHeaderRow="0" firstDataRow="1" firstDataCol="1" rowPageCount="1" colPageCount="1"/>
  <pivotFields count="68">
    <pivotField showAll="0" defaultSubtota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numFmtId="164" showAll="0"/>
    <pivotField dataField="1" numFmtId="164" showAll="0"/>
    <pivotField dataField="1" numFmtId="164" showAll="0"/>
    <pivotField dataField="1" numFmtId="164" showAll="0"/>
    <pivotField dataField="1" numFmtId="164" showAll="0"/>
    <pivotField dataField="1" numFmtId="164" showAll="0"/>
    <pivotField numFmtId="164" showAll="0"/>
    <pivotField numFmtId="164" showAll="0"/>
    <pivotField numFmtId="164" showAll="0"/>
    <pivotField numFmtId="164" showAll="0"/>
    <pivotField numFmtId="164" showAll="0"/>
    <pivotField numFmtId="1" showAll="0"/>
    <pivotField showAll="0" defaultSubtotal="0"/>
    <pivotField showAll="0" defaultSubtotal="0"/>
    <pivotField axis="axisRow" showAll="0" defaultSubtotal="0">
      <items count="19">
        <item x="17"/>
        <item x="7"/>
        <item x="11"/>
        <item x="15"/>
        <item x="8"/>
        <item x="16"/>
        <item x="3"/>
        <item x="14"/>
        <item x="9"/>
        <item x="6"/>
        <item x="12"/>
        <item x="4"/>
        <item x="5"/>
        <item x="1"/>
        <item x="0"/>
        <item x="10"/>
        <item x="2"/>
        <item x="13"/>
        <item x="18"/>
      </items>
    </pivotField>
    <pivotField showAll="0"/>
    <pivotField showAll="0" defaultSubtotal="0"/>
    <pivotField showAll="0"/>
    <pivotField showAll="0"/>
    <pivotField showAll="0"/>
    <pivotField showAll="0"/>
    <pivotField showAll="0"/>
    <pivotField showAll="0"/>
    <pivotField showAll="0"/>
    <pivotField dataField="1" dragToRow="0" dragToCol="0" dragToPage="0" showAll="0" defaultSubtotal="0"/>
    <pivotField dragToRow="0" dragToCol="0" dragToPage="0" showAll="0" defaultSubtotal="0"/>
  </pivotFields>
  <rowFields count="1">
    <field x="56"/>
  </rowFields>
  <rowItems count="11">
    <i>
      <x v="2"/>
    </i>
    <i>
      <x v="3"/>
    </i>
    <i>
      <x v="8"/>
    </i>
    <i>
      <x v="9"/>
    </i>
    <i>
      <x v="10"/>
    </i>
    <i>
      <x v="12"/>
    </i>
    <i>
      <x v="14"/>
    </i>
    <i>
      <x v="15"/>
    </i>
    <i>
      <x v="17"/>
    </i>
    <i>
      <x v="18"/>
    </i>
    <i t="grand">
      <x/>
    </i>
  </rowItems>
  <colFields count="1">
    <field x="-2"/>
  </colFields>
  <colItems count="6">
    <i>
      <x/>
    </i>
    <i i="1">
      <x v="1"/>
    </i>
    <i i="2">
      <x v="2"/>
    </i>
    <i i="3">
      <x v="3"/>
    </i>
    <i i="4">
      <x v="4"/>
    </i>
    <i i="5">
      <x v="5"/>
    </i>
  </colItems>
  <pageFields count="1">
    <pageField fld="7" hier="-1"/>
  </pageFields>
  <dataFields count="6">
    <dataField name="Sum of 2020/21 (1)" fld="43" baseField="0" baseItem="0" numFmtId="2"/>
    <dataField name="Sum of 2021/22 (2)" fld="44" baseField="0" baseItem="0"/>
    <dataField name="Sum of 2022/23 (3)" fld="45" baseField="0" baseItem="0"/>
    <dataField name="Sum of 2023/24 (4)" fld="46" baseField="0" baseItem="0"/>
    <dataField name="Sum of 2024/25 (5)" fld="47" baseField="0" baseItem="0"/>
    <dataField name="Sum of 5 year total" fld="66" baseField="0" baseItem="0" numFmtId="164"/>
  </dataFields>
  <formats count="33">
    <format dxfId="393">
      <pivotArea type="all" dataOnly="0" outline="0" fieldPosition="0"/>
    </format>
    <format dxfId="392">
      <pivotArea type="all" dataOnly="0" outline="0" fieldPosition="0"/>
    </format>
    <format dxfId="391">
      <pivotArea type="all" dataOnly="0" outline="0" fieldPosition="0"/>
    </format>
    <format dxfId="390">
      <pivotArea type="all" dataOnly="0" outline="0" fieldPosition="0"/>
    </format>
    <format dxfId="389">
      <pivotArea type="all" dataOnly="0" outline="0" fieldPosition="0"/>
    </format>
    <format dxfId="388">
      <pivotArea type="all" dataOnly="0" outline="0" fieldPosition="0"/>
    </format>
    <format dxfId="387">
      <pivotArea type="all" dataOnly="0" outline="0" fieldPosition="0"/>
    </format>
    <format dxfId="386">
      <pivotArea field="56" type="button" dataOnly="0" labelOnly="1" outline="0" axis="axisRow" fieldPosition="0"/>
    </format>
    <format dxfId="385">
      <pivotArea field="56" type="button" dataOnly="0" labelOnly="1" outline="0" axis="axisRow" fieldPosition="0"/>
    </format>
    <format dxfId="384">
      <pivotArea field="56" type="button" dataOnly="0" labelOnly="1" outline="0" axis="axisRow" fieldPosition="0"/>
    </format>
    <format dxfId="383">
      <pivotArea type="all" dataOnly="0" outline="0" fieldPosition="0"/>
    </format>
    <format dxfId="382">
      <pivotArea type="all" dataOnly="0" outline="0" fieldPosition="0"/>
    </format>
    <format dxfId="381">
      <pivotArea type="all" dataOnly="0" outline="0" fieldPosition="0"/>
    </format>
    <format dxfId="380">
      <pivotArea type="all" dataOnly="0" outline="0" fieldPosition="0"/>
    </format>
    <format dxfId="379">
      <pivotArea outline="0" collapsedLevelsAreSubtotals="1" fieldPosition="0"/>
    </format>
    <format dxfId="378">
      <pivotArea field="56" type="button" dataOnly="0" labelOnly="1" outline="0" axis="axisRow" fieldPosition="0"/>
    </format>
    <format dxfId="377">
      <pivotArea dataOnly="0" labelOnly="1" fieldPosition="0">
        <references count="1">
          <reference field="56" count="4">
            <x v="3"/>
            <x v="5"/>
            <x v="9"/>
            <x v="11"/>
          </reference>
        </references>
      </pivotArea>
    </format>
    <format dxfId="376">
      <pivotArea dataOnly="0" labelOnly="1" grandRow="1" outline="0" fieldPosition="0"/>
    </format>
    <format dxfId="375">
      <pivotArea dataOnly="0" labelOnly="1" outline="0" fieldPosition="0">
        <references count="1">
          <reference field="4294967294" count="5">
            <x v="0"/>
            <x v="1"/>
            <x v="2"/>
            <x v="3"/>
            <x v="4"/>
          </reference>
        </references>
      </pivotArea>
    </format>
    <format dxfId="374">
      <pivotArea outline="0" collapsedLevelsAreSubtotals="1" fieldPosition="0"/>
    </format>
    <format dxfId="373">
      <pivotArea outline="0" fieldPosition="0">
        <references count="1">
          <reference field="4294967294" count="1">
            <x v="0"/>
          </reference>
        </references>
      </pivotArea>
    </format>
    <format dxfId="372">
      <pivotArea type="all" dataOnly="0" outline="0" fieldPosition="0"/>
    </format>
    <format dxfId="371">
      <pivotArea outline="0" collapsedLevelsAreSubtotals="1" fieldPosition="0"/>
    </format>
    <format dxfId="370">
      <pivotArea field="56" type="button" dataOnly="0" labelOnly="1" outline="0" axis="axisRow" fieldPosition="0"/>
    </format>
    <format dxfId="369">
      <pivotArea dataOnly="0" labelOnly="1" fieldPosition="0">
        <references count="1">
          <reference field="56" count="10">
            <x v="2"/>
            <x v="3"/>
            <x v="8"/>
            <x v="9"/>
            <x v="10"/>
            <x v="12"/>
            <x v="14"/>
            <x v="15"/>
            <x v="17"/>
            <x v="18"/>
          </reference>
        </references>
      </pivotArea>
    </format>
    <format dxfId="368">
      <pivotArea dataOnly="0" labelOnly="1" grandRow="1" outline="0" fieldPosition="0"/>
    </format>
    <format dxfId="367">
      <pivotArea dataOnly="0" labelOnly="1" outline="0" fieldPosition="0">
        <references count="1">
          <reference field="4294967294" count="6">
            <x v="0"/>
            <x v="1"/>
            <x v="2"/>
            <x v="3"/>
            <x v="4"/>
            <x v="5"/>
          </reference>
        </references>
      </pivotArea>
    </format>
    <format dxfId="366">
      <pivotArea type="all" dataOnly="0" outline="0" fieldPosition="0"/>
    </format>
    <format dxfId="365">
      <pivotArea outline="0" collapsedLevelsAreSubtotals="1" fieldPosition="0"/>
    </format>
    <format dxfId="364">
      <pivotArea field="56" type="button" dataOnly="0" labelOnly="1" outline="0" axis="axisRow" fieldPosition="0"/>
    </format>
    <format dxfId="363">
      <pivotArea dataOnly="0" labelOnly="1" fieldPosition="0">
        <references count="1">
          <reference field="56" count="10">
            <x v="2"/>
            <x v="3"/>
            <x v="8"/>
            <x v="9"/>
            <x v="10"/>
            <x v="12"/>
            <x v="14"/>
            <x v="15"/>
            <x v="17"/>
            <x v="18"/>
          </reference>
        </references>
      </pivotArea>
    </format>
    <format dxfId="362">
      <pivotArea dataOnly="0" labelOnly="1" grandRow="1" outline="0" fieldPosition="0"/>
    </format>
    <format dxfId="361">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1D7EE71C-F3B0-45D8-8CF4-816E3FE07E84}" name="PivotTable40"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25:B12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axis="axisPage" multipleItemSelectionAllowed="1" showAll="0" defaultSubtotal="0">
      <items count="6">
        <item h="1" x="1"/>
        <item x="2"/>
        <item h="1"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8">
    <format dxfId="421">
      <pivotArea type="all" dataOnly="0" outline="0" fieldPosition="0"/>
    </format>
    <format dxfId="420">
      <pivotArea type="all" dataOnly="0" outline="0" fieldPosition="0"/>
    </format>
    <format dxfId="419">
      <pivotArea type="all" dataOnly="0" outline="0" fieldPosition="0"/>
    </format>
    <format dxfId="418">
      <pivotArea type="all" dataOnly="0" outline="0" fieldPosition="0"/>
    </format>
    <format dxfId="417">
      <pivotArea type="all" dataOnly="0" outline="0" fieldPosition="0"/>
    </format>
    <format dxfId="416">
      <pivotArea type="all" dataOnly="0" outline="0" fieldPosition="0"/>
    </format>
    <format dxfId="415">
      <pivotArea type="all" dataOnly="0" outline="0" fieldPosition="0"/>
    </format>
    <format dxfId="414">
      <pivotArea type="all" dataOnly="0" outline="0" fieldPosition="0"/>
    </format>
    <format dxfId="413">
      <pivotArea type="all" dataOnly="0" outline="0" fieldPosition="0"/>
    </format>
    <format dxfId="412">
      <pivotArea type="all" dataOnly="0" outline="0" fieldPosition="0"/>
    </format>
    <format dxfId="411">
      <pivotArea type="all" dataOnly="0" outline="0" fieldPosition="0"/>
    </format>
    <format dxfId="410">
      <pivotArea outline="0" collapsedLevelsAreSubtotals="1" fieldPosition="0"/>
    </format>
    <format dxfId="409">
      <pivotArea dataOnly="0" labelOnly="1" outline="0" axis="axisValues" fieldPosition="0"/>
    </format>
    <format dxfId="408">
      <pivotArea type="all" dataOnly="0" outline="0" fieldPosition="0"/>
    </format>
    <format dxfId="407">
      <pivotArea outline="0" collapsedLevelsAreSubtotals="1" fieldPosition="0"/>
    </format>
    <format dxfId="406">
      <pivotArea dataOnly="0" labelOnly="1" outline="0" axis="axisValues" fieldPosition="0"/>
    </format>
    <format dxfId="405">
      <pivotArea type="all" dataOnly="0" outline="0" fieldPosition="0"/>
    </format>
    <format dxfId="404">
      <pivotArea outline="0" collapsedLevelsAreSubtotals="1" fieldPosition="0"/>
    </format>
    <format dxfId="403">
      <pivotArea dataOnly="0" labelOnly="1" outline="0" axis="axisValues" fieldPosition="0"/>
    </format>
    <format dxfId="402">
      <pivotArea type="all" dataOnly="0" outline="0" fieldPosition="0"/>
    </format>
    <format dxfId="401">
      <pivotArea outline="0" collapsedLevelsAreSubtotals="1" fieldPosition="0"/>
    </format>
    <format dxfId="400">
      <pivotArea dataOnly="0" labelOnly="1" outline="0" axis="axisValues" fieldPosition="0"/>
    </format>
    <format dxfId="399">
      <pivotArea type="all" dataOnly="0" outline="0" fieldPosition="0"/>
    </format>
    <format dxfId="398">
      <pivotArea outline="0" collapsedLevelsAreSubtotals="1" fieldPosition="0"/>
    </format>
    <format dxfId="397">
      <pivotArea dataOnly="0" labelOnly="1" outline="0" axis="axisValues" fieldPosition="0"/>
    </format>
    <format dxfId="396">
      <pivotArea type="all" dataOnly="0" outline="0" fieldPosition="0"/>
    </format>
    <format dxfId="395">
      <pivotArea outline="0" collapsedLevelsAreSubtotals="1" fieldPosition="0"/>
    </format>
    <format dxfId="39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172EC6D4-FB74-4677-B85F-AECE709723FF}" name="PivotTable47"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41:B142"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axis="axisPage" multipleItemSelectionAllowed="1" showAll="0" defaultSubtotal="0">
      <items count="6">
        <item h="1" x="1"/>
        <item h="1" x="2"/>
        <item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8">
    <format dxfId="449">
      <pivotArea type="all" dataOnly="0" outline="0" fieldPosition="0"/>
    </format>
    <format dxfId="448">
      <pivotArea type="all" dataOnly="0" outline="0" fieldPosition="0"/>
    </format>
    <format dxfId="447">
      <pivotArea type="all" dataOnly="0" outline="0" fieldPosition="0"/>
    </format>
    <format dxfId="446">
      <pivotArea type="all" dataOnly="0" outline="0" fieldPosition="0"/>
    </format>
    <format dxfId="445">
      <pivotArea type="all" dataOnly="0" outline="0" fieldPosition="0"/>
    </format>
    <format dxfId="444">
      <pivotArea type="all" dataOnly="0" outline="0" fieldPosition="0"/>
    </format>
    <format dxfId="443">
      <pivotArea type="all" dataOnly="0" outline="0" fieldPosition="0"/>
    </format>
    <format dxfId="442">
      <pivotArea type="all" dataOnly="0" outline="0" fieldPosition="0"/>
    </format>
    <format dxfId="441">
      <pivotArea type="all" dataOnly="0" outline="0" fieldPosition="0"/>
    </format>
    <format dxfId="440">
      <pivotArea type="all" dataOnly="0" outline="0" fieldPosition="0"/>
    </format>
    <format dxfId="439">
      <pivotArea type="all" dataOnly="0" outline="0" fieldPosition="0"/>
    </format>
    <format dxfId="438">
      <pivotArea outline="0" collapsedLevelsAreSubtotals="1" fieldPosition="0"/>
    </format>
    <format dxfId="437">
      <pivotArea dataOnly="0" labelOnly="1" outline="0" axis="axisValues" fieldPosition="0"/>
    </format>
    <format dxfId="436">
      <pivotArea type="all" dataOnly="0" outline="0" fieldPosition="0"/>
    </format>
    <format dxfId="435">
      <pivotArea outline="0" collapsedLevelsAreSubtotals="1" fieldPosition="0"/>
    </format>
    <format dxfId="434">
      <pivotArea dataOnly="0" labelOnly="1" outline="0" axis="axisValues" fieldPosition="0"/>
    </format>
    <format dxfId="433">
      <pivotArea type="all" dataOnly="0" outline="0" fieldPosition="0"/>
    </format>
    <format dxfId="432">
      <pivotArea outline="0" collapsedLevelsAreSubtotals="1" fieldPosition="0"/>
    </format>
    <format dxfId="431">
      <pivotArea dataOnly="0" labelOnly="1" outline="0" axis="axisValues" fieldPosition="0"/>
    </format>
    <format dxfId="430">
      <pivotArea type="all" dataOnly="0" outline="0" fieldPosition="0"/>
    </format>
    <format dxfId="429">
      <pivotArea outline="0" collapsedLevelsAreSubtotals="1" fieldPosition="0"/>
    </format>
    <format dxfId="428">
      <pivotArea dataOnly="0" labelOnly="1" outline="0" axis="axisValues" fieldPosition="0"/>
    </format>
    <format dxfId="427">
      <pivotArea type="all" dataOnly="0" outline="0" fieldPosition="0"/>
    </format>
    <format dxfId="426">
      <pivotArea outline="0" collapsedLevelsAreSubtotals="1" fieldPosition="0"/>
    </format>
    <format dxfId="425">
      <pivotArea dataOnly="0" labelOnly="1" outline="0" axis="axisValues" fieldPosition="0"/>
    </format>
    <format dxfId="424">
      <pivotArea type="all" dataOnly="0" outline="0" fieldPosition="0"/>
    </format>
    <format dxfId="423">
      <pivotArea outline="0" collapsedLevelsAreSubtotals="1" fieldPosition="0"/>
    </format>
    <format dxfId="42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9B11775C-3E1B-4593-B2D9-BBC578C63A0D}" name="PivotTable37"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21:K422" firstHeaderRow="0" firstDataRow="1" firstDataCol="0" rowPageCount="1" colPageCount="1"/>
  <pivotFields count="68">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x="1"/>
        <item x="2"/>
        <item x="4"/>
        <item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pivotField dataField="1" numFmtId="164" showAll="0"/>
    <pivotField dataField="1" numFmtId="164" showAll="0"/>
    <pivotField dataField="1" numFmtId="164" showAll="0"/>
    <pivotField dataField="1" numFmtId="164" showAll="0"/>
    <pivotField dataField="1" numFmtId="164" showAll="0"/>
    <pivotField dataField="1" showAll="0"/>
    <pivotField dataField="1" showAll="0"/>
    <pivotField dataField="1" showAll="0"/>
    <pivotField dataField="1" showAll="0"/>
    <pivotField dataField="1" showAll="0"/>
    <pivotField numFmtId="1" showAll="0"/>
    <pivotField showAll="0" defaultSubtotal="0"/>
    <pivotField showAll="0" defaultSubtotal="0"/>
    <pivotField showAll="0" defaultSubtotal="0"/>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Fields count="1">
    <field x="-2"/>
  </colFields>
  <colItems count="10">
    <i>
      <x/>
    </i>
    <i i="1">
      <x v="1"/>
    </i>
    <i i="2">
      <x v="2"/>
    </i>
    <i i="3">
      <x v="3"/>
    </i>
    <i i="4">
      <x v="4"/>
    </i>
    <i i="5">
      <x v="5"/>
    </i>
    <i i="6">
      <x v="6"/>
    </i>
    <i i="7">
      <x v="7"/>
    </i>
    <i i="8">
      <x v="8"/>
    </i>
    <i i="9">
      <x v="9"/>
    </i>
  </colItems>
  <pageFields count="1">
    <pageField fld="7" hier="-1"/>
  </pageFields>
  <dataFields count="10">
    <dataField name="Sum of 2020/21 (1)" fld="43" baseField="0" baseItem="0"/>
    <dataField name="Sum of 2021/22 (2)" fld="44" baseField="0" baseItem="0"/>
    <dataField name="Sum of 2022/23 (3)" fld="45" baseField="0" baseItem="0"/>
    <dataField name="Sum of 2023/24 (4)" fld="46" baseField="0" baseItem="0"/>
    <dataField name="Sum of 2024/25 (5)" fld="47" baseField="0" baseItem="0"/>
    <dataField name="Sum of 2025/26 (6)" fld="48" baseField="0" baseItem="0"/>
    <dataField name="Sum of 2026/27 (7)" fld="49" baseField="0" baseItem="0"/>
    <dataField name="Sum of 2027/28 (8)" fld="50" baseField="0" baseItem="0"/>
    <dataField name="Sum of 2028/29 (9)" fld="51" baseField="0" baseItem="0"/>
    <dataField name="Sum of 2029/30 (10)" fld="52" baseField="0" baseItem="0"/>
  </dataFields>
  <formats count="20">
    <format dxfId="469">
      <pivotArea type="all" dataOnly="0" outline="0" fieldPosition="0"/>
    </format>
    <format dxfId="468">
      <pivotArea type="all" dataOnly="0" outline="0" fieldPosition="0"/>
    </format>
    <format dxfId="467">
      <pivotArea type="all" dataOnly="0" outline="0" fieldPosition="0"/>
    </format>
    <format dxfId="466">
      <pivotArea type="all" dataOnly="0" outline="0" fieldPosition="0"/>
    </format>
    <format dxfId="465">
      <pivotArea type="all" dataOnly="0" outline="0" fieldPosition="0"/>
    </format>
    <format dxfId="464">
      <pivotArea type="all" dataOnly="0" outline="0" fieldPosition="0"/>
    </format>
    <format dxfId="463">
      <pivotArea type="all" dataOnly="0" outline="0" fieldPosition="0"/>
    </format>
    <format dxfId="462">
      <pivotArea outline="0" collapsedLevelsAreSubtotals="1" fieldPosition="0"/>
    </format>
    <format dxfId="461">
      <pivotArea type="all" dataOnly="0" outline="0" fieldPosition="0"/>
    </format>
    <format dxfId="460">
      <pivotArea type="all" dataOnly="0" outline="0" fieldPosition="0"/>
    </format>
    <format dxfId="459">
      <pivotArea type="all" dataOnly="0" outline="0" fieldPosition="0"/>
    </format>
    <format dxfId="458">
      <pivotArea type="all" dataOnly="0" outline="0" fieldPosition="0"/>
    </format>
    <format dxfId="457">
      <pivotArea outline="0" collapsedLevelsAreSubtotals="1" fieldPosition="0"/>
    </format>
    <format dxfId="456">
      <pivotArea dataOnly="0" labelOnly="1" outline="0" fieldPosition="0">
        <references count="1">
          <reference field="4294967294" count="5">
            <x v="0"/>
            <x v="1"/>
            <x v="2"/>
            <x v="3"/>
            <x v="4"/>
          </reference>
        </references>
      </pivotArea>
    </format>
    <format dxfId="455">
      <pivotArea type="all" dataOnly="0" outline="0" fieldPosition="0"/>
    </format>
    <format dxfId="454">
      <pivotArea outline="0" collapsedLevelsAreSubtotals="1" fieldPosition="0"/>
    </format>
    <format dxfId="453">
      <pivotArea dataOnly="0" labelOnly="1" outline="0" fieldPosition="0">
        <references count="1">
          <reference field="4294967294" count="10">
            <x v="0"/>
            <x v="1"/>
            <x v="2"/>
            <x v="3"/>
            <x v="4"/>
            <x v="5"/>
            <x v="6"/>
            <x v="7"/>
            <x v="8"/>
            <x v="9"/>
          </reference>
        </references>
      </pivotArea>
    </format>
    <format dxfId="452">
      <pivotArea type="all" dataOnly="0" outline="0" fieldPosition="0"/>
    </format>
    <format dxfId="451">
      <pivotArea outline="0" collapsedLevelsAreSubtotals="1" fieldPosition="0"/>
    </format>
    <format dxfId="450">
      <pivotArea dataOnly="0" labelOnly="1" outline="0" fieldPosition="0">
        <references count="1">
          <reference field="4294967294"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50C8A0A1-7F19-4FDF-B54D-71AA589EFAC0}" name="PivotTable60"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92:H193"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m="1" x="5"/>
        <item h="1" m="1" x="4"/>
        <item h="1" m="1" x="6"/>
        <item h="1" x="3"/>
      </items>
    </pivotField>
    <pivotField axis="axisPage" multipleItemSelectionAllowed="1" showAll="0" defaultSubtotal="0">
      <items count="8">
        <item x="1"/>
        <item h="1"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497">
      <pivotArea type="all" dataOnly="0" outline="0" fieldPosition="0"/>
    </format>
    <format dxfId="496">
      <pivotArea type="all" dataOnly="0" outline="0" fieldPosition="0"/>
    </format>
    <format dxfId="495">
      <pivotArea type="all" dataOnly="0" outline="0" fieldPosition="0"/>
    </format>
    <format dxfId="494">
      <pivotArea type="all" dataOnly="0" outline="0" fieldPosition="0"/>
    </format>
    <format dxfId="493">
      <pivotArea type="all" dataOnly="0" outline="0" fieldPosition="0"/>
    </format>
    <format dxfId="492">
      <pivotArea type="all" dataOnly="0" outline="0" fieldPosition="0"/>
    </format>
    <format dxfId="491">
      <pivotArea type="all" dataOnly="0" outline="0" fieldPosition="0"/>
    </format>
    <format dxfId="490">
      <pivotArea type="all" dataOnly="0" outline="0" fieldPosition="0"/>
    </format>
    <format dxfId="489">
      <pivotArea type="all" dataOnly="0" outline="0" fieldPosition="0"/>
    </format>
    <format dxfId="488">
      <pivotArea type="all" dataOnly="0" outline="0" fieldPosition="0"/>
    </format>
    <format dxfId="487">
      <pivotArea type="all" dataOnly="0" outline="0" fieldPosition="0"/>
    </format>
    <format dxfId="486">
      <pivotArea outline="0" collapsedLevelsAreSubtotals="1" fieldPosition="0"/>
    </format>
    <format dxfId="485">
      <pivotArea dataOnly="0" labelOnly="1" outline="0" axis="axisValues" fieldPosition="0"/>
    </format>
    <format dxfId="484">
      <pivotArea type="all" dataOnly="0" outline="0" fieldPosition="0"/>
    </format>
    <format dxfId="483">
      <pivotArea outline="0" collapsedLevelsAreSubtotals="1" fieldPosition="0"/>
    </format>
    <format dxfId="482">
      <pivotArea dataOnly="0" labelOnly="1" outline="0" axis="axisValues" fieldPosition="0"/>
    </format>
    <format dxfId="481">
      <pivotArea type="all" dataOnly="0" outline="0" fieldPosition="0"/>
    </format>
    <format dxfId="480">
      <pivotArea outline="0" collapsedLevelsAreSubtotals="1" fieldPosition="0"/>
    </format>
    <format dxfId="479">
      <pivotArea dataOnly="0" labelOnly="1" outline="0" axis="axisValues" fieldPosition="0"/>
    </format>
    <format dxfId="478">
      <pivotArea type="all" dataOnly="0" outline="0" fieldPosition="0"/>
    </format>
    <format dxfId="477">
      <pivotArea outline="0" collapsedLevelsAreSubtotals="1" fieldPosition="0"/>
    </format>
    <format dxfId="476">
      <pivotArea dataOnly="0" labelOnly="1" outline="0" axis="axisValues" fieldPosition="0"/>
    </format>
    <format dxfId="475">
      <pivotArea type="all" dataOnly="0" outline="0" fieldPosition="0"/>
    </format>
    <format dxfId="474">
      <pivotArea outline="0" collapsedLevelsAreSubtotals="1" fieldPosition="0"/>
    </format>
    <format dxfId="473">
      <pivotArea dataOnly="0" labelOnly="1" outline="0" axis="axisValues" fieldPosition="0"/>
    </format>
    <format dxfId="472">
      <pivotArea type="all" dataOnly="0" outline="0" fieldPosition="0"/>
    </format>
    <format dxfId="471">
      <pivotArea outline="0" collapsedLevelsAreSubtotals="1" fieldPosition="0"/>
    </format>
    <format dxfId="47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FADA82D3-FAE8-4FCE-8987-BAB9C2FADCD3}" name="PivotTable36"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55:I258" firstHeaderRow="1" firstDataRow="1" firstDataCol="1" rowPageCount="1" colPageCount="1"/>
  <pivotFields count="6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x="0"/>
        <item h="1" x="1"/>
        <item h="1" x="2"/>
        <item h="1" x="4"/>
        <item h="1" m="1" x="5"/>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showAll="0" defaultSubtotal="0"/>
    <pivotField axis="axisRow" showAll="0">
      <items count="3">
        <item x="1"/>
        <item x="0"/>
        <item t="default"/>
      </items>
    </pivotField>
    <pivotField showAll="0" defaultSubtotal="0"/>
    <pivotField showAll="0">
      <items count="3">
        <item x="1"/>
        <item x="0"/>
        <item t="default"/>
      </items>
    </pivotField>
    <pivotField showAll="0"/>
    <pivotField showAll="0"/>
    <pivotField showAll="0"/>
    <pivotField showAll="0"/>
    <pivotField showAll="0"/>
    <pivotField showAll="0"/>
  </pivotFields>
  <rowFields count="1">
    <field x="57"/>
  </rowFields>
  <rowItems count="3">
    <i>
      <x/>
    </i>
    <i>
      <x v="1"/>
    </i>
    <i t="grand">
      <x/>
    </i>
  </rowItems>
  <colItems count="1">
    <i/>
  </colItems>
  <pageFields count="1">
    <pageField fld="7" hier="-1"/>
  </pageFields>
  <dataFields count="1">
    <dataField name="Sum of Net Dwellings" fld="40" baseField="0" baseItem="0"/>
  </dataFields>
  <formats count="26">
    <format dxfId="523">
      <pivotArea type="all" dataOnly="0" outline="0" fieldPosition="0"/>
    </format>
    <format dxfId="522">
      <pivotArea type="all" dataOnly="0" outline="0" fieldPosition="0"/>
    </format>
    <format dxfId="521">
      <pivotArea type="all" dataOnly="0" outline="0" fieldPosition="0"/>
    </format>
    <format dxfId="520">
      <pivotArea type="all" dataOnly="0" outline="0" fieldPosition="0"/>
    </format>
    <format dxfId="519">
      <pivotArea type="all" dataOnly="0" outline="0" fieldPosition="0"/>
    </format>
    <format dxfId="518">
      <pivotArea type="all" dataOnly="0" outline="0" fieldPosition="0"/>
    </format>
    <format dxfId="517">
      <pivotArea type="all" dataOnly="0" outline="0" fieldPosition="0"/>
    </format>
    <format dxfId="516">
      <pivotArea type="all" dataOnly="0" outline="0" fieldPosition="0"/>
    </format>
    <format dxfId="515">
      <pivotArea type="all" dataOnly="0" outline="0" fieldPosition="0"/>
    </format>
    <format dxfId="514">
      <pivotArea type="all" dataOnly="0" outline="0" fieldPosition="0"/>
    </format>
    <format dxfId="513">
      <pivotArea type="all" dataOnly="0" outline="0" fieldPosition="0"/>
    </format>
    <format dxfId="512">
      <pivotArea outline="0" collapsedLevelsAreSubtotals="1" fieldPosition="0"/>
    </format>
    <format dxfId="511">
      <pivotArea dataOnly="0" labelOnly="1" grandRow="1" outline="0" fieldPosition="0"/>
    </format>
    <format dxfId="510">
      <pivotArea dataOnly="0" labelOnly="1" outline="0" axis="axisValues" fieldPosition="0"/>
    </format>
    <format dxfId="509">
      <pivotArea type="all" dataOnly="0" outline="0" fieldPosition="0"/>
    </format>
    <format dxfId="508">
      <pivotArea outline="0" collapsedLevelsAreSubtotals="1" fieldPosition="0"/>
    </format>
    <format dxfId="507">
      <pivotArea field="57" type="button" dataOnly="0" labelOnly="1" outline="0" axis="axisRow" fieldPosition="0"/>
    </format>
    <format dxfId="506">
      <pivotArea dataOnly="0" labelOnly="1" fieldPosition="0">
        <references count="1">
          <reference field="57" count="0"/>
        </references>
      </pivotArea>
    </format>
    <format dxfId="505">
      <pivotArea dataOnly="0" labelOnly="1" grandRow="1" outline="0" fieldPosition="0"/>
    </format>
    <format dxfId="504">
      <pivotArea dataOnly="0" labelOnly="1" outline="0" axis="axisValues" fieldPosition="0"/>
    </format>
    <format dxfId="503">
      <pivotArea type="all" dataOnly="0" outline="0" fieldPosition="0"/>
    </format>
    <format dxfId="502">
      <pivotArea outline="0" collapsedLevelsAreSubtotals="1" fieldPosition="0"/>
    </format>
    <format dxfId="501">
      <pivotArea field="57" type="button" dataOnly="0" labelOnly="1" outline="0" axis="axisRow" fieldPosition="0"/>
    </format>
    <format dxfId="500">
      <pivotArea dataOnly="0" labelOnly="1" fieldPosition="0">
        <references count="1">
          <reference field="57" count="0"/>
        </references>
      </pivotArea>
    </format>
    <format dxfId="499">
      <pivotArea dataOnly="0" labelOnly="1" grandRow="1" outline="0" fieldPosition="0"/>
    </format>
    <format dxfId="49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A455B47-3B72-46C7-90E8-7CE0BD01F56E}" name="PivotTable63"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64:B165"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5"/>
        <item h="1" m="1" x="4"/>
        <item h="1" m="1" x="6"/>
        <item h="1" x="3"/>
      </items>
    </pivotField>
    <pivotField axis="axisPage" multipleItemSelectionAllowed="1" showAll="0" defaultSubtotal="0">
      <items count="8">
        <item h="1" x="1"/>
        <item h="1" x="2"/>
        <item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8">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type="all" dataOnly="0" outline="0" fieldPosition="0"/>
    </format>
    <format dxfId="50">
      <pivotArea type="all" dataOnly="0" outline="0" fieldPosition="0"/>
    </format>
    <format dxfId="49">
      <pivotArea type="all" dataOnly="0" outline="0" fieldPosition="0"/>
    </format>
    <format dxfId="48">
      <pivotArea type="all" dataOnly="0" outline="0" fieldPosition="0"/>
    </format>
    <format dxfId="47">
      <pivotArea type="all" dataOnly="0" outline="0" fieldPosition="0"/>
    </format>
    <format dxfId="46">
      <pivotArea type="all" dataOnly="0" outline="0" fieldPosition="0"/>
    </format>
    <format dxfId="45">
      <pivotArea type="all" dataOnly="0" outline="0" fieldPosition="0"/>
    </format>
    <format dxfId="44">
      <pivotArea outline="0" collapsedLevelsAreSubtotals="1" fieldPosition="0"/>
    </format>
    <format dxfId="43">
      <pivotArea dataOnly="0" labelOnly="1" outline="0" axis="axisValues" fieldPosition="0"/>
    </format>
    <format dxfId="42">
      <pivotArea type="all" dataOnly="0" outline="0" fieldPosition="0"/>
    </format>
    <format dxfId="41">
      <pivotArea outline="0" collapsedLevelsAreSubtotals="1" fieldPosition="0"/>
    </format>
    <format dxfId="40">
      <pivotArea dataOnly="0" labelOnly="1" outline="0" axis="axisValues" fieldPosition="0"/>
    </format>
    <format dxfId="39">
      <pivotArea type="all" dataOnly="0" outline="0" fieldPosition="0"/>
    </format>
    <format dxfId="38">
      <pivotArea outline="0" collapsedLevelsAreSubtotals="1" fieldPosition="0"/>
    </format>
    <format dxfId="37">
      <pivotArea dataOnly="0" labelOnly="1" outline="0" axis="axisValues" fieldPosition="0"/>
    </format>
    <format dxfId="36">
      <pivotArea type="all" dataOnly="0" outline="0" fieldPosition="0"/>
    </format>
    <format dxfId="35">
      <pivotArea outline="0" collapsedLevelsAreSubtotals="1" fieldPosition="0"/>
    </format>
    <format dxfId="34">
      <pivotArea dataOnly="0" labelOnly="1" outline="0" axis="axisValues" fieldPosition="0"/>
    </format>
    <format dxfId="33">
      <pivotArea type="all" dataOnly="0" outline="0" fieldPosition="0"/>
    </format>
    <format dxfId="32">
      <pivotArea outline="0" collapsedLevelsAreSubtotals="1" fieldPosition="0"/>
    </format>
    <format dxfId="31">
      <pivotArea dataOnly="0" labelOnly="1" outline="0" axis="axisValues" fieldPosition="0"/>
    </format>
    <format dxfId="30">
      <pivotArea type="all" dataOnly="0" outline="0" fieldPosition="0"/>
    </format>
    <format dxfId="29">
      <pivotArea outline="0" collapsedLevelsAreSubtotals="1" fieldPosition="0"/>
    </format>
    <format dxfId="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508C31BF-F89E-4135-9779-4DF5E1B5C369}" name="PivotTable18"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80:E81" firstHeaderRow="1" firstDataRow="1" firstDataCol="0" rowPageCount="2" colPageCount="1"/>
  <pivotFields count="57">
    <pivotField showAll="0" defaultSubtotal="0"/>
    <pivotField axis="axisPage" multipleItemSelectionAllowed="1" showAll="0" defaultSubtotal="0">
      <items count="5">
        <item x="1"/>
        <item x="2"/>
        <item x="4"/>
        <item h="1" x="3"/>
        <item h="1"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8">
    <format dxfId="551">
      <pivotArea type="all" dataOnly="0" outline="0" fieldPosition="0"/>
    </format>
    <format dxfId="550">
      <pivotArea type="all" dataOnly="0" outline="0" fieldPosition="0"/>
    </format>
    <format dxfId="549">
      <pivotArea type="all" dataOnly="0" outline="0" fieldPosition="0"/>
    </format>
    <format dxfId="548">
      <pivotArea type="all" dataOnly="0" outline="0" fieldPosition="0"/>
    </format>
    <format dxfId="547">
      <pivotArea type="all" dataOnly="0" outline="0" fieldPosition="0"/>
    </format>
    <format dxfId="546">
      <pivotArea type="all" dataOnly="0" outline="0" fieldPosition="0"/>
    </format>
    <format dxfId="545">
      <pivotArea type="all" dataOnly="0" outline="0" fieldPosition="0"/>
    </format>
    <format dxfId="544">
      <pivotArea type="all" dataOnly="0" outline="0" fieldPosition="0"/>
    </format>
    <format dxfId="543">
      <pivotArea type="all" dataOnly="0" outline="0" fieldPosition="0"/>
    </format>
    <format dxfId="542">
      <pivotArea type="all" dataOnly="0" outline="0" fieldPosition="0"/>
    </format>
    <format dxfId="541">
      <pivotArea type="all" dataOnly="0" outline="0" fieldPosition="0"/>
    </format>
    <format dxfId="540">
      <pivotArea outline="0" collapsedLevelsAreSubtotals="1" fieldPosition="0"/>
    </format>
    <format dxfId="539">
      <pivotArea dataOnly="0" labelOnly="1" outline="0" axis="axisValues" fieldPosition="0"/>
    </format>
    <format dxfId="538">
      <pivotArea type="all" dataOnly="0" outline="0" fieldPosition="0"/>
    </format>
    <format dxfId="537">
      <pivotArea outline="0" collapsedLevelsAreSubtotals="1" fieldPosition="0"/>
    </format>
    <format dxfId="536">
      <pivotArea dataOnly="0" labelOnly="1" outline="0" axis="axisValues" fieldPosition="0"/>
    </format>
    <format dxfId="535">
      <pivotArea type="all" dataOnly="0" outline="0" fieldPosition="0"/>
    </format>
    <format dxfId="534">
      <pivotArea outline="0" collapsedLevelsAreSubtotals="1" fieldPosition="0"/>
    </format>
    <format dxfId="533">
      <pivotArea dataOnly="0" labelOnly="1" outline="0" axis="axisValues" fieldPosition="0"/>
    </format>
    <format dxfId="532">
      <pivotArea type="all" dataOnly="0" outline="0" fieldPosition="0"/>
    </format>
    <format dxfId="531">
      <pivotArea outline="0" collapsedLevelsAreSubtotals="1" fieldPosition="0"/>
    </format>
    <format dxfId="530">
      <pivotArea dataOnly="0" labelOnly="1" outline="0" axis="axisValues" fieldPosition="0"/>
    </format>
    <format dxfId="529">
      <pivotArea type="all" dataOnly="0" outline="0" fieldPosition="0"/>
    </format>
    <format dxfId="528">
      <pivotArea outline="0" collapsedLevelsAreSubtotals="1" fieldPosition="0"/>
    </format>
    <format dxfId="527">
      <pivotArea dataOnly="0" labelOnly="1" outline="0" axis="axisValues" fieldPosition="0"/>
    </format>
    <format dxfId="526">
      <pivotArea type="all" dataOnly="0" outline="0" fieldPosition="0"/>
    </format>
    <format dxfId="525">
      <pivotArea outline="0" collapsedLevelsAreSubtotals="1" fieldPosition="0"/>
    </format>
    <format dxfId="5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D4F2A937-577C-472A-98CE-5B9ACE91DB1B}" name="PivotTable54"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33:B134"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axis="axisPage" multipleItemSelectionAllowed="1" showAll="0" defaultSubtotal="0">
      <items count="6">
        <item x="1"/>
        <item h="1" x="2"/>
        <item h="1" x="0"/>
        <item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8">
    <format dxfId="579">
      <pivotArea type="all" dataOnly="0" outline="0" fieldPosition="0"/>
    </format>
    <format dxfId="578">
      <pivotArea type="all" dataOnly="0" outline="0" fieldPosition="0"/>
    </format>
    <format dxfId="577">
      <pivotArea type="all" dataOnly="0" outline="0" fieldPosition="0"/>
    </format>
    <format dxfId="576">
      <pivotArea type="all" dataOnly="0" outline="0" fieldPosition="0"/>
    </format>
    <format dxfId="575">
      <pivotArea type="all" dataOnly="0" outline="0" fieldPosition="0"/>
    </format>
    <format dxfId="574">
      <pivotArea type="all" dataOnly="0" outline="0" fieldPosition="0"/>
    </format>
    <format dxfId="573">
      <pivotArea type="all" dataOnly="0" outline="0" fieldPosition="0"/>
    </format>
    <format dxfId="572">
      <pivotArea type="all" dataOnly="0" outline="0" fieldPosition="0"/>
    </format>
    <format dxfId="571">
      <pivotArea type="all" dataOnly="0" outline="0" fieldPosition="0"/>
    </format>
    <format dxfId="570">
      <pivotArea type="all" dataOnly="0" outline="0" fieldPosition="0"/>
    </format>
    <format dxfId="569">
      <pivotArea type="all" dataOnly="0" outline="0" fieldPosition="0"/>
    </format>
    <format dxfId="568">
      <pivotArea outline="0" collapsedLevelsAreSubtotals="1" fieldPosition="0"/>
    </format>
    <format dxfId="567">
      <pivotArea dataOnly="0" labelOnly="1" outline="0" axis="axisValues" fieldPosition="0"/>
    </format>
    <format dxfId="566">
      <pivotArea type="all" dataOnly="0" outline="0" fieldPosition="0"/>
    </format>
    <format dxfId="565">
      <pivotArea outline="0" collapsedLevelsAreSubtotals="1" fieldPosition="0"/>
    </format>
    <format dxfId="564">
      <pivotArea dataOnly="0" labelOnly="1" outline="0" axis="axisValues" fieldPosition="0"/>
    </format>
    <format dxfId="563">
      <pivotArea type="all" dataOnly="0" outline="0" fieldPosition="0"/>
    </format>
    <format dxfId="562">
      <pivotArea outline="0" collapsedLevelsAreSubtotals="1" fieldPosition="0"/>
    </format>
    <format dxfId="561">
      <pivotArea dataOnly="0" labelOnly="1" outline="0" axis="axisValues" fieldPosition="0"/>
    </format>
    <format dxfId="560">
      <pivotArea type="all" dataOnly="0" outline="0" fieldPosition="0"/>
    </format>
    <format dxfId="559">
      <pivotArea outline="0" collapsedLevelsAreSubtotals="1" fieldPosition="0"/>
    </format>
    <format dxfId="558">
      <pivotArea dataOnly="0" labelOnly="1" outline="0" axis="axisValues" fieldPosition="0"/>
    </format>
    <format dxfId="557">
      <pivotArea type="all" dataOnly="0" outline="0" fieldPosition="0"/>
    </format>
    <format dxfId="556">
      <pivotArea outline="0" collapsedLevelsAreSubtotals="1" fieldPosition="0"/>
    </format>
    <format dxfId="555">
      <pivotArea dataOnly="0" labelOnly="1" outline="0" axis="axisValues" fieldPosition="0"/>
    </format>
    <format dxfId="554">
      <pivotArea type="all" dataOnly="0" outline="0" fieldPosition="0"/>
    </format>
    <format dxfId="553">
      <pivotArea outline="0" collapsedLevelsAreSubtotals="1" fieldPosition="0"/>
    </format>
    <format dxfId="55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B1402DC6-A053-4FA1-8BFA-B1D76B3D0836}" name="PivotTable57"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41:H142"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axis="axisPage" multipleItemSelectionAllowed="1" showAll="0" defaultSubtotal="0">
      <items count="6">
        <item h="1" x="1"/>
        <item h="1" x="2"/>
        <item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8">
    <format dxfId="607">
      <pivotArea type="all" dataOnly="0" outline="0" fieldPosition="0"/>
    </format>
    <format dxfId="606">
      <pivotArea type="all" dataOnly="0" outline="0" fieldPosition="0"/>
    </format>
    <format dxfId="605">
      <pivotArea type="all" dataOnly="0" outline="0" fieldPosition="0"/>
    </format>
    <format dxfId="604">
      <pivotArea type="all" dataOnly="0" outline="0" fieldPosition="0"/>
    </format>
    <format dxfId="603">
      <pivotArea type="all" dataOnly="0" outline="0" fieldPosition="0"/>
    </format>
    <format dxfId="602">
      <pivotArea type="all" dataOnly="0" outline="0" fieldPosition="0"/>
    </format>
    <format dxfId="601">
      <pivotArea type="all" dataOnly="0" outline="0" fieldPosition="0"/>
    </format>
    <format dxfId="600">
      <pivotArea type="all" dataOnly="0" outline="0" fieldPosition="0"/>
    </format>
    <format dxfId="599">
      <pivotArea type="all" dataOnly="0" outline="0" fieldPosition="0"/>
    </format>
    <format dxfId="598">
      <pivotArea type="all" dataOnly="0" outline="0" fieldPosition="0"/>
    </format>
    <format dxfId="597">
      <pivotArea type="all" dataOnly="0" outline="0" fieldPosition="0"/>
    </format>
    <format dxfId="596">
      <pivotArea outline="0" collapsedLevelsAreSubtotals="1" fieldPosition="0"/>
    </format>
    <format dxfId="595">
      <pivotArea dataOnly="0" labelOnly="1" outline="0" axis="axisValues" fieldPosition="0"/>
    </format>
    <format dxfId="594">
      <pivotArea type="all" dataOnly="0" outline="0" fieldPosition="0"/>
    </format>
    <format dxfId="593">
      <pivotArea outline="0" collapsedLevelsAreSubtotals="1" fieldPosition="0"/>
    </format>
    <format dxfId="592">
      <pivotArea dataOnly="0" labelOnly="1" outline="0" axis="axisValues" fieldPosition="0"/>
    </format>
    <format dxfId="591">
      <pivotArea type="all" dataOnly="0" outline="0" fieldPosition="0"/>
    </format>
    <format dxfId="590">
      <pivotArea outline="0" collapsedLevelsAreSubtotals="1" fieldPosition="0"/>
    </format>
    <format dxfId="589">
      <pivotArea dataOnly="0" labelOnly="1" outline="0" axis="axisValues" fieldPosition="0"/>
    </format>
    <format dxfId="588">
      <pivotArea type="all" dataOnly="0" outline="0" fieldPosition="0"/>
    </format>
    <format dxfId="587">
      <pivotArea outline="0" collapsedLevelsAreSubtotals="1" fieldPosition="0"/>
    </format>
    <format dxfId="586">
      <pivotArea dataOnly="0" labelOnly="1" outline="0" axis="axisValues" fieldPosition="0"/>
    </format>
    <format dxfId="585">
      <pivotArea type="all" dataOnly="0" outline="0" fieldPosition="0"/>
    </format>
    <format dxfId="584">
      <pivotArea outline="0" collapsedLevelsAreSubtotals="1" fieldPosition="0"/>
    </format>
    <format dxfId="583">
      <pivotArea dataOnly="0" labelOnly="1" outline="0" axis="axisValues" fieldPosition="0"/>
    </format>
    <format dxfId="582">
      <pivotArea type="all" dataOnly="0" outline="0" fieldPosition="0"/>
    </format>
    <format dxfId="581">
      <pivotArea outline="0" collapsedLevelsAreSubtotals="1" fieldPosition="0"/>
    </format>
    <format dxfId="58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9393488D-B1D4-4F43-8C85-F6E91D339621}" name="PivotTable49"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99:E100"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axis="axisPage" multipleItemSelectionAllowed="1" showAll="0" defaultSubtotal="0">
      <items count="6">
        <item h="1" x="1"/>
        <item x="2"/>
        <item h="1"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8">
    <format dxfId="635">
      <pivotArea type="all" dataOnly="0" outline="0" fieldPosition="0"/>
    </format>
    <format dxfId="634">
      <pivotArea type="all" dataOnly="0" outline="0" fieldPosition="0"/>
    </format>
    <format dxfId="633">
      <pivotArea type="all" dataOnly="0" outline="0" fieldPosition="0"/>
    </format>
    <format dxfId="632">
      <pivotArea type="all" dataOnly="0" outline="0" fieldPosition="0"/>
    </format>
    <format dxfId="631">
      <pivotArea type="all" dataOnly="0" outline="0" fieldPosition="0"/>
    </format>
    <format dxfId="630">
      <pivotArea type="all" dataOnly="0" outline="0" fieldPosition="0"/>
    </format>
    <format dxfId="629">
      <pivotArea type="all" dataOnly="0" outline="0" fieldPosition="0"/>
    </format>
    <format dxfId="628">
      <pivotArea type="all" dataOnly="0" outline="0" fieldPosition="0"/>
    </format>
    <format dxfId="627">
      <pivotArea type="all" dataOnly="0" outline="0" fieldPosition="0"/>
    </format>
    <format dxfId="626">
      <pivotArea type="all" dataOnly="0" outline="0" fieldPosition="0"/>
    </format>
    <format dxfId="625">
      <pivotArea type="all" dataOnly="0" outline="0" fieldPosition="0"/>
    </format>
    <format dxfId="624">
      <pivotArea outline="0" collapsedLevelsAreSubtotals="1" fieldPosition="0"/>
    </format>
    <format dxfId="623">
      <pivotArea dataOnly="0" labelOnly="1" outline="0" axis="axisValues" fieldPosition="0"/>
    </format>
    <format dxfId="622">
      <pivotArea type="all" dataOnly="0" outline="0" fieldPosition="0"/>
    </format>
    <format dxfId="621">
      <pivotArea outline="0" collapsedLevelsAreSubtotals="1" fieldPosition="0"/>
    </format>
    <format dxfId="620">
      <pivotArea dataOnly="0" labelOnly="1" outline="0" axis="axisValues" fieldPosition="0"/>
    </format>
    <format dxfId="619">
      <pivotArea type="all" dataOnly="0" outline="0" fieldPosition="0"/>
    </format>
    <format dxfId="618">
      <pivotArea outline="0" collapsedLevelsAreSubtotals="1" fieldPosition="0"/>
    </format>
    <format dxfId="617">
      <pivotArea dataOnly="0" labelOnly="1" outline="0" axis="axisValues" fieldPosition="0"/>
    </format>
    <format dxfId="616">
      <pivotArea type="all" dataOnly="0" outline="0" fieldPosition="0"/>
    </format>
    <format dxfId="615">
      <pivotArea outline="0" collapsedLevelsAreSubtotals="1" fieldPosition="0"/>
    </format>
    <format dxfId="614">
      <pivotArea dataOnly="0" labelOnly="1" outline="0" axis="axisValues" fieldPosition="0"/>
    </format>
    <format dxfId="613">
      <pivotArea type="all" dataOnly="0" outline="0" fieldPosition="0"/>
    </format>
    <format dxfId="612">
      <pivotArea outline="0" collapsedLevelsAreSubtotals="1" fieldPosition="0"/>
    </format>
    <format dxfId="611">
      <pivotArea dataOnly="0" labelOnly="1" outline="0" axis="axisValues" fieldPosition="0"/>
    </format>
    <format dxfId="610">
      <pivotArea type="all" dataOnly="0" outline="0" fieldPosition="0"/>
    </format>
    <format dxfId="609">
      <pivotArea outline="0" collapsedLevelsAreSubtotals="1" fieldPosition="0"/>
    </format>
    <format dxfId="60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92546FD1-0D2A-4E00-945B-5823902B8EDC}" name="PivotTable33"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47:F250" firstHeaderRow="1" firstDataRow="1" firstDataCol="1" rowPageCount="1" colPageCount="1"/>
  <pivotFields count="6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4">
        <item x="0"/>
        <item h="1" x="1"/>
        <item h="1" x="2"/>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showAll="0" defaultSubtotal="0"/>
    <pivotField showAll="0"/>
    <pivotField showAll="0" defaultSubtotal="0"/>
    <pivotField showAll="0">
      <items count="3">
        <item x="1"/>
        <item x="0"/>
        <item t="default"/>
      </items>
    </pivotField>
    <pivotField showAll="0"/>
    <pivotField showAll="0"/>
    <pivotField showAll="0"/>
    <pivotField showAll="0"/>
    <pivotField axis="axisRow" showAll="0">
      <items count="3">
        <item x="0"/>
        <item x="1"/>
        <item t="default"/>
      </items>
    </pivotField>
    <pivotField showAll="0"/>
  </pivotFields>
  <rowFields count="1">
    <field x="64"/>
  </rowFields>
  <rowItems count="3">
    <i>
      <x/>
    </i>
    <i>
      <x v="1"/>
    </i>
    <i t="grand">
      <x/>
    </i>
  </rowItems>
  <colItems count="1">
    <i/>
  </colItems>
  <pageFields count="1">
    <pageField fld="7" hier="-1"/>
  </pageFields>
  <dataFields count="1">
    <dataField name="Sum of Net Dwellings" fld="40" baseField="0" baseItem="0"/>
  </dataFields>
  <formats count="26">
    <format dxfId="661">
      <pivotArea type="all" dataOnly="0" outline="0" fieldPosition="0"/>
    </format>
    <format dxfId="660">
      <pivotArea type="all" dataOnly="0" outline="0" fieldPosition="0"/>
    </format>
    <format dxfId="659">
      <pivotArea type="all" dataOnly="0" outline="0" fieldPosition="0"/>
    </format>
    <format dxfId="658">
      <pivotArea type="all" dataOnly="0" outline="0" fieldPosition="0"/>
    </format>
    <format dxfId="657">
      <pivotArea type="all" dataOnly="0" outline="0" fieldPosition="0"/>
    </format>
    <format dxfId="656">
      <pivotArea type="all" dataOnly="0" outline="0" fieldPosition="0"/>
    </format>
    <format dxfId="655">
      <pivotArea type="all" dataOnly="0" outline="0" fieldPosition="0"/>
    </format>
    <format dxfId="654">
      <pivotArea type="all" dataOnly="0" outline="0" fieldPosition="0"/>
    </format>
    <format dxfId="653">
      <pivotArea type="all" dataOnly="0" outline="0" fieldPosition="0"/>
    </format>
    <format dxfId="652">
      <pivotArea type="all" dataOnly="0" outline="0" fieldPosition="0"/>
    </format>
    <format dxfId="651">
      <pivotArea type="all" dataOnly="0" outline="0" fieldPosition="0"/>
    </format>
    <format dxfId="650">
      <pivotArea outline="0" collapsedLevelsAreSubtotals="1" fieldPosition="0"/>
    </format>
    <format dxfId="649">
      <pivotArea dataOnly="0" labelOnly="1" grandRow="1" outline="0" fieldPosition="0"/>
    </format>
    <format dxfId="648">
      <pivotArea dataOnly="0" labelOnly="1" outline="0" axis="axisValues" fieldPosition="0"/>
    </format>
    <format dxfId="647">
      <pivotArea type="all" dataOnly="0" outline="0" fieldPosition="0"/>
    </format>
    <format dxfId="646">
      <pivotArea outline="0" collapsedLevelsAreSubtotals="1" fieldPosition="0"/>
    </format>
    <format dxfId="645">
      <pivotArea field="64" type="button" dataOnly="0" labelOnly="1" outline="0" axis="axisRow" fieldPosition="0"/>
    </format>
    <format dxfId="644">
      <pivotArea dataOnly="0" labelOnly="1" fieldPosition="0">
        <references count="1">
          <reference field="64" count="0"/>
        </references>
      </pivotArea>
    </format>
    <format dxfId="643">
      <pivotArea dataOnly="0" labelOnly="1" grandRow="1" outline="0" fieldPosition="0"/>
    </format>
    <format dxfId="642">
      <pivotArea dataOnly="0" labelOnly="1" outline="0" axis="axisValues" fieldPosition="0"/>
    </format>
    <format dxfId="641">
      <pivotArea type="all" dataOnly="0" outline="0" fieldPosition="0"/>
    </format>
    <format dxfId="640">
      <pivotArea outline="0" collapsedLevelsAreSubtotals="1" fieldPosition="0"/>
    </format>
    <format dxfId="639">
      <pivotArea field="64" type="button" dataOnly="0" labelOnly="1" outline="0" axis="axisRow" fieldPosition="0"/>
    </format>
    <format dxfId="638">
      <pivotArea dataOnly="0" labelOnly="1" fieldPosition="0">
        <references count="1">
          <reference field="64" count="0"/>
        </references>
      </pivotArea>
    </format>
    <format dxfId="637">
      <pivotArea dataOnly="0" labelOnly="1" grandRow="1" outline="0" fieldPosition="0"/>
    </format>
    <format dxfId="6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6B551F3D-11B2-42BC-A029-2D5F6F0C0D68}" name="PivotTable74"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82:H183"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m="1" x="5"/>
        <item h="1" m="1" x="4"/>
        <item h="1" m="1" x="6"/>
        <item h="1" x="3"/>
      </items>
    </pivotField>
    <pivotField axis="axisPage" multipleItemSelectionAllowed="1" showAll="0" defaultSubtotal="0">
      <items count="8">
        <item h="1" x="1"/>
        <item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8">
    <format dxfId="689">
      <pivotArea type="all" dataOnly="0" outline="0" fieldPosition="0"/>
    </format>
    <format dxfId="688">
      <pivotArea type="all" dataOnly="0" outline="0" fieldPosition="0"/>
    </format>
    <format dxfId="687">
      <pivotArea type="all" dataOnly="0" outline="0" fieldPosition="0"/>
    </format>
    <format dxfId="686">
      <pivotArea type="all" dataOnly="0" outline="0" fieldPosition="0"/>
    </format>
    <format dxfId="685">
      <pivotArea type="all" dataOnly="0" outline="0" fieldPosition="0"/>
    </format>
    <format dxfId="684">
      <pivotArea type="all" dataOnly="0" outline="0" fieldPosition="0"/>
    </format>
    <format dxfId="683">
      <pivotArea type="all" dataOnly="0" outline="0" fieldPosition="0"/>
    </format>
    <format dxfId="682">
      <pivotArea type="all" dataOnly="0" outline="0" fieldPosition="0"/>
    </format>
    <format dxfId="681">
      <pivotArea type="all" dataOnly="0" outline="0" fieldPosition="0"/>
    </format>
    <format dxfId="680">
      <pivotArea type="all" dataOnly="0" outline="0" fieldPosition="0"/>
    </format>
    <format dxfId="679">
      <pivotArea type="all" dataOnly="0" outline="0" fieldPosition="0"/>
    </format>
    <format dxfId="678">
      <pivotArea outline="0" collapsedLevelsAreSubtotals="1" fieldPosition="0"/>
    </format>
    <format dxfId="677">
      <pivotArea dataOnly="0" labelOnly="1" outline="0" axis="axisValues" fieldPosition="0"/>
    </format>
    <format dxfId="676">
      <pivotArea type="all" dataOnly="0" outline="0" fieldPosition="0"/>
    </format>
    <format dxfId="675">
      <pivotArea outline="0" collapsedLevelsAreSubtotals="1" fieldPosition="0"/>
    </format>
    <format dxfId="674">
      <pivotArea dataOnly="0" labelOnly="1" outline="0" axis="axisValues" fieldPosition="0"/>
    </format>
    <format dxfId="673">
      <pivotArea type="all" dataOnly="0" outline="0" fieldPosition="0"/>
    </format>
    <format dxfId="672">
      <pivotArea outline="0" collapsedLevelsAreSubtotals="1" fieldPosition="0"/>
    </format>
    <format dxfId="671">
      <pivotArea dataOnly="0" labelOnly="1" outline="0" axis="axisValues" fieldPosition="0"/>
    </format>
    <format dxfId="670">
      <pivotArea type="all" dataOnly="0" outline="0" fieldPosition="0"/>
    </format>
    <format dxfId="669">
      <pivotArea outline="0" collapsedLevelsAreSubtotals="1" fieldPosition="0"/>
    </format>
    <format dxfId="668">
      <pivotArea dataOnly="0" labelOnly="1" outline="0" axis="axisValues" fieldPosition="0"/>
    </format>
    <format dxfId="667">
      <pivotArea type="all" dataOnly="0" outline="0" fieldPosition="0"/>
    </format>
    <format dxfId="666">
      <pivotArea outline="0" collapsedLevelsAreSubtotals="1" fieldPosition="0"/>
    </format>
    <format dxfId="665">
      <pivotArea dataOnly="0" labelOnly="1" outline="0" axis="axisValues" fieldPosition="0"/>
    </format>
    <format dxfId="664">
      <pivotArea type="all" dataOnly="0" outline="0" fieldPosition="0"/>
    </format>
    <format dxfId="663">
      <pivotArea outline="0" collapsedLevelsAreSubtotals="1" fieldPosition="0"/>
    </format>
    <format dxfId="66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EDAB1511-CE91-46DE-9642-4FFB405E86F5}" name="PivotTable44"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07:B108"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axis="axisPage" multipleItemSelectionAllowed="1" showAll="0" defaultSubtotal="0">
      <items count="6">
        <item x="1"/>
        <item h="1" x="2"/>
        <item h="1"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8">
    <format dxfId="717">
      <pivotArea type="all" dataOnly="0" outline="0" fieldPosition="0"/>
    </format>
    <format dxfId="716">
      <pivotArea type="all" dataOnly="0" outline="0" fieldPosition="0"/>
    </format>
    <format dxfId="715">
      <pivotArea type="all" dataOnly="0" outline="0" fieldPosition="0"/>
    </format>
    <format dxfId="714">
      <pivotArea type="all" dataOnly="0" outline="0" fieldPosition="0"/>
    </format>
    <format dxfId="713">
      <pivotArea type="all" dataOnly="0" outline="0" fieldPosition="0"/>
    </format>
    <format dxfId="712">
      <pivotArea type="all" dataOnly="0" outline="0" fieldPosition="0"/>
    </format>
    <format dxfId="711">
      <pivotArea type="all" dataOnly="0" outline="0" fieldPosition="0"/>
    </format>
    <format dxfId="710">
      <pivotArea type="all" dataOnly="0" outline="0" fieldPosition="0"/>
    </format>
    <format dxfId="709">
      <pivotArea type="all" dataOnly="0" outline="0" fieldPosition="0"/>
    </format>
    <format dxfId="708">
      <pivotArea type="all" dataOnly="0" outline="0" fieldPosition="0"/>
    </format>
    <format dxfId="707">
      <pivotArea type="all" dataOnly="0" outline="0" fieldPosition="0"/>
    </format>
    <format dxfId="706">
      <pivotArea outline="0" collapsedLevelsAreSubtotals="1" fieldPosition="0"/>
    </format>
    <format dxfId="705">
      <pivotArea dataOnly="0" labelOnly="1" outline="0" axis="axisValues" fieldPosition="0"/>
    </format>
    <format dxfId="704">
      <pivotArea type="all" dataOnly="0" outline="0" fieldPosition="0"/>
    </format>
    <format dxfId="703">
      <pivotArea outline="0" collapsedLevelsAreSubtotals="1" fieldPosition="0"/>
    </format>
    <format dxfId="702">
      <pivotArea dataOnly="0" labelOnly="1" outline="0" axis="axisValues" fieldPosition="0"/>
    </format>
    <format dxfId="701">
      <pivotArea type="all" dataOnly="0" outline="0" fieldPosition="0"/>
    </format>
    <format dxfId="700">
      <pivotArea outline="0" collapsedLevelsAreSubtotals="1" fieldPosition="0"/>
    </format>
    <format dxfId="699">
      <pivotArea dataOnly="0" labelOnly="1" outline="0" axis="axisValues" fieldPosition="0"/>
    </format>
    <format dxfId="698">
      <pivotArea type="all" dataOnly="0" outline="0" fieldPosition="0"/>
    </format>
    <format dxfId="697">
      <pivotArea outline="0" collapsedLevelsAreSubtotals="1" fieldPosition="0"/>
    </format>
    <format dxfId="696">
      <pivotArea dataOnly="0" labelOnly="1" outline="0" axis="axisValues" fieldPosition="0"/>
    </format>
    <format dxfId="695">
      <pivotArea type="all" dataOnly="0" outline="0" fieldPosition="0"/>
    </format>
    <format dxfId="694">
      <pivotArea outline="0" collapsedLevelsAreSubtotals="1" fieldPosition="0"/>
    </format>
    <format dxfId="693">
      <pivotArea dataOnly="0" labelOnly="1" outline="0" axis="axisValues" fieldPosition="0"/>
    </format>
    <format dxfId="692">
      <pivotArea type="all" dataOnly="0" outline="0" fieldPosition="0"/>
    </format>
    <format dxfId="691">
      <pivotArea outline="0" collapsedLevelsAreSubtotals="1" fieldPosition="0"/>
    </format>
    <format dxfId="69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D0745B0E-0270-4E2A-9C06-CF2BB7F48D14}" name="PivotTable22"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22:B223" firstHeaderRow="1" firstDataRow="1" firstDataCol="0" rowPageCount="3" colPageCount="1"/>
  <pivotFields count="57">
    <pivotField showAll="0" defaultSubtotal="0"/>
    <pivotField axis="axisPage" multipleItemSelectionAllowed="1" showAll="0" defaultSubtotal="0">
      <items count="6">
        <item x="1"/>
        <item x="2"/>
        <item x="4"/>
        <item h="1" x="3"/>
        <item h="1"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5"/>
        <item h="1" m="1" x="4"/>
        <item h="1" m="1" x="6"/>
        <item h="1" x="3"/>
      </items>
    </pivotField>
    <pivotField axis="axisPage" multipleItemSelectionAllowed="1" showAll="0" defaultSubtotal="0">
      <items count="8">
        <item x="1"/>
        <item x="2"/>
        <item x="0"/>
        <item m="1" x="6"/>
        <item x="3"/>
        <item m="1" x="7"/>
        <item m="1" x="5"/>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745">
      <pivotArea type="all" dataOnly="0" outline="0" fieldPosition="0"/>
    </format>
    <format dxfId="744">
      <pivotArea type="all" dataOnly="0" outline="0" fieldPosition="0"/>
    </format>
    <format dxfId="743">
      <pivotArea type="all" dataOnly="0" outline="0" fieldPosition="0"/>
    </format>
    <format dxfId="742">
      <pivotArea type="all" dataOnly="0" outline="0" fieldPosition="0"/>
    </format>
    <format dxfId="741">
      <pivotArea type="all" dataOnly="0" outline="0" fieldPosition="0"/>
    </format>
    <format dxfId="740">
      <pivotArea type="all" dataOnly="0" outline="0" fieldPosition="0"/>
    </format>
    <format dxfId="739">
      <pivotArea type="all" dataOnly="0" outline="0" fieldPosition="0"/>
    </format>
    <format dxfId="738">
      <pivotArea type="all" dataOnly="0" outline="0" fieldPosition="0"/>
    </format>
    <format dxfId="737">
      <pivotArea type="all" dataOnly="0" outline="0" fieldPosition="0"/>
    </format>
    <format dxfId="736">
      <pivotArea type="all" dataOnly="0" outline="0" fieldPosition="0"/>
    </format>
    <format dxfId="735">
      <pivotArea type="all" dataOnly="0" outline="0" fieldPosition="0"/>
    </format>
    <format dxfId="734">
      <pivotArea outline="0" collapsedLevelsAreSubtotals="1" fieldPosition="0"/>
    </format>
    <format dxfId="733">
      <pivotArea dataOnly="0" labelOnly="1" outline="0" axis="axisValues" fieldPosition="0"/>
    </format>
    <format dxfId="732">
      <pivotArea type="all" dataOnly="0" outline="0" fieldPosition="0"/>
    </format>
    <format dxfId="731">
      <pivotArea outline="0" collapsedLevelsAreSubtotals="1" fieldPosition="0"/>
    </format>
    <format dxfId="730">
      <pivotArea dataOnly="0" labelOnly="1" outline="0" axis="axisValues" fieldPosition="0"/>
    </format>
    <format dxfId="729">
      <pivotArea type="all" dataOnly="0" outline="0" fieldPosition="0"/>
    </format>
    <format dxfId="728">
      <pivotArea outline="0" collapsedLevelsAreSubtotals="1" fieldPosition="0"/>
    </format>
    <format dxfId="727">
      <pivotArea dataOnly="0" labelOnly="1" outline="0" axis="axisValues" fieldPosition="0"/>
    </format>
    <format dxfId="726">
      <pivotArea type="all" dataOnly="0" outline="0" fieldPosition="0"/>
    </format>
    <format dxfId="725">
      <pivotArea outline="0" collapsedLevelsAreSubtotals="1" fieldPosition="0"/>
    </format>
    <format dxfId="724">
      <pivotArea dataOnly="0" labelOnly="1" outline="0" axis="axisValues" fieldPosition="0"/>
    </format>
    <format dxfId="723">
      <pivotArea type="all" dataOnly="0" outline="0" fieldPosition="0"/>
    </format>
    <format dxfId="722">
      <pivotArea outline="0" collapsedLevelsAreSubtotals="1" fieldPosition="0"/>
    </format>
    <format dxfId="721">
      <pivotArea dataOnly="0" labelOnly="1" outline="0" axis="axisValues" fieldPosition="0"/>
    </format>
    <format dxfId="720">
      <pivotArea type="all" dataOnly="0" outline="0" fieldPosition="0"/>
    </format>
    <format dxfId="719">
      <pivotArea outline="0" collapsedLevelsAreSubtotals="1" fieldPosition="0"/>
    </format>
    <format dxfId="71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4E288155-55A8-4489-B649-F7DFB1E144BA}" name="PivotTable56"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33:E134"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axis="axisPage" multipleItemSelectionAllowed="1" showAll="0" defaultSubtotal="0">
      <items count="6">
        <item x="1"/>
        <item h="1" x="2"/>
        <item h="1" x="0"/>
        <item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8">
    <format dxfId="773">
      <pivotArea type="all" dataOnly="0" outline="0" fieldPosition="0"/>
    </format>
    <format dxfId="772">
      <pivotArea type="all" dataOnly="0" outline="0" fieldPosition="0"/>
    </format>
    <format dxfId="771">
      <pivotArea type="all" dataOnly="0" outline="0" fieldPosition="0"/>
    </format>
    <format dxfId="770">
      <pivotArea type="all" dataOnly="0" outline="0" fieldPosition="0"/>
    </format>
    <format dxfId="769">
      <pivotArea type="all" dataOnly="0" outline="0" fieldPosition="0"/>
    </format>
    <format dxfId="768">
      <pivotArea type="all" dataOnly="0" outline="0" fieldPosition="0"/>
    </format>
    <format dxfId="767">
      <pivotArea type="all" dataOnly="0" outline="0" fieldPosition="0"/>
    </format>
    <format dxfId="766">
      <pivotArea type="all" dataOnly="0" outline="0" fieldPosition="0"/>
    </format>
    <format dxfId="765">
      <pivotArea type="all" dataOnly="0" outline="0" fieldPosition="0"/>
    </format>
    <format dxfId="764">
      <pivotArea type="all" dataOnly="0" outline="0" fieldPosition="0"/>
    </format>
    <format dxfId="763">
      <pivotArea type="all" dataOnly="0" outline="0" fieldPosition="0"/>
    </format>
    <format dxfId="762">
      <pivotArea outline="0" collapsedLevelsAreSubtotals="1" fieldPosition="0"/>
    </format>
    <format dxfId="761">
      <pivotArea dataOnly="0" labelOnly="1" outline="0" axis="axisValues" fieldPosition="0"/>
    </format>
    <format dxfId="760">
      <pivotArea type="all" dataOnly="0" outline="0" fieldPosition="0"/>
    </format>
    <format dxfId="759">
      <pivotArea outline="0" collapsedLevelsAreSubtotals="1" fieldPosition="0"/>
    </format>
    <format dxfId="758">
      <pivotArea dataOnly="0" labelOnly="1" outline="0" axis="axisValues" fieldPosition="0"/>
    </format>
    <format dxfId="757">
      <pivotArea type="all" dataOnly="0" outline="0" fieldPosition="0"/>
    </format>
    <format dxfId="756">
      <pivotArea outline="0" collapsedLevelsAreSubtotals="1" fieldPosition="0"/>
    </format>
    <format dxfId="755">
      <pivotArea dataOnly="0" labelOnly="1" outline="0" axis="axisValues" fieldPosition="0"/>
    </format>
    <format dxfId="754">
      <pivotArea type="all" dataOnly="0" outline="0" fieldPosition="0"/>
    </format>
    <format dxfId="753">
      <pivotArea outline="0" collapsedLevelsAreSubtotals="1" fieldPosition="0"/>
    </format>
    <format dxfId="752">
      <pivotArea dataOnly="0" labelOnly="1" outline="0" axis="axisValues" fieldPosition="0"/>
    </format>
    <format dxfId="751">
      <pivotArea type="all" dataOnly="0" outline="0" fieldPosition="0"/>
    </format>
    <format dxfId="750">
      <pivotArea outline="0" collapsedLevelsAreSubtotals="1" fieldPosition="0"/>
    </format>
    <format dxfId="749">
      <pivotArea dataOnly="0" labelOnly="1" outline="0" axis="axisValues" fieldPosition="0"/>
    </format>
    <format dxfId="748">
      <pivotArea type="all" dataOnly="0" outline="0" fieldPosition="0"/>
    </format>
    <format dxfId="747">
      <pivotArea outline="0" collapsedLevelsAreSubtotals="1" fieldPosition="0"/>
    </format>
    <format dxfId="74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D389BDD-378F-4143-A411-0D8E292C3C16}" name="PivotTable29"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70:I289"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axis="axisRow" showAll="0" sortType="ascending" defaultSubtotal="0">
      <items count="19">
        <item x="17"/>
        <item x="7"/>
        <item x="11"/>
        <item x="15"/>
        <item x="8"/>
        <item x="16"/>
        <item x="3"/>
        <item x="14"/>
        <item x="9"/>
        <item x="6"/>
        <item x="18"/>
        <item x="12"/>
        <item x="4"/>
        <item x="5"/>
        <item x="1"/>
        <item x="0"/>
        <item x="10"/>
        <item x="2"/>
        <item x="13"/>
      </items>
    </pivotField>
  </pivotFields>
  <rowFields count="1">
    <field x="56"/>
  </rowFields>
  <rowItems count="19">
    <i>
      <x/>
    </i>
    <i>
      <x v="1"/>
    </i>
    <i>
      <x v="2"/>
    </i>
    <i>
      <x v="3"/>
    </i>
    <i>
      <x v="4"/>
    </i>
    <i>
      <x v="5"/>
    </i>
    <i>
      <x v="6"/>
    </i>
    <i>
      <x v="7"/>
    </i>
    <i>
      <x v="8"/>
    </i>
    <i>
      <x v="9"/>
    </i>
    <i>
      <x v="11"/>
    </i>
    <i>
      <x v="12"/>
    </i>
    <i>
      <x v="13"/>
    </i>
    <i>
      <x v="14"/>
    </i>
    <i>
      <x v="15"/>
    </i>
    <i>
      <x v="16"/>
    </i>
    <i>
      <x v="17"/>
    </i>
    <i>
      <x v="18"/>
    </i>
    <i t="grand">
      <x/>
    </i>
  </rowItems>
  <colItems count="1">
    <i/>
  </colItems>
  <pageFields count="1">
    <pageField fld="7" hier="-1"/>
  </pageFields>
  <dataFields count="1">
    <dataField name="Sum of Net Dwellings" fld="40" baseField="0" baseItem="0"/>
  </dataFields>
  <formats count="27">
    <format dxfId="800">
      <pivotArea type="all" dataOnly="0" outline="0" fieldPosition="0"/>
    </format>
    <format dxfId="799">
      <pivotArea type="all" dataOnly="0" outline="0" fieldPosition="0"/>
    </format>
    <format dxfId="798">
      <pivotArea type="all" dataOnly="0" outline="0" fieldPosition="0"/>
    </format>
    <format dxfId="797">
      <pivotArea type="all" dataOnly="0" outline="0" fieldPosition="0"/>
    </format>
    <format dxfId="796">
      <pivotArea type="all" dataOnly="0" outline="0" fieldPosition="0"/>
    </format>
    <format dxfId="795">
      <pivotArea type="all" dataOnly="0" outline="0" fieldPosition="0"/>
    </format>
    <format dxfId="794">
      <pivotArea type="all" dataOnly="0" outline="0" fieldPosition="0"/>
    </format>
    <format dxfId="793">
      <pivotArea type="all" dataOnly="0" outline="0" fieldPosition="0"/>
    </format>
    <format dxfId="792">
      <pivotArea type="all" dataOnly="0" outline="0" fieldPosition="0"/>
    </format>
    <format dxfId="791">
      <pivotArea type="all" dataOnly="0" outline="0" fieldPosition="0"/>
    </format>
    <format dxfId="790">
      <pivotArea type="all" dataOnly="0" outline="0" fieldPosition="0"/>
    </format>
    <format dxfId="789">
      <pivotArea outline="0" collapsedLevelsAreSubtotals="1" fieldPosition="0"/>
    </format>
    <format dxfId="788">
      <pivotArea field="56" type="button" dataOnly="0" labelOnly="1" outline="0" axis="axisRow" fieldPosition="0"/>
    </format>
    <format dxfId="787">
      <pivotArea dataOnly="0" labelOnly="1" grandRow="1" outline="0" fieldPosition="0"/>
    </format>
    <format dxfId="786">
      <pivotArea dataOnly="0" labelOnly="1" outline="0" axis="axisValues" fieldPosition="0"/>
    </format>
    <format dxfId="785">
      <pivotArea type="all" dataOnly="0" outline="0" fieldPosition="0"/>
    </format>
    <format dxfId="784">
      <pivotArea outline="0" collapsedLevelsAreSubtotals="1" fieldPosition="0"/>
    </format>
    <format dxfId="783">
      <pivotArea field="56" type="button" dataOnly="0" labelOnly="1" outline="0" axis="axisRow" fieldPosition="0"/>
    </format>
    <format dxfId="782">
      <pivotArea dataOnly="0" labelOnly="1" fieldPosition="0">
        <references count="1">
          <reference field="56" count="18">
            <x v="0"/>
            <x v="1"/>
            <x v="2"/>
            <x v="3"/>
            <x v="4"/>
            <x v="5"/>
            <x v="6"/>
            <x v="7"/>
            <x v="8"/>
            <x v="9"/>
            <x v="11"/>
            <x v="12"/>
            <x v="13"/>
            <x v="14"/>
            <x v="15"/>
            <x v="16"/>
            <x v="17"/>
            <x v="18"/>
          </reference>
        </references>
      </pivotArea>
    </format>
    <format dxfId="781">
      <pivotArea dataOnly="0" labelOnly="1" grandRow="1" outline="0" fieldPosition="0"/>
    </format>
    <format dxfId="780">
      <pivotArea dataOnly="0" labelOnly="1" outline="0" axis="axisValues" fieldPosition="0"/>
    </format>
    <format dxfId="779">
      <pivotArea type="all" dataOnly="0" outline="0" fieldPosition="0"/>
    </format>
    <format dxfId="778">
      <pivotArea outline="0" collapsedLevelsAreSubtotals="1" fieldPosition="0"/>
    </format>
    <format dxfId="777">
      <pivotArea field="56" type="button" dataOnly="0" labelOnly="1" outline="0" axis="axisRow" fieldPosition="0"/>
    </format>
    <format dxfId="776">
      <pivotArea dataOnly="0" labelOnly="1" fieldPosition="0">
        <references count="1">
          <reference field="56" count="18">
            <x v="0"/>
            <x v="1"/>
            <x v="2"/>
            <x v="3"/>
            <x v="4"/>
            <x v="5"/>
            <x v="6"/>
            <x v="7"/>
            <x v="8"/>
            <x v="9"/>
            <x v="11"/>
            <x v="12"/>
            <x v="13"/>
            <x v="14"/>
            <x v="15"/>
            <x v="16"/>
            <x v="17"/>
            <x v="18"/>
          </reference>
        </references>
      </pivotArea>
    </format>
    <format dxfId="775">
      <pivotArea dataOnly="0" labelOnly="1" grandRow="1" outline="0" fieldPosition="0"/>
    </format>
    <format dxfId="77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9317D26-94ED-4536-A9B2-9260898F9A04}" name="PivotTable52"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25:H12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axis="axisPage" multipleItemSelectionAllowed="1" showAll="0" defaultSubtotal="0">
      <items count="6">
        <item h="1" x="1"/>
        <item x="2"/>
        <item h="1"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8">
    <format dxfId="83">
      <pivotArea type="all" dataOnly="0" outline="0" fieldPosition="0"/>
    </format>
    <format dxfId="82">
      <pivotArea type="all" dataOnly="0" outline="0" fieldPosition="0"/>
    </format>
    <format dxfId="81">
      <pivotArea type="all" dataOnly="0" outline="0" fieldPosition="0"/>
    </format>
    <format dxfId="80">
      <pivotArea type="all" dataOnly="0" outline="0" fieldPosition="0"/>
    </format>
    <format dxfId="79">
      <pivotArea type="all" dataOnly="0" outline="0" fieldPosition="0"/>
    </format>
    <format dxfId="78">
      <pivotArea type="all" dataOnly="0" outline="0" fieldPosition="0"/>
    </format>
    <format dxfId="77">
      <pivotArea type="all" dataOnly="0" outline="0" fieldPosition="0"/>
    </format>
    <format dxfId="76">
      <pivotArea type="all" dataOnly="0" outline="0" fieldPosition="0"/>
    </format>
    <format dxfId="75">
      <pivotArea type="all" dataOnly="0" outline="0" fieldPosition="0"/>
    </format>
    <format dxfId="74">
      <pivotArea type="all" dataOnly="0" outline="0" fieldPosition="0"/>
    </format>
    <format dxfId="73">
      <pivotArea type="all" dataOnly="0" outline="0" fieldPosition="0"/>
    </format>
    <format dxfId="72">
      <pivotArea outline="0" collapsedLevelsAreSubtotals="1" fieldPosition="0"/>
    </format>
    <format dxfId="71">
      <pivotArea dataOnly="0" labelOnly="1" outline="0" axis="axisValues" fieldPosition="0"/>
    </format>
    <format dxfId="70">
      <pivotArea type="all" dataOnly="0" outline="0" fieldPosition="0"/>
    </format>
    <format dxfId="69">
      <pivotArea outline="0" collapsedLevelsAreSubtotals="1" fieldPosition="0"/>
    </format>
    <format dxfId="68">
      <pivotArea dataOnly="0" labelOnly="1" outline="0" axis="axisValues" fieldPosition="0"/>
    </format>
    <format dxfId="67">
      <pivotArea type="all" dataOnly="0" outline="0" fieldPosition="0"/>
    </format>
    <format dxfId="66">
      <pivotArea outline="0" collapsedLevelsAreSubtotals="1"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dataOnly="0" labelOnly="1" outline="0" axis="axisValues" fieldPosition="0"/>
    </format>
    <format dxfId="61">
      <pivotArea type="all" dataOnly="0" outline="0" fieldPosition="0"/>
    </format>
    <format dxfId="60">
      <pivotArea outline="0" collapsedLevelsAreSubtotals="1" fieldPosition="0"/>
    </format>
    <format dxfId="59">
      <pivotArea dataOnly="0" labelOnly="1" outline="0" axis="axisValues" fieldPosition="0"/>
    </format>
    <format dxfId="58">
      <pivotArea type="all" dataOnly="0" outline="0" fieldPosition="0"/>
    </format>
    <format dxfId="57">
      <pivotArea outline="0" collapsedLevelsAreSubtotals="1" fieldPosition="0"/>
    </format>
    <format dxfId="5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6D1EA871-9D22-4500-8B4F-6531B18BA8FE}" name="PivotTable61"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01:B202"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5"/>
        <item h="1" m="1" x="4"/>
        <item h="1" m="1" x="6"/>
        <item h="1" x="3"/>
      </items>
    </pivotField>
    <pivotField axis="axisPage" multipleItemSelectionAllowed="1" showAll="0" defaultSubtotal="0">
      <items count="8">
        <item x="1"/>
        <item h="1"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8">
    <format dxfId="828">
      <pivotArea type="all" dataOnly="0" outline="0" fieldPosition="0"/>
    </format>
    <format dxfId="827">
      <pivotArea type="all" dataOnly="0" outline="0" fieldPosition="0"/>
    </format>
    <format dxfId="826">
      <pivotArea type="all" dataOnly="0" outline="0" fieldPosition="0"/>
    </format>
    <format dxfId="825">
      <pivotArea type="all" dataOnly="0" outline="0" fieldPosition="0"/>
    </format>
    <format dxfId="824">
      <pivotArea type="all" dataOnly="0" outline="0" fieldPosition="0"/>
    </format>
    <format dxfId="823">
      <pivotArea type="all" dataOnly="0" outline="0" fieldPosition="0"/>
    </format>
    <format dxfId="822">
      <pivotArea type="all" dataOnly="0" outline="0" fieldPosition="0"/>
    </format>
    <format dxfId="821">
      <pivotArea type="all" dataOnly="0" outline="0" fieldPosition="0"/>
    </format>
    <format dxfId="820">
      <pivotArea type="all" dataOnly="0" outline="0" fieldPosition="0"/>
    </format>
    <format dxfId="819">
      <pivotArea type="all" dataOnly="0" outline="0" fieldPosition="0"/>
    </format>
    <format dxfId="818">
      <pivotArea type="all" dataOnly="0" outline="0" fieldPosition="0"/>
    </format>
    <format dxfId="817">
      <pivotArea outline="0" collapsedLevelsAreSubtotals="1" fieldPosition="0"/>
    </format>
    <format dxfId="816">
      <pivotArea dataOnly="0" labelOnly="1" outline="0" axis="axisValues" fieldPosition="0"/>
    </format>
    <format dxfId="815">
      <pivotArea type="all" dataOnly="0" outline="0" fieldPosition="0"/>
    </format>
    <format dxfId="814">
      <pivotArea outline="0" collapsedLevelsAreSubtotals="1" fieldPosition="0"/>
    </format>
    <format dxfId="813">
      <pivotArea dataOnly="0" labelOnly="1" outline="0" axis="axisValues" fieldPosition="0"/>
    </format>
    <format dxfId="812">
      <pivotArea type="all" dataOnly="0" outline="0" fieldPosition="0"/>
    </format>
    <format dxfId="811">
      <pivotArea outline="0" collapsedLevelsAreSubtotals="1" fieldPosition="0"/>
    </format>
    <format dxfId="810">
      <pivotArea dataOnly="0" labelOnly="1" outline="0" axis="axisValues" fieldPosition="0"/>
    </format>
    <format dxfId="809">
      <pivotArea type="all" dataOnly="0" outline="0" fieldPosition="0"/>
    </format>
    <format dxfId="808">
      <pivotArea outline="0" collapsedLevelsAreSubtotals="1" fieldPosition="0"/>
    </format>
    <format dxfId="807">
      <pivotArea dataOnly="0" labelOnly="1" outline="0" axis="axisValues" fieldPosition="0"/>
    </format>
    <format dxfId="806">
      <pivotArea type="all" dataOnly="0" outline="0" fieldPosition="0"/>
    </format>
    <format dxfId="805">
      <pivotArea outline="0" collapsedLevelsAreSubtotals="1" fieldPosition="0"/>
    </format>
    <format dxfId="804">
      <pivotArea dataOnly="0" labelOnly="1" outline="0" axis="axisValues" fieldPosition="0"/>
    </format>
    <format dxfId="803">
      <pivotArea type="all" dataOnly="0" outline="0" fieldPosition="0"/>
    </format>
    <format dxfId="802">
      <pivotArea outline="0" collapsedLevelsAreSubtotals="1" fieldPosition="0"/>
    </format>
    <format dxfId="80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E55CBAAE-94F3-44E2-9A72-942B401081FF}" name="PivotTable50"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15:E11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axis="axisPage" multipleItemSelectionAllowed="1" showAll="0" defaultSubtotal="0">
      <items count="6">
        <item h="1" x="1"/>
        <item h="1" x="2"/>
        <item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8">
    <format dxfId="856">
      <pivotArea type="all" dataOnly="0" outline="0" fieldPosition="0"/>
    </format>
    <format dxfId="855">
      <pivotArea type="all" dataOnly="0" outline="0" fieldPosition="0"/>
    </format>
    <format dxfId="854">
      <pivotArea type="all" dataOnly="0" outline="0" fieldPosition="0"/>
    </format>
    <format dxfId="853">
      <pivotArea type="all" dataOnly="0" outline="0" fieldPosition="0"/>
    </format>
    <format dxfId="852">
      <pivotArea type="all" dataOnly="0" outline="0" fieldPosition="0"/>
    </format>
    <format dxfId="851">
      <pivotArea type="all" dataOnly="0" outline="0" fieldPosition="0"/>
    </format>
    <format dxfId="850">
      <pivotArea type="all" dataOnly="0" outline="0" fieldPosition="0"/>
    </format>
    <format dxfId="849">
      <pivotArea type="all" dataOnly="0" outline="0" fieldPosition="0"/>
    </format>
    <format dxfId="848">
      <pivotArea type="all" dataOnly="0" outline="0" fieldPosition="0"/>
    </format>
    <format dxfId="847">
      <pivotArea type="all" dataOnly="0" outline="0" fieldPosition="0"/>
    </format>
    <format dxfId="846">
      <pivotArea type="all" dataOnly="0" outline="0" fieldPosition="0"/>
    </format>
    <format dxfId="845">
      <pivotArea outline="0" collapsedLevelsAreSubtotals="1" fieldPosition="0"/>
    </format>
    <format dxfId="844">
      <pivotArea dataOnly="0" labelOnly="1" outline="0" axis="axisValues" fieldPosition="0"/>
    </format>
    <format dxfId="843">
      <pivotArea type="all" dataOnly="0" outline="0" fieldPosition="0"/>
    </format>
    <format dxfId="842">
      <pivotArea outline="0" collapsedLevelsAreSubtotals="1" fieldPosition="0"/>
    </format>
    <format dxfId="841">
      <pivotArea dataOnly="0" labelOnly="1" outline="0" axis="axisValues" fieldPosition="0"/>
    </format>
    <format dxfId="840">
      <pivotArea type="all" dataOnly="0" outline="0" fieldPosition="0"/>
    </format>
    <format dxfId="839">
      <pivotArea outline="0" collapsedLevelsAreSubtotals="1" fieldPosition="0"/>
    </format>
    <format dxfId="838">
      <pivotArea dataOnly="0" labelOnly="1" outline="0" axis="axisValues" fieldPosition="0"/>
    </format>
    <format dxfId="837">
      <pivotArea type="all" dataOnly="0" outline="0" fieldPosition="0"/>
    </format>
    <format dxfId="836">
      <pivotArea outline="0" collapsedLevelsAreSubtotals="1" fieldPosition="0"/>
    </format>
    <format dxfId="835">
      <pivotArea dataOnly="0" labelOnly="1" outline="0" axis="axisValues" fieldPosition="0"/>
    </format>
    <format dxfId="834">
      <pivotArea type="all" dataOnly="0" outline="0" fieldPosition="0"/>
    </format>
    <format dxfId="833">
      <pivotArea outline="0" collapsedLevelsAreSubtotals="1" fieldPosition="0"/>
    </format>
    <format dxfId="832">
      <pivotArea dataOnly="0" labelOnly="1" outline="0" axis="axisValues" fieldPosition="0"/>
    </format>
    <format dxfId="831">
      <pivotArea type="all" dataOnly="0" outline="0" fieldPosition="0"/>
    </format>
    <format dxfId="830">
      <pivotArea outline="0" collapsedLevelsAreSubtotals="1" fieldPosition="0"/>
    </format>
    <format dxfId="8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F143C3C4-2DA9-4965-A0CF-926F5EA16632}" name="PivotTable81"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395:I403" firstHeaderRow="1" firstDataRow="1" firstDataCol="1" rowPageCount="3" colPageCount="1"/>
  <pivotFields count="68">
    <pivotField showAll="0" defaultSubtotal="0"/>
    <pivotField axis="axisPage" multipleItemSelectionAllowed="1" showAll="0" defaultSubtotal="0">
      <items count="5">
        <item x="1"/>
        <item x="2"/>
        <item x="4"/>
        <item h="1" x="3"/>
        <item h="1" x="0"/>
      </items>
    </pivotField>
    <pivotField axis="axisPage" multipleItemSelectionAllowed="1" showAll="0" defaultSubtotal="0">
      <items count="2">
        <item x="1"/>
        <item h="1" x="0"/>
      </items>
    </pivotField>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axis="axisRow" showAll="0" defaultSubtotal="0">
      <items count="19">
        <item x="17"/>
        <item x="7"/>
        <item x="11"/>
        <item x="15"/>
        <item x="8"/>
        <item x="16"/>
        <item x="3"/>
        <item x="14"/>
        <item x="9"/>
        <item x="6"/>
        <item x="12"/>
        <item x="4"/>
        <item x="5"/>
        <item x="1"/>
        <item x="0"/>
        <item x="10"/>
        <item x="2"/>
        <item x="13"/>
        <item x="18"/>
      </items>
    </pivotField>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56"/>
  </rowFields>
  <rowItems count="8">
    <i>
      <x/>
    </i>
    <i>
      <x v="1"/>
    </i>
    <i>
      <x v="2"/>
    </i>
    <i>
      <x v="8"/>
    </i>
    <i>
      <x v="9"/>
    </i>
    <i>
      <x v="14"/>
    </i>
    <i>
      <x v="15"/>
    </i>
    <i t="grand">
      <x/>
    </i>
  </rowItems>
  <colItems count="1">
    <i/>
  </colItems>
  <pageFields count="3">
    <pageField fld="7" hier="-1"/>
    <pageField fld="2" hier="-1"/>
    <pageField fld="1" hier="-1"/>
  </pageFields>
  <dataFields count="1">
    <dataField name="Sum of Net Dwellings" fld="40" baseField="0" baseItem="0"/>
  </dataFields>
  <formats count="34">
    <format dxfId="890">
      <pivotArea type="all" dataOnly="0" outline="0" fieldPosition="0"/>
    </format>
    <format dxfId="889">
      <pivotArea type="all" dataOnly="0" outline="0" fieldPosition="0"/>
    </format>
    <format dxfId="888">
      <pivotArea type="all" dataOnly="0" outline="0" fieldPosition="0"/>
    </format>
    <format dxfId="887">
      <pivotArea type="all" dataOnly="0" outline="0" fieldPosition="0"/>
    </format>
    <format dxfId="886">
      <pivotArea type="all" dataOnly="0" outline="0" fieldPosition="0"/>
    </format>
    <format dxfId="885">
      <pivotArea type="all" dataOnly="0" outline="0" fieldPosition="0"/>
    </format>
    <format dxfId="884">
      <pivotArea type="all" dataOnly="0" outline="0" fieldPosition="0"/>
    </format>
    <format dxfId="883">
      <pivotArea field="56" type="button" dataOnly="0" labelOnly="1" outline="0" axis="axisRow" fieldPosition="0"/>
    </format>
    <format dxfId="882">
      <pivotArea dataOnly="0" labelOnly="1" outline="0" fieldPosition="0">
        <references count="1">
          <reference field="4294967294" count="1">
            <x v="0"/>
          </reference>
        </references>
      </pivotArea>
    </format>
    <format dxfId="881">
      <pivotArea field="56" type="button" dataOnly="0" labelOnly="1" outline="0" axis="axisRow" fieldPosition="0"/>
    </format>
    <format dxfId="880">
      <pivotArea dataOnly="0" labelOnly="1" outline="0" fieldPosition="0">
        <references count="1">
          <reference field="4294967294" count="1">
            <x v="0"/>
          </reference>
        </references>
      </pivotArea>
    </format>
    <format dxfId="879">
      <pivotArea field="56" type="button" dataOnly="0" labelOnly="1" outline="0" axis="axisRow" fieldPosition="0"/>
    </format>
    <format dxfId="878">
      <pivotArea dataOnly="0" labelOnly="1" outline="0" fieldPosition="0">
        <references count="1">
          <reference field="4294967294" count="1">
            <x v="0"/>
          </reference>
        </references>
      </pivotArea>
    </format>
    <format dxfId="877">
      <pivotArea type="all" dataOnly="0" outline="0" fieldPosition="0"/>
    </format>
    <format dxfId="876">
      <pivotArea type="all" dataOnly="0" outline="0" fieldPosition="0"/>
    </format>
    <format dxfId="875">
      <pivotArea type="all" dataOnly="0" outline="0" fieldPosition="0"/>
    </format>
    <format dxfId="874">
      <pivotArea type="all" dataOnly="0" outline="0" fieldPosition="0"/>
    </format>
    <format dxfId="873">
      <pivotArea outline="0" collapsedLevelsAreSubtotals="1" fieldPosition="0"/>
    </format>
    <format dxfId="872">
      <pivotArea field="56" type="button" dataOnly="0" labelOnly="1" outline="0" axis="axisRow" fieldPosition="0"/>
    </format>
    <format dxfId="871">
      <pivotArea dataOnly="0" labelOnly="1" fieldPosition="0">
        <references count="1">
          <reference field="56" count="10">
            <x v="0"/>
            <x v="1"/>
            <x v="2"/>
            <x v="4"/>
            <x v="6"/>
            <x v="8"/>
            <x v="9"/>
            <x v="10"/>
            <x v="14"/>
            <x v="15"/>
          </reference>
        </references>
      </pivotArea>
    </format>
    <format dxfId="870">
      <pivotArea dataOnly="0" labelOnly="1" grandRow="1" outline="0" fieldPosition="0"/>
    </format>
    <format dxfId="869">
      <pivotArea dataOnly="0" labelOnly="1" outline="0" axis="axisValues" fieldPosition="0"/>
    </format>
    <format dxfId="868">
      <pivotArea type="all" dataOnly="0" outline="0" fieldPosition="0"/>
    </format>
    <format dxfId="867">
      <pivotArea outline="0" collapsedLevelsAreSubtotals="1" fieldPosition="0"/>
    </format>
    <format dxfId="866">
      <pivotArea field="56" type="button" dataOnly="0" labelOnly="1" outline="0" axis="axisRow" fieldPosition="0"/>
    </format>
    <format dxfId="865">
      <pivotArea dataOnly="0" labelOnly="1" fieldPosition="0">
        <references count="1">
          <reference field="56" count="7">
            <x v="0"/>
            <x v="1"/>
            <x v="2"/>
            <x v="8"/>
            <x v="9"/>
            <x v="14"/>
            <x v="15"/>
          </reference>
        </references>
      </pivotArea>
    </format>
    <format dxfId="864">
      <pivotArea dataOnly="0" labelOnly="1" grandRow="1" outline="0" fieldPosition="0"/>
    </format>
    <format dxfId="863">
      <pivotArea dataOnly="0" labelOnly="1" outline="0" axis="axisValues" fieldPosition="0"/>
    </format>
    <format dxfId="862">
      <pivotArea type="all" dataOnly="0" outline="0" fieldPosition="0"/>
    </format>
    <format dxfId="861">
      <pivotArea outline="0" collapsedLevelsAreSubtotals="1" fieldPosition="0"/>
    </format>
    <format dxfId="860">
      <pivotArea field="56" type="button" dataOnly="0" labelOnly="1" outline="0" axis="axisRow" fieldPosition="0"/>
    </format>
    <format dxfId="859">
      <pivotArea dataOnly="0" labelOnly="1" fieldPosition="0">
        <references count="1">
          <reference field="56" count="7">
            <x v="0"/>
            <x v="1"/>
            <x v="2"/>
            <x v="8"/>
            <x v="9"/>
            <x v="14"/>
            <x v="15"/>
          </reference>
        </references>
      </pivotArea>
    </format>
    <format dxfId="858">
      <pivotArea dataOnly="0" labelOnly="1" grandRow="1" outline="0" fieldPosition="0"/>
    </format>
    <format dxfId="8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48DBC69D-0B2F-4CE5-9A01-AA4FE0DA3236}" name="PivotTable79" cacheId="7" applyNumberFormats="0" applyBorderFormats="0" applyFontFormats="0" applyPatternFormats="0" applyAlignmentFormats="0" applyWidthHeightFormats="1" dataCaption="Values" missingCaption="0" updatedVersion="6" minRefreshableVersion="3" itemPrintTitles="1" createdVersion="4" indent="0" outline="1" outlineData="1" multipleFieldFilters="0">
  <location ref="H363:I376" firstHeaderRow="1" firstDataRow="1" firstDataCol="1" rowPageCount="3" colPageCount="1"/>
  <pivotFields count="68">
    <pivotField showAll="0" defaultSubtotal="0"/>
    <pivotField axis="axisPage" multipleItemSelectionAllowed="1" showAll="0" defaultSubtotal="0">
      <items count="5">
        <item x="1"/>
        <item x="2"/>
        <item x="4"/>
        <item h="1" x="3"/>
        <item h="1" x="0"/>
      </items>
    </pivotField>
    <pivotField axis="axisPage" multipleItemSelectionAllowed="1" showAll="0" defaultSubtotal="0">
      <items count="2">
        <item h="1" x="1"/>
        <item x="0"/>
      </items>
    </pivotField>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axis="axisRow" showAll="0" defaultSubtotal="0">
      <items count="19">
        <item x="17"/>
        <item x="7"/>
        <item x="11"/>
        <item x="15"/>
        <item x="8"/>
        <item x="16"/>
        <item x="3"/>
        <item x="14"/>
        <item x="9"/>
        <item x="6"/>
        <item x="12"/>
        <item x="4"/>
        <item x="5"/>
        <item x="1"/>
        <item x="0"/>
        <item x="10"/>
        <item x="2"/>
        <item x="13"/>
        <item x="18"/>
      </items>
    </pivotField>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56"/>
  </rowFields>
  <rowItems count="13">
    <i>
      <x v="1"/>
    </i>
    <i>
      <x v="2"/>
    </i>
    <i>
      <x v="3"/>
    </i>
    <i>
      <x v="4"/>
    </i>
    <i>
      <x v="6"/>
    </i>
    <i>
      <x v="8"/>
    </i>
    <i>
      <x v="9"/>
    </i>
    <i>
      <x v="10"/>
    </i>
    <i>
      <x v="11"/>
    </i>
    <i>
      <x v="12"/>
    </i>
    <i>
      <x v="14"/>
    </i>
    <i>
      <x v="16"/>
    </i>
    <i t="grand">
      <x/>
    </i>
  </rowItems>
  <colItems count="1">
    <i/>
  </colItems>
  <pageFields count="3">
    <pageField fld="7" hier="-1"/>
    <pageField fld="2" hier="-1"/>
    <pageField fld="1" hier="-1"/>
  </pageFields>
  <dataFields count="1">
    <dataField name="Sum of Net Dwellings" fld="40" baseField="0" baseItem="0"/>
  </dataFields>
  <formats count="36">
    <format dxfId="926">
      <pivotArea type="all" dataOnly="0" outline="0" fieldPosition="0"/>
    </format>
    <format dxfId="925">
      <pivotArea type="all" dataOnly="0" outline="0" fieldPosition="0"/>
    </format>
    <format dxfId="924">
      <pivotArea type="all" dataOnly="0" outline="0" fieldPosition="0"/>
    </format>
    <format dxfId="923">
      <pivotArea type="all" dataOnly="0" outline="0" fieldPosition="0"/>
    </format>
    <format dxfId="922">
      <pivotArea type="all" dataOnly="0" outline="0" fieldPosition="0"/>
    </format>
    <format dxfId="921">
      <pivotArea type="all" dataOnly="0" outline="0" fieldPosition="0"/>
    </format>
    <format dxfId="920">
      <pivotArea type="all" dataOnly="0" outline="0" fieldPosition="0"/>
    </format>
    <format dxfId="919">
      <pivotArea field="56" type="button" dataOnly="0" labelOnly="1" outline="0" axis="axisRow" fieldPosition="0"/>
    </format>
    <format dxfId="918">
      <pivotArea dataOnly="0" labelOnly="1" outline="0" fieldPosition="0">
        <references count="1">
          <reference field="4294967294" count="1">
            <x v="0"/>
          </reference>
        </references>
      </pivotArea>
    </format>
    <format dxfId="917">
      <pivotArea field="56" type="button" dataOnly="0" labelOnly="1" outline="0" axis="axisRow" fieldPosition="0"/>
    </format>
    <format dxfId="916">
      <pivotArea dataOnly="0" labelOnly="1" outline="0" fieldPosition="0">
        <references count="1">
          <reference field="4294967294" count="1">
            <x v="0"/>
          </reference>
        </references>
      </pivotArea>
    </format>
    <format dxfId="915">
      <pivotArea field="56" type="button" dataOnly="0" labelOnly="1" outline="0" axis="axisRow" fieldPosition="0"/>
    </format>
    <format dxfId="914">
      <pivotArea dataOnly="0" labelOnly="1" outline="0" fieldPosition="0">
        <references count="1">
          <reference field="4294967294" count="1">
            <x v="0"/>
          </reference>
        </references>
      </pivotArea>
    </format>
    <format dxfId="913">
      <pivotArea type="all" dataOnly="0" outline="0" fieldPosition="0"/>
    </format>
    <format dxfId="912">
      <pivotArea type="all" dataOnly="0" outline="0" fieldPosition="0"/>
    </format>
    <format dxfId="911">
      <pivotArea type="all" dataOnly="0" outline="0" fieldPosition="0"/>
    </format>
    <format dxfId="910">
      <pivotArea type="all" dataOnly="0" outline="0" fieldPosition="0"/>
    </format>
    <format dxfId="909">
      <pivotArea outline="0" collapsedLevelsAreSubtotals="1" fieldPosition="0"/>
    </format>
    <format dxfId="908">
      <pivotArea field="56" type="button" dataOnly="0" labelOnly="1" outline="0" axis="axisRow" fieldPosition="0"/>
    </format>
    <format dxfId="907">
      <pivotArea dataOnly="0" labelOnly="1" fieldPosition="0">
        <references count="1">
          <reference field="56" count="15">
            <x v="1"/>
            <x v="2"/>
            <x v="3"/>
            <x v="4"/>
            <x v="6"/>
            <x v="8"/>
            <x v="9"/>
            <x v="10"/>
            <x v="11"/>
            <x v="12"/>
            <x v="13"/>
            <x v="14"/>
            <x v="15"/>
            <x v="16"/>
            <x v="17"/>
          </reference>
        </references>
      </pivotArea>
    </format>
    <format dxfId="906">
      <pivotArea dataOnly="0" labelOnly="1" grandRow="1" outline="0" fieldPosition="0"/>
    </format>
    <format dxfId="905">
      <pivotArea dataOnly="0" labelOnly="1" outline="0" axis="axisValues" fieldPosition="0"/>
    </format>
    <format dxfId="904">
      <pivotArea grandRow="1" outline="0" collapsedLevelsAreSubtotals="1" fieldPosition="0"/>
    </format>
    <format dxfId="903">
      <pivotArea type="all" dataOnly="0" outline="0" fieldPosition="0"/>
    </format>
    <format dxfId="902">
      <pivotArea outline="0" collapsedLevelsAreSubtotals="1" fieldPosition="0"/>
    </format>
    <format dxfId="901">
      <pivotArea field="56" type="button" dataOnly="0" labelOnly="1" outline="0" axis="axisRow" fieldPosition="0"/>
    </format>
    <format dxfId="900">
      <pivotArea dataOnly="0" labelOnly="1" fieldPosition="0">
        <references count="1">
          <reference field="56" count="12">
            <x v="1"/>
            <x v="2"/>
            <x v="3"/>
            <x v="4"/>
            <x v="6"/>
            <x v="8"/>
            <x v="9"/>
            <x v="10"/>
            <x v="11"/>
            <x v="12"/>
            <x v="14"/>
            <x v="16"/>
          </reference>
        </references>
      </pivotArea>
    </format>
    <format dxfId="899">
      <pivotArea dataOnly="0" labelOnly="1" grandRow="1" outline="0" fieldPosition="0"/>
    </format>
    <format dxfId="898">
      <pivotArea dataOnly="0" labelOnly="1" outline="0" axis="axisValues" fieldPosition="0"/>
    </format>
    <format dxfId="897">
      <pivotArea type="all" dataOnly="0" outline="0" fieldPosition="0"/>
    </format>
    <format dxfId="896">
      <pivotArea outline="0" collapsedLevelsAreSubtotals="1" fieldPosition="0"/>
    </format>
    <format dxfId="895">
      <pivotArea field="56" type="button" dataOnly="0" labelOnly="1" outline="0" axis="axisRow" fieldPosition="0"/>
    </format>
    <format dxfId="894">
      <pivotArea dataOnly="0" labelOnly="1" fieldPosition="0">
        <references count="1">
          <reference field="56" count="12">
            <x v="1"/>
            <x v="2"/>
            <x v="3"/>
            <x v="4"/>
            <x v="6"/>
            <x v="8"/>
            <x v="9"/>
            <x v="10"/>
            <x v="11"/>
            <x v="12"/>
            <x v="14"/>
            <x v="16"/>
          </reference>
        </references>
      </pivotArea>
    </format>
    <format dxfId="893">
      <pivotArea dataOnly="0" labelOnly="1" grandRow="1" outline="0" fieldPosition="0"/>
    </format>
    <format dxfId="892">
      <pivotArea dataOnly="0" labelOnly="1" outline="0" axis="axisValues" fieldPosition="0"/>
    </format>
    <format dxfId="89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938F9D24-AF9A-471E-848B-EA7BC321DF56}" name="PivotTable51"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41:E142"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axis="axisPage" multipleItemSelectionAllowed="1" showAll="0" defaultSubtotal="0">
      <items count="6">
        <item h="1" x="1"/>
        <item h="1" x="2"/>
        <item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8">
    <format dxfId="954">
      <pivotArea type="all" dataOnly="0" outline="0" fieldPosition="0"/>
    </format>
    <format dxfId="953">
      <pivotArea type="all" dataOnly="0" outline="0" fieldPosition="0"/>
    </format>
    <format dxfId="952">
      <pivotArea type="all" dataOnly="0" outline="0" fieldPosition="0"/>
    </format>
    <format dxfId="951">
      <pivotArea type="all" dataOnly="0" outline="0" fieldPosition="0"/>
    </format>
    <format dxfId="950">
      <pivotArea type="all" dataOnly="0" outline="0" fieldPosition="0"/>
    </format>
    <format dxfId="949">
      <pivotArea type="all" dataOnly="0" outline="0" fieldPosition="0"/>
    </format>
    <format dxfId="948">
      <pivotArea type="all" dataOnly="0" outline="0" fieldPosition="0"/>
    </format>
    <format dxfId="947">
      <pivotArea type="all" dataOnly="0" outline="0" fieldPosition="0"/>
    </format>
    <format dxfId="946">
      <pivotArea type="all" dataOnly="0" outline="0" fieldPosition="0"/>
    </format>
    <format dxfId="945">
      <pivotArea type="all" dataOnly="0" outline="0" fieldPosition="0"/>
    </format>
    <format dxfId="944">
      <pivotArea type="all" dataOnly="0" outline="0" fieldPosition="0"/>
    </format>
    <format dxfId="943">
      <pivotArea outline="0" collapsedLevelsAreSubtotals="1" fieldPosition="0"/>
    </format>
    <format dxfId="942">
      <pivotArea dataOnly="0" labelOnly="1" outline="0" axis="axisValues" fieldPosition="0"/>
    </format>
    <format dxfId="941">
      <pivotArea type="all" dataOnly="0" outline="0" fieldPosition="0"/>
    </format>
    <format dxfId="940">
      <pivotArea outline="0" collapsedLevelsAreSubtotals="1" fieldPosition="0"/>
    </format>
    <format dxfId="939">
      <pivotArea dataOnly="0" labelOnly="1" outline="0" axis="axisValues" fieldPosition="0"/>
    </format>
    <format dxfId="938">
      <pivotArea type="all" dataOnly="0" outline="0" fieldPosition="0"/>
    </format>
    <format dxfId="937">
      <pivotArea outline="0" collapsedLevelsAreSubtotals="1" fieldPosition="0"/>
    </format>
    <format dxfId="936">
      <pivotArea dataOnly="0" labelOnly="1" outline="0" axis="axisValues" fieldPosition="0"/>
    </format>
    <format dxfId="935">
      <pivotArea type="all" dataOnly="0" outline="0" fieldPosition="0"/>
    </format>
    <format dxfId="934">
      <pivotArea outline="0" collapsedLevelsAreSubtotals="1" fieldPosition="0"/>
    </format>
    <format dxfId="933">
      <pivotArea dataOnly="0" labelOnly="1" outline="0" axis="axisValues" fieldPosition="0"/>
    </format>
    <format dxfId="932">
      <pivotArea type="all" dataOnly="0" outline="0" fieldPosition="0"/>
    </format>
    <format dxfId="931">
      <pivotArea outline="0" collapsedLevelsAreSubtotals="1" fieldPosition="0"/>
    </format>
    <format dxfId="930">
      <pivotArea dataOnly="0" labelOnly="1" outline="0" axis="axisValues" fieldPosition="0"/>
    </format>
    <format dxfId="929">
      <pivotArea type="all" dataOnly="0" outline="0" fieldPosition="0"/>
    </format>
    <format dxfId="928">
      <pivotArea outline="0" collapsedLevelsAreSubtotals="1" fieldPosition="0"/>
    </format>
    <format dxfId="92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48923F7C-E915-42B6-97D7-4D40AFEAE062}" name="PivotTable26"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13:E214"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m="1" x="5"/>
        <item h="1" m="1" x="4"/>
        <item h="1" m="1" x="6"/>
        <item h="1" x="3"/>
      </items>
    </pivotField>
    <pivotField axis="axisPage" multipleItemSelectionAllowed="1" showAll="0" defaultSubtotal="0">
      <items count="8">
        <item x="1"/>
        <item x="2"/>
        <item x="0"/>
        <item m="1" x="6"/>
        <item x="3"/>
        <item m="1" x="7"/>
        <item m="1" x="5"/>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982">
      <pivotArea type="all" dataOnly="0" outline="0" fieldPosition="0"/>
    </format>
    <format dxfId="981">
      <pivotArea type="all" dataOnly="0" outline="0" fieldPosition="0"/>
    </format>
    <format dxfId="980">
      <pivotArea type="all" dataOnly="0" outline="0" fieldPosition="0"/>
    </format>
    <format dxfId="979">
      <pivotArea type="all" dataOnly="0" outline="0" fieldPosition="0"/>
    </format>
    <format dxfId="978">
      <pivotArea type="all" dataOnly="0" outline="0" fieldPosition="0"/>
    </format>
    <format dxfId="977">
      <pivotArea type="all" dataOnly="0" outline="0" fieldPosition="0"/>
    </format>
    <format dxfId="976">
      <pivotArea type="all" dataOnly="0" outline="0" fieldPosition="0"/>
    </format>
    <format dxfId="975">
      <pivotArea type="all" dataOnly="0" outline="0" fieldPosition="0"/>
    </format>
    <format dxfId="974">
      <pivotArea type="all" dataOnly="0" outline="0" fieldPosition="0"/>
    </format>
    <format dxfId="973">
      <pivotArea type="all" dataOnly="0" outline="0" fieldPosition="0"/>
    </format>
    <format dxfId="972">
      <pivotArea type="all" dataOnly="0" outline="0" fieldPosition="0"/>
    </format>
    <format dxfId="971">
      <pivotArea outline="0" collapsedLevelsAreSubtotals="1" fieldPosition="0"/>
    </format>
    <format dxfId="970">
      <pivotArea dataOnly="0" labelOnly="1" outline="0" axis="axisValues" fieldPosition="0"/>
    </format>
    <format dxfId="969">
      <pivotArea type="all" dataOnly="0" outline="0" fieldPosition="0"/>
    </format>
    <format dxfId="968">
      <pivotArea outline="0" collapsedLevelsAreSubtotals="1" fieldPosition="0"/>
    </format>
    <format dxfId="967">
      <pivotArea dataOnly="0" labelOnly="1" outline="0" axis="axisValues" fieldPosition="0"/>
    </format>
    <format dxfId="966">
      <pivotArea type="all" dataOnly="0" outline="0" fieldPosition="0"/>
    </format>
    <format dxfId="965">
      <pivotArea outline="0" collapsedLevelsAreSubtotals="1" fieldPosition="0"/>
    </format>
    <format dxfId="964">
      <pivotArea dataOnly="0" labelOnly="1" outline="0" axis="axisValues" fieldPosition="0"/>
    </format>
    <format dxfId="963">
      <pivotArea type="all" dataOnly="0" outline="0" fieldPosition="0"/>
    </format>
    <format dxfId="962">
      <pivotArea outline="0" collapsedLevelsAreSubtotals="1" fieldPosition="0"/>
    </format>
    <format dxfId="961">
      <pivotArea dataOnly="0" labelOnly="1" outline="0" axis="axisValues" fieldPosition="0"/>
    </format>
    <format dxfId="960">
      <pivotArea type="all" dataOnly="0" outline="0" fieldPosition="0"/>
    </format>
    <format dxfId="959">
      <pivotArea outline="0" collapsedLevelsAreSubtotals="1" fieldPosition="0"/>
    </format>
    <format dxfId="958">
      <pivotArea dataOnly="0" labelOnly="1" outline="0" axis="axisValues" fieldPosition="0"/>
    </format>
    <format dxfId="957">
      <pivotArea type="all" dataOnly="0" outline="0" fieldPosition="0"/>
    </format>
    <format dxfId="956">
      <pivotArea outline="0" collapsedLevelsAreSubtotals="1" fieldPosition="0"/>
    </format>
    <format dxfId="9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D4ED7DB8-DEBA-4FE9-9597-2E97A73DD7D9}" name="PivotTable13"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62:E63" firstHeaderRow="1" firstDataRow="1" firstDataCol="0" rowPageCount="2" colPageCount="1"/>
  <pivotFields count="57">
    <pivotField showAll="0" defaultSubtotal="0"/>
    <pivotField axis="axisPage" multipleItemSelectionAllowed="1" showAll="0" defaultSubtotal="0">
      <items count="5">
        <item h="1" x="1"/>
        <item h="1" x="2"/>
        <item h="1" x="4"/>
        <item x="3"/>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8">
    <format dxfId="1010">
      <pivotArea type="all" dataOnly="0" outline="0" fieldPosition="0"/>
    </format>
    <format dxfId="1009">
      <pivotArea type="all" dataOnly="0" outline="0" fieldPosition="0"/>
    </format>
    <format dxfId="1008">
      <pivotArea type="all" dataOnly="0" outline="0" fieldPosition="0"/>
    </format>
    <format dxfId="1007">
      <pivotArea type="all" dataOnly="0" outline="0" fieldPosition="0"/>
    </format>
    <format dxfId="1006">
      <pivotArea type="all" dataOnly="0" outline="0" fieldPosition="0"/>
    </format>
    <format dxfId="1005">
      <pivotArea type="all" dataOnly="0" outline="0" fieldPosition="0"/>
    </format>
    <format dxfId="1004">
      <pivotArea type="all" dataOnly="0" outline="0" fieldPosition="0"/>
    </format>
    <format dxfId="1003">
      <pivotArea type="all" dataOnly="0" outline="0" fieldPosition="0"/>
    </format>
    <format dxfId="1002">
      <pivotArea type="all" dataOnly="0" outline="0" fieldPosition="0"/>
    </format>
    <format dxfId="1001">
      <pivotArea type="all" dataOnly="0" outline="0" fieldPosition="0"/>
    </format>
    <format dxfId="1000">
      <pivotArea type="all" dataOnly="0" outline="0" fieldPosition="0"/>
    </format>
    <format dxfId="999">
      <pivotArea outline="0" collapsedLevelsAreSubtotals="1" fieldPosition="0"/>
    </format>
    <format dxfId="998">
      <pivotArea dataOnly="0" labelOnly="1" outline="0" axis="axisValues" fieldPosition="0"/>
    </format>
    <format dxfId="997">
      <pivotArea type="all" dataOnly="0" outline="0" fieldPosition="0"/>
    </format>
    <format dxfId="996">
      <pivotArea outline="0" collapsedLevelsAreSubtotals="1" fieldPosition="0"/>
    </format>
    <format dxfId="995">
      <pivotArea dataOnly="0" labelOnly="1" outline="0" axis="axisValues" fieldPosition="0"/>
    </format>
    <format dxfId="994">
      <pivotArea type="all" dataOnly="0" outline="0" fieldPosition="0"/>
    </format>
    <format dxfId="993">
      <pivotArea outline="0" collapsedLevelsAreSubtotals="1" fieldPosition="0"/>
    </format>
    <format dxfId="992">
      <pivotArea dataOnly="0" labelOnly="1" outline="0" axis="axisValues" fieldPosition="0"/>
    </format>
    <format dxfId="991">
      <pivotArea type="all" dataOnly="0" outline="0" fieldPosition="0"/>
    </format>
    <format dxfId="990">
      <pivotArea outline="0" collapsedLevelsAreSubtotals="1" fieldPosition="0"/>
    </format>
    <format dxfId="989">
      <pivotArea dataOnly="0" labelOnly="1" outline="0" axis="axisValues" fieldPosition="0"/>
    </format>
    <format dxfId="988">
      <pivotArea type="all" dataOnly="0" outline="0" fieldPosition="0"/>
    </format>
    <format dxfId="987">
      <pivotArea outline="0" collapsedLevelsAreSubtotals="1" fieldPosition="0"/>
    </format>
    <format dxfId="986">
      <pivotArea dataOnly="0" labelOnly="1" outline="0" axis="axisValues" fieldPosition="0"/>
    </format>
    <format dxfId="985">
      <pivotArea type="all" dataOnly="0" outline="0" fieldPosition="0"/>
    </format>
    <format dxfId="984">
      <pivotArea outline="0" collapsedLevelsAreSubtotals="1" fieldPosition="0"/>
    </format>
    <format dxfId="98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EE1FF006-4F15-47B1-90C4-BFFF784DB822}" name="PivotTable67"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55:H156"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m="1" x="5"/>
        <item h="1" m="1" x="4"/>
        <item h="1" m="1" x="6"/>
        <item h="1" x="3"/>
      </items>
    </pivotField>
    <pivotField axis="axisPage" multipleItemSelectionAllowed="1" showAll="0" defaultSubtotal="0">
      <items count="8">
        <item h="1" x="1"/>
        <item h="1" x="2"/>
        <item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1038">
      <pivotArea type="all" dataOnly="0" outline="0" fieldPosition="0"/>
    </format>
    <format dxfId="1037">
      <pivotArea type="all" dataOnly="0" outline="0" fieldPosition="0"/>
    </format>
    <format dxfId="1036">
      <pivotArea type="all" dataOnly="0" outline="0" fieldPosition="0"/>
    </format>
    <format dxfId="1035">
      <pivotArea type="all" dataOnly="0" outline="0" fieldPosition="0"/>
    </format>
    <format dxfId="1034">
      <pivotArea type="all" dataOnly="0" outline="0" fieldPosition="0"/>
    </format>
    <format dxfId="1033">
      <pivotArea type="all" dataOnly="0" outline="0" fieldPosition="0"/>
    </format>
    <format dxfId="1032">
      <pivotArea type="all" dataOnly="0" outline="0" fieldPosition="0"/>
    </format>
    <format dxfId="1031">
      <pivotArea type="all" dataOnly="0" outline="0" fieldPosition="0"/>
    </format>
    <format dxfId="1030">
      <pivotArea type="all" dataOnly="0" outline="0" fieldPosition="0"/>
    </format>
    <format dxfId="1029">
      <pivotArea type="all" dataOnly="0" outline="0" fieldPosition="0"/>
    </format>
    <format dxfId="1028">
      <pivotArea type="all" dataOnly="0" outline="0" fieldPosition="0"/>
    </format>
    <format dxfId="1027">
      <pivotArea outline="0" collapsedLevelsAreSubtotals="1" fieldPosition="0"/>
    </format>
    <format dxfId="1026">
      <pivotArea dataOnly="0" labelOnly="1" outline="0" axis="axisValues" fieldPosition="0"/>
    </format>
    <format dxfId="1025">
      <pivotArea type="all" dataOnly="0" outline="0" fieldPosition="0"/>
    </format>
    <format dxfId="1024">
      <pivotArea outline="0" collapsedLevelsAreSubtotals="1" fieldPosition="0"/>
    </format>
    <format dxfId="1023">
      <pivotArea dataOnly="0" labelOnly="1" outline="0" axis="axisValues" fieldPosition="0"/>
    </format>
    <format dxfId="1022">
      <pivotArea type="all" dataOnly="0" outline="0" fieldPosition="0"/>
    </format>
    <format dxfId="1021">
      <pivotArea outline="0" collapsedLevelsAreSubtotals="1" fieldPosition="0"/>
    </format>
    <format dxfId="1020">
      <pivotArea dataOnly="0" labelOnly="1" outline="0" axis="axisValues" fieldPosition="0"/>
    </format>
    <format dxfId="1019">
      <pivotArea type="all" dataOnly="0" outline="0" fieldPosition="0"/>
    </format>
    <format dxfId="1018">
      <pivotArea outline="0" collapsedLevelsAreSubtotals="1" fieldPosition="0"/>
    </format>
    <format dxfId="1017">
      <pivotArea dataOnly="0" labelOnly="1" outline="0" axis="axisValues" fieldPosition="0"/>
    </format>
    <format dxfId="1016">
      <pivotArea type="all" dataOnly="0" outline="0" fieldPosition="0"/>
    </format>
    <format dxfId="1015">
      <pivotArea outline="0" collapsedLevelsAreSubtotals="1" fieldPosition="0"/>
    </format>
    <format dxfId="1014">
      <pivotArea dataOnly="0" labelOnly="1" outline="0" axis="axisValues" fieldPosition="0"/>
    </format>
    <format dxfId="1013">
      <pivotArea type="all" dataOnly="0" outline="0" fieldPosition="0"/>
    </format>
    <format dxfId="1012">
      <pivotArea outline="0" collapsedLevelsAreSubtotals="1" fieldPosition="0"/>
    </format>
    <format dxfId="101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2A067F2B-E081-4002-8AC5-35476F1426BA}" name="PivotTable45"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15:B11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axis="axisPage" multipleItemSelectionAllowed="1" showAll="0" defaultSubtotal="0">
      <items count="6">
        <item h="1" x="1"/>
        <item h="1" x="2"/>
        <item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8">
    <format dxfId="1066">
      <pivotArea type="all" dataOnly="0" outline="0" fieldPosition="0"/>
    </format>
    <format dxfId="1065">
      <pivotArea type="all" dataOnly="0" outline="0" fieldPosition="0"/>
    </format>
    <format dxfId="1064">
      <pivotArea type="all" dataOnly="0" outline="0" fieldPosition="0"/>
    </format>
    <format dxfId="1063">
      <pivotArea type="all" dataOnly="0" outline="0" fieldPosition="0"/>
    </format>
    <format dxfId="1062">
      <pivotArea type="all" dataOnly="0" outline="0" fieldPosition="0"/>
    </format>
    <format dxfId="1061">
      <pivotArea type="all" dataOnly="0" outline="0" fieldPosition="0"/>
    </format>
    <format dxfId="1060">
      <pivotArea type="all" dataOnly="0" outline="0" fieldPosition="0"/>
    </format>
    <format dxfId="1059">
      <pivotArea type="all" dataOnly="0" outline="0" fieldPosition="0"/>
    </format>
    <format dxfId="1058">
      <pivotArea type="all" dataOnly="0" outline="0" fieldPosition="0"/>
    </format>
    <format dxfId="1057">
      <pivotArea type="all" dataOnly="0" outline="0" fieldPosition="0"/>
    </format>
    <format dxfId="1056">
      <pivotArea type="all" dataOnly="0" outline="0" fieldPosition="0"/>
    </format>
    <format dxfId="1055">
      <pivotArea outline="0" collapsedLevelsAreSubtotals="1" fieldPosition="0"/>
    </format>
    <format dxfId="1054">
      <pivotArea dataOnly="0" labelOnly="1" outline="0" axis="axisValues" fieldPosition="0"/>
    </format>
    <format dxfId="1053">
      <pivotArea type="all" dataOnly="0" outline="0" fieldPosition="0"/>
    </format>
    <format dxfId="1052">
      <pivotArea outline="0" collapsedLevelsAreSubtotals="1" fieldPosition="0"/>
    </format>
    <format dxfId="1051">
      <pivotArea dataOnly="0" labelOnly="1" outline="0" axis="axisValues" fieldPosition="0"/>
    </format>
    <format dxfId="1050">
      <pivotArea type="all" dataOnly="0" outline="0" fieldPosition="0"/>
    </format>
    <format dxfId="1049">
      <pivotArea outline="0" collapsedLevelsAreSubtotals="1" fieldPosition="0"/>
    </format>
    <format dxfId="1048">
      <pivotArea dataOnly="0" labelOnly="1" outline="0" axis="axisValues" fieldPosition="0"/>
    </format>
    <format dxfId="1047">
      <pivotArea type="all" dataOnly="0" outline="0" fieldPosition="0"/>
    </format>
    <format dxfId="1046">
      <pivotArea outline="0" collapsedLevelsAreSubtotals="1" fieldPosition="0"/>
    </format>
    <format dxfId="1045">
      <pivotArea dataOnly="0" labelOnly="1" outline="0" axis="axisValues" fieldPosition="0"/>
    </format>
    <format dxfId="1044">
      <pivotArea type="all" dataOnly="0" outline="0" fieldPosition="0"/>
    </format>
    <format dxfId="1043">
      <pivotArea outline="0" collapsedLevelsAreSubtotals="1" fieldPosition="0"/>
    </format>
    <format dxfId="1042">
      <pivotArea dataOnly="0" labelOnly="1" outline="0" axis="axisValues" fieldPosition="0"/>
    </format>
    <format dxfId="1041">
      <pivotArea type="all" dataOnly="0" outline="0" fieldPosition="0"/>
    </format>
    <format dxfId="1040">
      <pivotArea outline="0" collapsedLevelsAreSubtotals="1" fieldPosition="0"/>
    </format>
    <format dxfId="10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6A7D322B-483D-4E04-9AF0-D73A39F9D70C}" name="PivotTable39"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47:I350" firstHeaderRow="0" firstDataRow="1" firstDataCol="1" rowPageCount="2" colPageCount="1"/>
  <pivotFields count="68">
    <pivotField showAll="0" defaultSubtotal="0"/>
    <pivotField axis="axisPage" multipleItemSelectionAllowed="1" showAll="0" defaultSubtotal="0">
      <items count="5">
        <item h="1" x="1"/>
        <item h="1" x="2"/>
        <item h="1" x="4"/>
        <item x="3"/>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axis="axisRow" multipleItemSelectionAllowed="1" showAll="0" defaultSubtotal="0">
      <items count="6">
        <item x="1"/>
        <item x="2"/>
        <item x="0"/>
        <item x="5"/>
        <item x="3"/>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showAll="0" defaultSubtotal="0"/>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8"/>
  </rowFields>
  <rowItems count="3">
    <i>
      <x/>
    </i>
    <i>
      <x v="2"/>
    </i>
    <i t="grand">
      <x/>
    </i>
  </rowItems>
  <colFields count="1">
    <field x="-2"/>
  </colFields>
  <colItems count="7">
    <i>
      <x/>
    </i>
    <i i="1">
      <x v="1"/>
    </i>
    <i i="2">
      <x v="2"/>
    </i>
    <i i="3">
      <x v="3"/>
    </i>
    <i i="4">
      <x v="4"/>
    </i>
    <i i="5">
      <x v="5"/>
    </i>
    <i i="6">
      <x v="6"/>
    </i>
  </colItems>
  <pageFields count="2">
    <pageField fld="7" hier="-1"/>
    <pageField fld="1" hier="-1"/>
  </pageFields>
  <dataFields count="7">
    <dataField name="Sum of 1 bed net" fld="32" baseField="0" baseItem="0"/>
    <dataField name="Sum of 2 bed net" fld="33" baseField="0" baseItem="0"/>
    <dataField name="Sum of 3 bed net" fld="34" baseField="0" baseItem="0"/>
    <dataField name="Sum of 4 bed net" fld="35" baseField="0" baseItem="0"/>
    <dataField name="Sum of 5 bed net" fld="36" baseField="0" baseItem="0"/>
    <dataField name="Sum of 6 bed net" fld="37" baseField="0" baseItem="0"/>
    <dataField name="Sum of 7 bed net" fld="38" baseField="0" baseItem="0"/>
  </dataFields>
  <formats count="28">
    <format dxfId="1094">
      <pivotArea type="all" dataOnly="0" outline="0" fieldPosition="0"/>
    </format>
    <format dxfId="1093">
      <pivotArea type="all" dataOnly="0" outline="0" fieldPosition="0"/>
    </format>
    <format dxfId="1092">
      <pivotArea type="all" dataOnly="0" outline="0" fieldPosition="0"/>
    </format>
    <format dxfId="1091">
      <pivotArea type="all" dataOnly="0" outline="0" fieldPosition="0"/>
    </format>
    <format dxfId="1090">
      <pivotArea type="all" dataOnly="0" outline="0" fieldPosition="0"/>
    </format>
    <format dxfId="1089">
      <pivotArea type="all" dataOnly="0" outline="0" fieldPosition="0"/>
    </format>
    <format dxfId="1088">
      <pivotArea type="all" dataOnly="0" outline="0" fieldPosition="0"/>
    </format>
    <format dxfId="1087">
      <pivotArea type="all" dataOnly="0" outline="0" fieldPosition="0"/>
    </format>
    <format dxfId="1086">
      <pivotArea type="all" dataOnly="0" outline="0" fieldPosition="0"/>
    </format>
    <format dxfId="1085">
      <pivotArea type="all" dataOnly="0" outline="0" fieldPosition="0"/>
    </format>
    <format dxfId="1084">
      <pivotArea type="all" dataOnly="0" outline="0" fieldPosition="0"/>
    </format>
    <format dxfId="1083">
      <pivotArea outline="0" collapsedLevelsAreSubtotals="1" fieldPosition="0"/>
    </format>
    <format dxfId="1082">
      <pivotArea field="8" type="button" dataOnly="0" labelOnly="1" outline="0" axis="axisRow" fieldPosition="0"/>
    </format>
    <format dxfId="1081">
      <pivotArea dataOnly="0" labelOnly="1" fieldPosition="0">
        <references count="1">
          <reference field="8" count="4">
            <x v="0"/>
            <x v="1"/>
            <x v="2"/>
            <x v="4"/>
          </reference>
        </references>
      </pivotArea>
    </format>
    <format dxfId="1080">
      <pivotArea dataOnly="0" labelOnly="1" grandRow="1" outline="0" fieldPosition="0"/>
    </format>
    <format dxfId="1079">
      <pivotArea dataOnly="0" labelOnly="1" outline="0" fieldPosition="0">
        <references count="1">
          <reference field="4294967294" count="7">
            <x v="0"/>
            <x v="1"/>
            <x v="2"/>
            <x v="3"/>
            <x v="4"/>
            <x v="5"/>
            <x v="6"/>
          </reference>
        </references>
      </pivotArea>
    </format>
    <format dxfId="1078">
      <pivotArea type="all" dataOnly="0" outline="0" fieldPosition="0"/>
    </format>
    <format dxfId="1077">
      <pivotArea outline="0" collapsedLevelsAreSubtotals="1" fieldPosition="0"/>
    </format>
    <format dxfId="1076">
      <pivotArea field="8" type="button" dataOnly="0" labelOnly="1" outline="0" axis="axisRow" fieldPosition="0"/>
    </format>
    <format dxfId="1075">
      <pivotArea dataOnly="0" labelOnly="1" fieldPosition="0">
        <references count="1">
          <reference field="8" count="2">
            <x v="0"/>
            <x v="2"/>
          </reference>
        </references>
      </pivotArea>
    </format>
    <format dxfId="1074">
      <pivotArea dataOnly="0" labelOnly="1" grandRow="1" outline="0" fieldPosition="0"/>
    </format>
    <format dxfId="1073">
      <pivotArea dataOnly="0" labelOnly="1" outline="0" fieldPosition="0">
        <references count="1">
          <reference field="4294967294" count="7">
            <x v="0"/>
            <x v="1"/>
            <x v="2"/>
            <x v="3"/>
            <x v="4"/>
            <x v="5"/>
            <x v="6"/>
          </reference>
        </references>
      </pivotArea>
    </format>
    <format dxfId="1072">
      <pivotArea type="all" dataOnly="0" outline="0" fieldPosition="0"/>
    </format>
    <format dxfId="1071">
      <pivotArea outline="0" collapsedLevelsAreSubtotals="1" fieldPosition="0"/>
    </format>
    <format dxfId="1070">
      <pivotArea field="8" type="button" dataOnly="0" labelOnly="1" outline="0" axis="axisRow" fieldPosition="0"/>
    </format>
    <format dxfId="1069">
      <pivotArea dataOnly="0" labelOnly="1" fieldPosition="0">
        <references count="1">
          <reference field="8" count="2">
            <x v="0"/>
            <x v="2"/>
          </reference>
        </references>
      </pivotArea>
    </format>
    <format dxfId="1068">
      <pivotArea dataOnly="0" labelOnly="1" grandRow="1" outline="0" fieldPosition="0"/>
    </format>
    <format dxfId="1067">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D666D9E-DD10-41B1-B777-A11E13DF1543}" name="PivotTable19"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89:E90" firstHeaderRow="1" firstDataRow="1" firstDataCol="0" rowPageCount="2" colPageCount="1"/>
  <pivotFields count="57">
    <pivotField showAll="0" defaultSubtotal="0"/>
    <pivotField axis="axisPage" multipleItemSelectionAllowed="1" showAll="0" defaultSubtotal="0">
      <items count="5">
        <item x="1"/>
        <item x="2"/>
        <item x="4"/>
        <item h="1" x="3"/>
        <item h="1"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8">
    <format dxfId="111">
      <pivotArea type="all" dataOnly="0" outline="0" fieldPosition="0"/>
    </format>
    <format dxfId="110">
      <pivotArea type="all" dataOnly="0" outline="0" fieldPosition="0"/>
    </format>
    <format dxfId="109">
      <pivotArea type="all" dataOnly="0" outline="0" fieldPosition="0"/>
    </format>
    <format dxfId="108">
      <pivotArea type="all" dataOnly="0" outline="0" fieldPosition="0"/>
    </format>
    <format dxfId="107">
      <pivotArea type="all" dataOnly="0" outline="0" fieldPosition="0"/>
    </format>
    <format dxfId="106">
      <pivotArea type="all" dataOnly="0" outline="0" fieldPosition="0"/>
    </format>
    <format dxfId="105">
      <pivotArea type="all" dataOnly="0" outline="0" fieldPosition="0"/>
    </format>
    <format dxfId="104">
      <pivotArea type="all" dataOnly="0" outline="0" fieldPosition="0"/>
    </format>
    <format dxfId="103">
      <pivotArea type="all" dataOnly="0" outline="0" fieldPosition="0"/>
    </format>
    <format dxfId="102">
      <pivotArea type="all" dataOnly="0" outline="0" fieldPosition="0"/>
    </format>
    <format dxfId="101">
      <pivotArea type="all" dataOnly="0" outline="0" fieldPosition="0"/>
    </format>
    <format dxfId="100">
      <pivotArea outline="0" collapsedLevelsAreSubtotals="1" fieldPosition="0"/>
    </format>
    <format dxfId="99">
      <pivotArea dataOnly="0" labelOnly="1" outline="0" axis="axisValues" fieldPosition="0"/>
    </format>
    <format dxfId="98">
      <pivotArea type="all" dataOnly="0" outline="0" fieldPosition="0"/>
    </format>
    <format dxfId="97">
      <pivotArea outline="0" collapsedLevelsAreSubtotals="1" fieldPosition="0"/>
    </format>
    <format dxfId="96">
      <pivotArea dataOnly="0" labelOnly="1" outline="0" axis="axisValues" fieldPosition="0"/>
    </format>
    <format dxfId="95">
      <pivotArea type="all" dataOnly="0" outline="0" fieldPosition="0"/>
    </format>
    <format dxfId="94">
      <pivotArea outline="0" collapsedLevelsAreSubtotals="1" fieldPosition="0"/>
    </format>
    <format dxfId="93">
      <pivotArea dataOnly="0" labelOnly="1" outline="0" axis="axisValues" fieldPosition="0"/>
    </format>
    <format dxfId="92">
      <pivotArea type="all" dataOnly="0" outline="0" fieldPosition="0"/>
    </format>
    <format dxfId="91">
      <pivotArea outline="0" collapsedLevelsAreSubtotals="1" fieldPosition="0"/>
    </format>
    <format dxfId="90">
      <pivotArea dataOnly="0" labelOnly="1" outline="0" axis="axisValues" fieldPosition="0"/>
    </format>
    <format dxfId="89">
      <pivotArea type="all" dataOnly="0" outline="0" fieldPosition="0"/>
    </format>
    <format dxfId="88">
      <pivotArea outline="0" collapsedLevelsAreSubtotals="1" fieldPosition="0"/>
    </format>
    <format dxfId="87">
      <pivotArea dataOnly="0" labelOnly="1" outline="0" axis="axisValues" fieldPosition="0"/>
    </format>
    <format dxfId="86">
      <pivotArea type="all" dataOnly="0" outline="0" fieldPosition="0"/>
    </format>
    <format dxfId="85">
      <pivotArea outline="0" collapsedLevelsAreSubtotals="1" fieldPosition="0"/>
    </format>
    <format dxfId="8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0D61E4FF-BAD8-44BD-A08C-1F35DB8066DC}" name="PivotTable82"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395:F406" firstHeaderRow="1" firstDataRow="1" firstDataCol="1" rowPageCount="3" colPageCount="1"/>
  <pivotFields count="68">
    <pivotField showAll="0" defaultSubtotal="0"/>
    <pivotField axis="axisPage" multipleItemSelectionAllowed="1" showAll="0" defaultSubtotal="0">
      <items count="5">
        <item x="1"/>
        <item x="2"/>
        <item x="4"/>
        <item h="1" x="3"/>
        <item h="1" x="0"/>
      </items>
    </pivotField>
    <pivotField axis="axisPage" multipleItemSelectionAllowed="1" showAll="0" defaultSubtotal="0">
      <items count="2">
        <item x="1"/>
        <item h="1" x="0"/>
      </items>
    </pivotField>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axis="axisRow" showAll="0" defaultSubtotal="0">
      <items count="19">
        <item x="17"/>
        <item x="7"/>
        <item x="11"/>
        <item x="15"/>
        <item x="8"/>
        <item x="16"/>
        <item x="3"/>
        <item x="14"/>
        <item x="9"/>
        <item x="6"/>
        <item x="12"/>
        <item x="4"/>
        <item x="5"/>
        <item x="1"/>
        <item x="0"/>
        <item x="10"/>
        <item x="2"/>
        <item x="13"/>
        <item x="18"/>
      </items>
    </pivotField>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56"/>
  </rowFields>
  <rowItems count="11">
    <i>
      <x v="1"/>
    </i>
    <i>
      <x v="6"/>
    </i>
    <i>
      <x v="8"/>
    </i>
    <i>
      <x v="9"/>
    </i>
    <i>
      <x v="10"/>
    </i>
    <i>
      <x v="12"/>
    </i>
    <i>
      <x v="13"/>
    </i>
    <i>
      <x v="15"/>
    </i>
    <i>
      <x v="16"/>
    </i>
    <i>
      <x v="17"/>
    </i>
    <i t="grand">
      <x/>
    </i>
  </rowItems>
  <colItems count="1">
    <i/>
  </colItems>
  <pageFields count="3">
    <pageField fld="7" hier="-1"/>
    <pageField fld="2" hier="-1"/>
    <pageField fld="1" hier="-1"/>
  </pageFields>
  <dataFields count="1">
    <dataField name="Sum of Net Dwellings" fld="40" baseField="0" baseItem="0"/>
  </dataFields>
  <formats count="34">
    <format dxfId="1128">
      <pivotArea type="all" dataOnly="0" outline="0" fieldPosition="0"/>
    </format>
    <format dxfId="1127">
      <pivotArea type="all" dataOnly="0" outline="0" fieldPosition="0"/>
    </format>
    <format dxfId="1126">
      <pivotArea type="all" dataOnly="0" outline="0" fieldPosition="0"/>
    </format>
    <format dxfId="1125">
      <pivotArea type="all" dataOnly="0" outline="0" fieldPosition="0"/>
    </format>
    <format dxfId="1124">
      <pivotArea type="all" dataOnly="0" outline="0" fieldPosition="0"/>
    </format>
    <format dxfId="1123">
      <pivotArea type="all" dataOnly="0" outline="0" fieldPosition="0"/>
    </format>
    <format dxfId="1122">
      <pivotArea type="all" dataOnly="0" outline="0" fieldPosition="0"/>
    </format>
    <format dxfId="1121">
      <pivotArea field="56" type="button" dataOnly="0" labelOnly="1" outline="0" axis="axisRow" fieldPosition="0"/>
    </format>
    <format dxfId="1120">
      <pivotArea dataOnly="0" labelOnly="1" outline="0" fieldPosition="0">
        <references count="1">
          <reference field="4294967294" count="1">
            <x v="0"/>
          </reference>
        </references>
      </pivotArea>
    </format>
    <format dxfId="1119">
      <pivotArea field="56" type="button" dataOnly="0" labelOnly="1" outline="0" axis="axisRow" fieldPosition="0"/>
    </format>
    <format dxfId="1118">
      <pivotArea dataOnly="0" labelOnly="1" outline="0" fieldPosition="0">
        <references count="1">
          <reference field="4294967294" count="1">
            <x v="0"/>
          </reference>
        </references>
      </pivotArea>
    </format>
    <format dxfId="1117">
      <pivotArea field="56" type="button" dataOnly="0" labelOnly="1" outline="0" axis="axisRow" fieldPosition="0"/>
    </format>
    <format dxfId="1116">
      <pivotArea dataOnly="0" labelOnly="1" outline="0" fieldPosition="0">
        <references count="1">
          <reference field="4294967294" count="1">
            <x v="0"/>
          </reference>
        </references>
      </pivotArea>
    </format>
    <format dxfId="1115">
      <pivotArea type="all" dataOnly="0" outline="0" fieldPosition="0"/>
    </format>
    <format dxfId="1114">
      <pivotArea type="all" dataOnly="0" outline="0" fieldPosition="0"/>
    </format>
    <format dxfId="1113">
      <pivotArea type="all" dataOnly="0" outline="0" fieldPosition="0"/>
    </format>
    <format dxfId="1112">
      <pivotArea type="all" dataOnly="0" outline="0" fieldPosition="0"/>
    </format>
    <format dxfId="1111">
      <pivotArea outline="0" collapsedLevelsAreSubtotals="1" fieldPosition="0"/>
    </format>
    <format dxfId="1110">
      <pivotArea field="56" type="button" dataOnly="0" labelOnly="1" outline="0" axis="axisRow" fieldPosition="0"/>
    </format>
    <format dxfId="1109">
      <pivotArea dataOnly="0" labelOnly="1" fieldPosition="0">
        <references count="1">
          <reference field="56" count="6">
            <x v="0"/>
            <x v="2"/>
            <x v="4"/>
            <x v="8"/>
            <x v="12"/>
            <x v="14"/>
          </reference>
        </references>
      </pivotArea>
    </format>
    <format dxfId="1108">
      <pivotArea dataOnly="0" labelOnly="1" grandRow="1" outline="0" fieldPosition="0"/>
    </format>
    <format dxfId="1107">
      <pivotArea dataOnly="0" labelOnly="1" outline="0" axis="axisValues" fieldPosition="0"/>
    </format>
    <format dxfId="1106">
      <pivotArea type="all" dataOnly="0" outline="0" fieldPosition="0"/>
    </format>
    <format dxfId="1105">
      <pivotArea outline="0" collapsedLevelsAreSubtotals="1" fieldPosition="0"/>
    </format>
    <format dxfId="1104">
      <pivotArea field="56" type="button" dataOnly="0" labelOnly="1" outline="0" axis="axisRow" fieldPosition="0"/>
    </format>
    <format dxfId="1103">
      <pivotArea dataOnly="0" labelOnly="1" fieldPosition="0">
        <references count="1">
          <reference field="56" count="10">
            <x v="1"/>
            <x v="6"/>
            <x v="8"/>
            <x v="9"/>
            <x v="10"/>
            <x v="12"/>
            <x v="13"/>
            <x v="15"/>
            <x v="16"/>
            <x v="17"/>
          </reference>
        </references>
      </pivotArea>
    </format>
    <format dxfId="1102">
      <pivotArea dataOnly="0" labelOnly="1" grandRow="1" outline="0" fieldPosition="0"/>
    </format>
    <format dxfId="1101">
      <pivotArea dataOnly="0" labelOnly="1" outline="0" axis="axisValues" fieldPosition="0"/>
    </format>
    <format dxfId="1100">
      <pivotArea type="all" dataOnly="0" outline="0" fieldPosition="0"/>
    </format>
    <format dxfId="1099">
      <pivotArea outline="0" collapsedLevelsAreSubtotals="1" fieldPosition="0"/>
    </format>
    <format dxfId="1098">
      <pivotArea field="56" type="button" dataOnly="0" labelOnly="1" outline="0" axis="axisRow" fieldPosition="0"/>
    </format>
    <format dxfId="1097">
      <pivotArea dataOnly="0" labelOnly="1" fieldPosition="0">
        <references count="1">
          <reference field="56" count="10">
            <x v="1"/>
            <x v="6"/>
            <x v="8"/>
            <x v="9"/>
            <x v="10"/>
            <x v="12"/>
            <x v="13"/>
            <x v="15"/>
            <x v="16"/>
            <x v="17"/>
          </reference>
        </references>
      </pivotArea>
    </format>
    <format dxfId="1096">
      <pivotArea dataOnly="0" labelOnly="1" grandRow="1" outline="0" fieldPosition="0"/>
    </format>
    <format dxfId="109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D7C41978-6DDE-45B7-BDAF-F4DEC6796878}" name="PivotTable10"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62:B63" firstHeaderRow="1" firstDataRow="1" firstDataCol="0" rowPageCount="2" colPageCount="1"/>
  <pivotFields count="57">
    <pivotField showAll="0" defaultSubtotal="0"/>
    <pivotField axis="axisPage" multipleItemSelectionAllowed="1" showAll="0" defaultSubtotal="0">
      <items count="5">
        <item h="1" x="1"/>
        <item h="1" x="2"/>
        <item h="1" x="4"/>
        <item x="3"/>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8">
    <format dxfId="1156">
      <pivotArea type="all" dataOnly="0" outline="0" fieldPosition="0"/>
    </format>
    <format dxfId="1155">
      <pivotArea type="all" dataOnly="0" outline="0" fieldPosition="0"/>
    </format>
    <format dxfId="1154">
      <pivotArea type="all" dataOnly="0" outline="0" fieldPosition="0"/>
    </format>
    <format dxfId="1153">
      <pivotArea type="all" dataOnly="0" outline="0" fieldPosition="0"/>
    </format>
    <format dxfId="1152">
      <pivotArea type="all" dataOnly="0" outline="0" fieldPosition="0"/>
    </format>
    <format dxfId="1151">
      <pivotArea type="all" dataOnly="0" outline="0" fieldPosition="0"/>
    </format>
    <format dxfId="1150">
      <pivotArea type="all" dataOnly="0" outline="0" fieldPosition="0"/>
    </format>
    <format dxfId="1149">
      <pivotArea type="all" dataOnly="0" outline="0" fieldPosition="0"/>
    </format>
    <format dxfId="1148">
      <pivotArea type="all" dataOnly="0" outline="0" fieldPosition="0"/>
    </format>
    <format dxfId="1147">
      <pivotArea type="all" dataOnly="0" outline="0" fieldPosition="0"/>
    </format>
    <format dxfId="1146">
      <pivotArea type="all" dataOnly="0" outline="0" fieldPosition="0"/>
    </format>
    <format dxfId="1145">
      <pivotArea outline="0" collapsedLevelsAreSubtotals="1" fieldPosition="0"/>
    </format>
    <format dxfId="1144">
      <pivotArea dataOnly="0" labelOnly="1" outline="0" axis="axisValues" fieldPosition="0"/>
    </format>
    <format dxfId="1143">
      <pivotArea type="all" dataOnly="0" outline="0" fieldPosition="0"/>
    </format>
    <format dxfId="1142">
      <pivotArea outline="0" collapsedLevelsAreSubtotals="1" fieldPosition="0"/>
    </format>
    <format dxfId="1141">
      <pivotArea dataOnly="0" labelOnly="1" outline="0" axis="axisValues" fieldPosition="0"/>
    </format>
    <format dxfId="1140">
      <pivotArea type="all" dataOnly="0" outline="0" fieldPosition="0"/>
    </format>
    <format dxfId="1139">
      <pivotArea outline="0" collapsedLevelsAreSubtotals="1" fieldPosition="0"/>
    </format>
    <format dxfId="1138">
      <pivotArea dataOnly="0" labelOnly="1" outline="0" axis="axisValues" fieldPosition="0"/>
    </format>
    <format dxfId="1137">
      <pivotArea type="all" dataOnly="0" outline="0" fieldPosition="0"/>
    </format>
    <format dxfId="1136">
      <pivotArea outline="0" collapsedLevelsAreSubtotals="1" fieldPosition="0"/>
    </format>
    <format dxfId="1135">
      <pivotArea dataOnly="0" labelOnly="1" outline="0" axis="axisValues" fieldPosition="0"/>
    </format>
    <format dxfId="1134">
      <pivotArea type="all" dataOnly="0" outline="0" fieldPosition="0"/>
    </format>
    <format dxfId="1133">
      <pivotArea outline="0" collapsedLevelsAreSubtotals="1" fieldPosition="0"/>
    </format>
    <format dxfId="1132">
      <pivotArea dataOnly="0" labelOnly="1" outline="0" axis="axisValues" fieldPosition="0"/>
    </format>
    <format dxfId="1131">
      <pivotArea type="all" dataOnly="0" outline="0" fieldPosition="0"/>
    </format>
    <format dxfId="1130">
      <pivotArea outline="0" collapsedLevelsAreSubtotals="1" fieldPosition="0"/>
    </format>
    <format dxfId="11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CC798276-8320-4110-AEF4-EE5288CA3B74}" name="PivotTable17"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80:H81" firstHeaderRow="1" firstDataRow="1" firstDataCol="0" rowPageCount="2" colPageCount="1"/>
  <pivotFields count="57">
    <pivotField showAll="0" defaultSubtotal="0"/>
    <pivotField axis="axisPage" multipleItemSelectionAllowed="1" showAll="0" defaultSubtotal="0">
      <items count="5">
        <item x="1"/>
        <item x="2"/>
        <item x="4"/>
        <item h="1" x="3"/>
        <item h="1"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8">
    <format dxfId="1184">
      <pivotArea type="all" dataOnly="0" outline="0" fieldPosition="0"/>
    </format>
    <format dxfId="1183">
      <pivotArea type="all" dataOnly="0" outline="0" fieldPosition="0"/>
    </format>
    <format dxfId="1182">
      <pivotArea type="all" dataOnly="0" outline="0" fieldPosition="0"/>
    </format>
    <format dxfId="1181">
      <pivotArea type="all" dataOnly="0" outline="0" fieldPosition="0"/>
    </format>
    <format dxfId="1180">
      <pivotArea type="all" dataOnly="0" outline="0" fieldPosition="0"/>
    </format>
    <format dxfId="1179">
      <pivotArea type="all" dataOnly="0" outline="0" fieldPosition="0"/>
    </format>
    <format dxfId="1178">
      <pivotArea type="all" dataOnly="0" outline="0" fieldPosition="0"/>
    </format>
    <format dxfId="1177">
      <pivotArea type="all" dataOnly="0" outline="0" fieldPosition="0"/>
    </format>
    <format dxfId="1176">
      <pivotArea type="all" dataOnly="0" outline="0" fieldPosition="0"/>
    </format>
    <format dxfId="1175">
      <pivotArea type="all" dataOnly="0" outline="0" fieldPosition="0"/>
    </format>
    <format dxfId="1174">
      <pivotArea type="all" dataOnly="0" outline="0" fieldPosition="0"/>
    </format>
    <format dxfId="1173">
      <pivotArea outline="0" collapsedLevelsAreSubtotals="1" fieldPosition="0"/>
    </format>
    <format dxfId="1172">
      <pivotArea dataOnly="0" labelOnly="1" outline="0" axis="axisValues" fieldPosition="0"/>
    </format>
    <format dxfId="1171">
      <pivotArea type="all" dataOnly="0" outline="0" fieldPosition="0"/>
    </format>
    <format dxfId="1170">
      <pivotArea outline="0" collapsedLevelsAreSubtotals="1" fieldPosition="0"/>
    </format>
    <format dxfId="1169">
      <pivotArea dataOnly="0" labelOnly="1" outline="0" axis="axisValues" fieldPosition="0"/>
    </format>
    <format dxfId="1168">
      <pivotArea type="all" dataOnly="0" outline="0" fieldPosition="0"/>
    </format>
    <format dxfId="1167">
      <pivotArea outline="0" collapsedLevelsAreSubtotals="1" fieldPosition="0"/>
    </format>
    <format dxfId="1166">
      <pivotArea dataOnly="0" labelOnly="1" outline="0" axis="axisValues" fieldPosition="0"/>
    </format>
    <format dxfId="1165">
      <pivotArea type="all" dataOnly="0" outline="0" fieldPosition="0"/>
    </format>
    <format dxfId="1164">
      <pivotArea outline="0" collapsedLevelsAreSubtotals="1" fieldPosition="0"/>
    </format>
    <format dxfId="1163">
      <pivotArea dataOnly="0" labelOnly="1" outline="0" axis="axisValues" fieldPosition="0"/>
    </format>
    <format dxfId="1162">
      <pivotArea type="all" dataOnly="0" outline="0" fieldPosition="0"/>
    </format>
    <format dxfId="1161">
      <pivotArea outline="0" collapsedLevelsAreSubtotals="1" fieldPosition="0"/>
    </format>
    <format dxfId="1160">
      <pivotArea dataOnly="0" labelOnly="1" outline="0" axis="axisValues" fieldPosition="0"/>
    </format>
    <format dxfId="1159">
      <pivotArea type="all" dataOnly="0" outline="0" fieldPosition="0"/>
    </format>
    <format dxfId="1158">
      <pivotArea outline="0" collapsedLevelsAreSubtotals="1" fieldPosition="0"/>
    </format>
    <format dxfId="11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EB7C6B7A-0359-4A98-A41B-620A412F36DC}" name="PivotTable53"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25:E12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axis="axisPage" multipleItemSelectionAllowed="1" showAll="0" defaultSubtotal="0">
      <items count="6">
        <item h="1" x="1"/>
        <item x="2"/>
        <item h="1"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8">
    <format dxfId="1212">
      <pivotArea type="all" dataOnly="0" outline="0" fieldPosition="0"/>
    </format>
    <format dxfId="1211">
      <pivotArea type="all" dataOnly="0" outline="0" fieldPosition="0"/>
    </format>
    <format dxfId="1210">
      <pivotArea type="all" dataOnly="0" outline="0" fieldPosition="0"/>
    </format>
    <format dxfId="1209">
      <pivotArea type="all" dataOnly="0" outline="0" fieldPosition="0"/>
    </format>
    <format dxfId="1208">
      <pivotArea type="all" dataOnly="0" outline="0" fieldPosition="0"/>
    </format>
    <format dxfId="1207">
      <pivotArea type="all" dataOnly="0" outline="0" fieldPosition="0"/>
    </format>
    <format dxfId="1206">
      <pivotArea type="all" dataOnly="0" outline="0" fieldPosition="0"/>
    </format>
    <format dxfId="1205">
      <pivotArea type="all" dataOnly="0" outline="0" fieldPosition="0"/>
    </format>
    <format dxfId="1204">
      <pivotArea type="all" dataOnly="0" outline="0" fieldPosition="0"/>
    </format>
    <format dxfId="1203">
      <pivotArea type="all" dataOnly="0" outline="0" fieldPosition="0"/>
    </format>
    <format dxfId="1202">
      <pivotArea type="all" dataOnly="0" outline="0" fieldPosition="0"/>
    </format>
    <format dxfId="1201">
      <pivotArea outline="0" collapsedLevelsAreSubtotals="1" fieldPosition="0"/>
    </format>
    <format dxfId="1200">
      <pivotArea dataOnly="0" labelOnly="1" outline="0" axis="axisValues" fieldPosition="0"/>
    </format>
    <format dxfId="1199">
      <pivotArea type="all" dataOnly="0" outline="0" fieldPosition="0"/>
    </format>
    <format dxfId="1198">
      <pivotArea outline="0" collapsedLevelsAreSubtotals="1" fieldPosition="0"/>
    </format>
    <format dxfId="1197">
      <pivotArea dataOnly="0" labelOnly="1" outline="0" axis="axisValues" fieldPosition="0"/>
    </format>
    <format dxfId="1196">
      <pivotArea type="all" dataOnly="0" outline="0" fieldPosition="0"/>
    </format>
    <format dxfId="1195">
      <pivotArea outline="0" collapsedLevelsAreSubtotals="1" fieldPosition="0"/>
    </format>
    <format dxfId="1194">
      <pivotArea dataOnly="0" labelOnly="1" outline="0" axis="axisValues" fieldPosition="0"/>
    </format>
    <format dxfId="1193">
      <pivotArea type="all" dataOnly="0" outline="0" fieldPosition="0"/>
    </format>
    <format dxfId="1192">
      <pivotArea outline="0" collapsedLevelsAreSubtotals="1" fieldPosition="0"/>
    </format>
    <format dxfId="1191">
      <pivotArea dataOnly="0" labelOnly="1" outline="0" axis="axisValues" fieldPosition="0"/>
    </format>
    <format dxfId="1190">
      <pivotArea type="all" dataOnly="0" outline="0" fieldPosition="0"/>
    </format>
    <format dxfId="1189">
      <pivotArea outline="0" collapsedLevelsAreSubtotals="1" fieldPosition="0"/>
    </format>
    <format dxfId="1188">
      <pivotArea dataOnly="0" labelOnly="1" outline="0" axis="axisValues" fieldPosition="0"/>
    </format>
    <format dxfId="1187">
      <pivotArea type="all" dataOnly="0" outline="0" fieldPosition="0"/>
    </format>
    <format dxfId="1186">
      <pivotArea outline="0" collapsedLevelsAreSubtotals="1" fieldPosition="0"/>
    </format>
    <format dxfId="118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95A23E8B-A668-4DDD-914C-DCD1D067B62C}" name="PivotTable62"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55:B156"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5"/>
        <item h="1" m="1" x="4"/>
        <item h="1" m="1" x="6"/>
        <item h="1" x="3"/>
      </items>
    </pivotField>
    <pivotField axis="axisPage" multipleItemSelectionAllowed="1" showAll="0" defaultSubtotal="0">
      <items count="8">
        <item h="1" x="1"/>
        <item h="1" x="2"/>
        <item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1240">
      <pivotArea type="all" dataOnly="0" outline="0" fieldPosition="0"/>
    </format>
    <format dxfId="1239">
      <pivotArea type="all" dataOnly="0" outline="0" fieldPosition="0"/>
    </format>
    <format dxfId="1238">
      <pivotArea type="all" dataOnly="0" outline="0" fieldPosition="0"/>
    </format>
    <format dxfId="1237">
      <pivotArea type="all" dataOnly="0" outline="0" fieldPosition="0"/>
    </format>
    <format dxfId="1236">
      <pivotArea type="all" dataOnly="0" outline="0" fieldPosition="0"/>
    </format>
    <format dxfId="1235">
      <pivotArea type="all" dataOnly="0" outline="0" fieldPosition="0"/>
    </format>
    <format dxfId="1234">
      <pivotArea type="all" dataOnly="0" outline="0" fieldPosition="0"/>
    </format>
    <format dxfId="1233">
      <pivotArea type="all" dataOnly="0" outline="0" fieldPosition="0"/>
    </format>
    <format dxfId="1232">
      <pivotArea type="all" dataOnly="0" outline="0" fieldPosition="0"/>
    </format>
    <format dxfId="1231">
      <pivotArea type="all" dataOnly="0" outline="0" fieldPosition="0"/>
    </format>
    <format dxfId="1230">
      <pivotArea type="all" dataOnly="0" outline="0" fieldPosition="0"/>
    </format>
    <format dxfId="1229">
      <pivotArea outline="0" collapsedLevelsAreSubtotals="1" fieldPosition="0"/>
    </format>
    <format dxfId="1228">
      <pivotArea dataOnly="0" labelOnly="1" outline="0" axis="axisValues" fieldPosition="0"/>
    </format>
    <format dxfId="1227">
      <pivotArea type="all" dataOnly="0" outline="0" fieldPosition="0"/>
    </format>
    <format dxfId="1226">
      <pivotArea outline="0" collapsedLevelsAreSubtotals="1" fieldPosition="0"/>
    </format>
    <format dxfId="1225">
      <pivotArea dataOnly="0" labelOnly="1" outline="0" axis="axisValues" fieldPosition="0"/>
    </format>
    <format dxfId="1224">
      <pivotArea type="all" dataOnly="0" outline="0" fieldPosition="0"/>
    </format>
    <format dxfId="1223">
      <pivotArea outline="0" collapsedLevelsAreSubtotals="1" fieldPosition="0"/>
    </format>
    <format dxfId="1222">
      <pivotArea dataOnly="0" labelOnly="1" outline="0" axis="axisValues" fieldPosition="0"/>
    </format>
    <format dxfId="1221">
      <pivotArea type="all" dataOnly="0" outline="0" fieldPosition="0"/>
    </format>
    <format dxfId="1220">
      <pivotArea outline="0" collapsedLevelsAreSubtotals="1" fieldPosition="0"/>
    </format>
    <format dxfId="1219">
      <pivotArea dataOnly="0" labelOnly="1" outline="0" axis="axisValues" fieldPosition="0"/>
    </format>
    <format dxfId="1218">
      <pivotArea type="all" dataOnly="0" outline="0" fieldPosition="0"/>
    </format>
    <format dxfId="1217">
      <pivotArea outline="0" collapsedLevelsAreSubtotals="1" fieldPosition="0"/>
    </format>
    <format dxfId="1216">
      <pivotArea dataOnly="0" labelOnly="1" outline="0" axis="axisValues" fieldPosition="0"/>
    </format>
    <format dxfId="1215">
      <pivotArea type="all" dataOnly="0" outline="0" fieldPosition="0"/>
    </format>
    <format dxfId="1214">
      <pivotArea outline="0" collapsedLevelsAreSubtotals="1" fieldPosition="0"/>
    </format>
    <format dxfId="121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79583A25-5328-43BE-A13C-6BE54D9ED06B}" name="PivotTable21"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80:B81" firstHeaderRow="1" firstDataRow="1" firstDataCol="0" rowPageCount="2" colPageCount="1"/>
  <pivotFields count="57">
    <pivotField showAll="0" defaultSubtotal="0"/>
    <pivotField axis="axisPage" multipleItemSelectionAllowed="1" showAll="0" defaultSubtotal="0">
      <items count="5">
        <item x="1"/>
        <item x="2"/>
        <item x="4"/>
        <item h="1" x="3"/>
        <item h="1"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8">
    <format dxfId="1268">
      <pivotArea type="all" dataOnly="0" outline="0" fieldPosition="0"/>
    </format>
    <format dxfId="1267">
      <pivotArea type="all" dataOnly="0" outline="0" fieldPosition="0"/>
    </format>
    <format dxfId="1266">
      <pivotArea type="all" dataOnly="0" outline="0" fieldPosition="0"/>
    </format>
    <format dxfId="1265">
      <pivotArea type="all" dataOnly="0" outline="0" fieldPosition="0"/>
    </format>
    <format dxfId="1264">
      <pivotArea type="all" dataOnly="0" outline="0" fieldPosition="0"/>
    </format>
    <format dxfId="1263">
      <pivotArea type="all" dataOnly="0" outline="0" fieldPosition="0"/>
    </format>
    <format dxfId="1262">
      <pivotArea type="all" dataOnly="0" outline="0" fieldPosition="0"/>
    </format>
    <format dxfId="1261">
      <pivotArea type="all" dataOnly="0" outline="0" fieldPosition="0"/>
    </format>
    <format dxfId="1260">
      <pivotArea type="all" dataOnly="0" outline="0" fieldPosition="0"/>
    </format>
    <format dxfId="1259">
      <pivotArea type="all" dataOnly="0" outline="0" fieldPosition="0"/>
    </format>
    <format dxfId="1258">
      <pivotArea type="all" dataOnly="0" outline="0" fieldPosition="0"/>
    </format>
    <format dxfId="1257">
      <pivotArea outline="0" collapsedLevelsAreSubtotals="1" fieldPosition="0"/>
    </format>
    <format dxfId="1256">
      <pivotArea dataOnly="0" labelOnly="1" outline="0" axis="axisValues" fieldPosition="0"/>
    </format>
    <format dxfId="1255">
      <pivotArea type="all" dataOnly="0" outline="0" fieldPosition="0"/>
    </format>
    <format dxfId="1254">
      <pivotArea outline="0" collapsedLevelsAreSubtotals="1" fieldPosition="0"/>
    </format>
    <format dxfId="1253">
      <pivotArea dataOnly="0" labelOnly="1" outline="0" axis="axisValues" fieldPosition="0"/>
    </format>
    <format dxfId="1252">
      <pivotArea type="all" dataOnly="0" outline="0" fieldPosition="0"/>
    </format>
    <format dxfId="1251">
      <pivotArea outline="0" collapsedLevelsAreSubtotals="1" fieldPosition="0"/>
    </format>
    <format dxfId="1250">
      <pivotArea dataOnly="0" labelOnly="1" outline="0" axis="axisValues" fieldPosition="0"/>
    </format>
    <format dxfId="1249">
      <pivotArea type="all" dataOnly="0" outline="0" fieldPosition="0"/>
    </format>
    <format dxfId="1248">
      <pivotArea outline="0" collapsedLevelsAreSubtotals="1" fieldPosition="0"/>
    </format>
    <format dxfId="1247">
      <pivotArea dataOnly="0" labelOnly="1" outline="0" axis="axisValues" fieldPosition="0"/>
    </format>
    <format dxfId="1246">
      <pivotArea type="all" dataOnly="0" outline="0" fieldPosition="0"/>
    </format>
    <format dxfId="1245">
      <pivotArea outline="0" collapsedLevelsAreSubtotals="1" fieldPosition="0"/>
    </format>
    <format dxfId="1244">
      <pivotArea dataOnly="0" labelOnly="1" outline="0" axis="axisValues" fieldPosition="0"/>
    </format>
    <format dxfId="1243">
      <pivotArea type="all" dataOnly="0" outline="0" fieldPosition="0"/>
    </format>
    <format dxfId="1242">
      <pivotArea outline="0" collapsedLevelsAreSubtotals="1" fieldPosition="0"/>
    </format>
    <format dxfId="124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A9B8046A-D900-4475-9445-0F07B269A1DE}" name="PivotTable42"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07:E108"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axis="axisPage" multipleItemSelectionAllowed="1" showAll="0" defaultSubtotal="0">
      <items count="6">
        <item x="1"/>
        <item h="1" x="2"/>
        <item h="1" x="0"/>
        <item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8">
    <format dxfId="1296">
      <pivotArea type="all" dataOnly="0" outline="0" fieldPosition="0"/>
    </format>
    <format dxfId="1295">
      <pivotArea type="all" dataOnly="0" outline="0" fieldPosition="0"/>
    </format>
    <format dxfId="1294">
      <pivotArea type="all" dataOnly="0" outline="0" fieldPosition="0"/>
    </format>
    <format dxfId="1293">
      <pivotArea type="all" dataOnly="0" outline="0" fieldPosition="0"/>
    </format>
    <format dxfId="1292">
      <pivotArea type="all" dataOnly="0" outline="0" fieldPosition="0"/>
    </format>
    <format dxfId="1291">
      <pivotArea type="all" dataOnly="0" outline="0" fieldPosition="0"/>
    </format>
    <format dxfId="1290">
      <pivotArea type="all" dataOnly="0" outline="0" fieldPosition="0"/>
    </format>
    <format dxfId="1289">
      <pivotArea type="all" dataOnly="0" outline="0" fieldPosition="0"/>
    </format>
    <format dxfId="1288">
      <pivotArea type="all" dataOnly="0" outline="0" fieldPosition="0"/>
    </format>
    <format dxfId="1287">
      <pivotArea type="all" dataOnly="0" outline="0" fieldPosition="0"/>
    </format>
    <format dxfId="1286">
      <pivotArea type="all" dataOnly="0" outline="0" fieldPosition="0"/>
    </format>
    <format dxfId="1285">
      <pivotArea outline="0" collapsedLevelsAreSubtotals="1" fieldPosition="0"/>
    </format>
    <format dxfId="1284">
      <pivotArea dataOnly="0" labelOnly="1" outline="0" axis="axisValues" fieldPosition="0"/>
    </format>
    <format dxfId="1283">
      <pivotArea type="all" dataOnly="0" outline="0" fieldPosition="0"/>
    </format>
    <format dxfId="1282">
      <pivotArea outline="0" collapsedLevelsAreSubtotals="1" fieldPosition="0"/>
    </format>
    <format dxfId="1281">
      <pivotArea dataOnly="0" labelOnly="1" outline="0" axis="axisValues" fieldPosition="0"/>
    </format>
    <format dxfId="1280">
      <pivotArea type="all" dataOnly="0" outline="0" fieldPosition="0"/>
    </format>
    <format dxfId="1279">
      <pivotArea outline="0" collapsedLevelsAreSubtotals="1" fieldPosition="0"/>
    </format>
    <format dxfId="1278">
      <pivotArea dataOnly="0" labelOnly="1" outline="0" axis="axisValues" fieldPosition="0"/>
    </format>
    <format dxfId="1277">
      <pivotArea type="all" dataOnly="0" outline="0" fieldPosition="0"/>
    </format>
    <format dxfId="1276">
      <pivotArea outline="0" collapsedLevelsAreSubtotals="1" fieldPosition="0"/>
    </format>
    <format dxfId="1275">
      <pivotArea dataOnly="0" labelOnly="1" outline="0" axis="axisValues" fieldPosition="0"/>
    </format>
    <format dxfId="1274">
      <pivotArea type="all" dataOnly="0" outline="0" fieldPosition="0"/>
    </format>
    <format dxfId="1273">
      <pivotArea outline="0" collapsedLevelsAreSubtotals="1" fieldPosition="0"/>
    </format>
    <format dxfId="1272">
      <pivotArea dataOnly="0" labelOnly="1" outline="0" axis="axisValues" fieldPosition="0"/>
    </format>
    <format dxfId="1271">
      <pivotArea type="all" dataOnly="0" outline="0" fieldPosition="0"/>
    </format>
    <format dxfId="1270">
      <pivotArea outline="0" collapsedLevelsAreSubtotals="1" fieldPosition="0"/>
    </format>
    <format dxfId="126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781AB292-95C3-4778-A741-4ADCC8389B9C}" name="PivotTable85"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45:H456" firstHeaderRow="0" firstDataRow="1" firstDataCol="1" rowPageCount="1" colPageCount="1"/>
  <pivotFields count="68">
    <pivotField showAll="0" defaultSubtota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numFmtId="164" showAll="0"/>
    <pivotField numFmtId="164" showAll="0"/>
    <pivotField numFmtId="164" showAll="0"/>
    <pivotField numFmtId="164" showAll="0"/>
    <pivotField numFmtId="164" showAll="0"/>
    <pivotField numFmtId="164" showAll="0"/>
    <pivotField dataField="1" numFmtId="164" showAll="0"/>
    <pivotField dataField="1" numFmtId="164" showAll="0"/>
    <pivotField dataField="1" numFmtId="164" showAll="0"/>
    <pivotField dataField="1" numFmtId="164" showAll="0"/>
    <pivotField dataField="1" numFmtId="164" showAll="0"/>
    <pivotField numFmtId="1" showAll="0"/>
    <pivotField showAll="0" defaultSubtotal="0"/>
    <pivotField showAll="0" defaultSubtotal="0"/>
    <pivotField axis="axisRow" showAll="0" defaultSubtotal="0">
      <items count="19">
        <item x="17"/>
        <item x="7"/>
        <item x="11"/>
        <item x="15"/>
        <item x="8"/>
        <item x="16"/>
        <item x="3"/>
        <item x="14"/>
        <item x="9"/>
        <item x="6"/>
        <item x="12"/>
        <item x="4"/>
        <item x="5"/>
        <item x="1"/>
        <item x="0"/>
        <item x="10"/>
        <item x="2"/>
        <item x="13"/>
        <item x="18"/>
      </items>
    </pivotField>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ataField="1" dragToRow="0" dragToCol="0" dragToPage="0" showAll="0" defaultSubtotal="0"/>
  </pivotFields>
  <rowFields count="1">
    <field x="56"/>
  </rowFields>
  <rowItems count="11">
    <i>
      <x v="2"/>
    </i>
    <i>
      <x v="3"/>
    </i>
    <i>
      <x v="8"/>
    </i>
    <i>
      <x v="9"/>
    </i>
    <i>
      <x v="10"/>
    </i>
    <i>
      <x v="12"/>
    </i>
    <i>
      <x v="14"/>
    </i>
    <i>
      <x v="15"/>
    </i>
    <i>
      <x v="17"/>
    </i>
    <i>
      <x v="18"/>
    </i>
    <i t="grand">
      <x/>
    </i>
  </rowItems>
  <colFields count="1">
    <field x="-2"/>
  </colFields>
  <colItems count="6">
    <i>
      <x/>
    </i>
    <i i="1">
      <x v="1"/>
    </i>
    <i i="2">
      <x v="2"/>
    </i>
    <i i="3">
      <x v="3"/>
    </i>
    <i i="4">
      <x v="4"/>
    </i>
    <i i="5">
      <x v="5"/>
    </i>
  </colItems>
  <pageFields count="1">
    <pageField fld="7" hier="-1"/>
  </pageFields>
  <dataFields count="6">
    <dataField name="Sum of 2025/26 (6)" fld="48" baseField="0" baseItem="0"/>
    <dataField name="Sum of 2026/27 (7)" fld="49" baseField="0" baseItem="0"/>
    <dataField name="Sum of 2027/28 (8)" fld="50" baseField="0" baseItem="0"/>
    <dataField name="Sum of 2028/29 (9)" fld="51" baseField="0" baseItem="0"/>
    <dataField name="Sum of 2029/30 (10)" fld="52" baseField="0" baseItem="0"/>
    <dataField name="Sum of 6-10 year total" fld="67" baseField="0" baseItem="0" numFmtId="164"/>
  </dataFields>
  <formats count="31">
    <format dxfId="1327">
      <pivotArea type="all" dataOnly="0" outline="0" fieldPosition="0"/>
    </format>
    <format dxfId="1326">
      <pivotArea type="all" dataOnly="0" outline="0" fieldPosition="0"/>
    </format>
    <format dxfId="1325">
      <pivotArea type="all" dataOnly="0" outline="0" fieldPosition="0"/>
    </format>
    <format dxfId="1324">
      <pivotArea type="all" dataOnly="0" outline="0" fieldPosition="0"/>
    </format>
    <format dxfId="1323">
      <pivotArea type="all" dataOnly="0" outline="0" fieldPosition="0"/>
    </format>
    <format dxfId="1322">
      <pivotArea type="all" dataOnly="0" outline="0" fieldPosition="0"/>
    </format>
    <format dxfId="1321">
      <pivotArea type="all" dataOnly="0" outline="0" fieldPosition="0"/>
    </format>
    <format dxfId="1320">
      <pivotArea field="56" type="button" dataOnly="0" labelOnly="1" outline="0" axis="axisRow" fieldPosition="0"/>
    </format>
    <format dxfId="1319">
      <pivotArea field="56" type="button" dataOnly="0" labelOnly="1" outline="0" axis="axisRow" fieldPosition="0"/>
    </format>
    <format dxfId="1318">
      <pivotArea field="56" type="button" dataOnly="0" labelOnly="1" outline="0" axis="axisRow" fieldPosition="0"/>
    </format>
    <format dxfId="1317">
      <pivotArea type="all" dataOnly="0" outline="0" fieldPosition="0"/>
    </format>
    <format dxfId="1316">
      <pivotArea type="all" dataOnly="0" outline="0" fieldPosition="0"/>
    </format>
    <format dxfId="1315">
      <pivotArea type="all" dataOnly="0" outline="0" fieldPosition="0"/>
    </format>
    <format dxfId="1314">
      <pivotArea type="all" dataOnly="0" outline="0" fieldPosition="0"/>
    </format>
    <format dxfId="1313">
      <pivotArea outline="0" collapsedLevelsAreSubtotals="1" fieldPosition="0"/>
    </format>
    <format dxfId="1312">
      <pivotArea field="56" type="button" dataOnly="0" labelOnly="1" outline="0" axis="axisRow" fieldPosition="0"/>
    </format>
    <format dxfId="1311">
      <pivotArea dataOnly="0" labelOnly="1" fieldPosition="0">
        <references count="1">
          <reference field="56" count="4">
            <x v="3"/>
            <x v="5"/>
            <x v="9"/>
            <x v="11"/>
          </reference>
        </references>
      </pivotArea>
    </format>
    <format dxfId="1310">
      <pivotArea dataOnly="0" labelOnly="1" grandRow="1" outline="0" fieldPosition="0"/>
    </format>
    <format dxfId="1309">
      <pivotArea outline="0" collapsedLevelsAreSubtotals="1" fieldPosition="0"/>
    </format>
    <format dxfId="1308">
      <pivotArea type="all" dataOnly="0" outline="0" fieldPosition="0"/>
    </format>
    <format dxfId="1307">
      <pivotArea outline="0" collapsedLevelsAreSubtotals="1" fieldPosition="0"/>
    </format>
    <format dxfId="1306">
      <pivotArea field="56" type="button" dataOnly="0" labelOnly="1" outline="0" axis="axisRow" fieldPosition="0"/>
    </format>
    <format dxfId="1305">
      <pivotArea dataOnly="0" labelOnly="1" fieldPosition="0">
        <references count="1">
          <reference field="56" count="10">
            <x v="2"/>
            <x v="3"/>
            <x v="8"/>
            <x v="9"/>
            <x v="10"/>
            <x v="12"/>
            <x v="14"/>
            <x v="15"/>
            <x v="17"/>
            <x v="18"/>
          </reference>
        </references>
      </pivotArea>
    </format>
    <format dxfId="1304">
      <pivotArea dataOnly="0" labelOnly="1" grandRow="1" outline="0" fieldPosition="0"/>
    </format>
    <format dxfId="1303">
      <pivotArea dataOnly="0" labelOnly="1" outline="0" fieldPosition="0">
        <references count="1">
          <reference field="4294967294" count="6">
            <x v="0"/>
            <x v="1"/>
            <x v="2"/>
            <x v="3"/>
            <x v="4"/>
            <x v="5"/>
          </reference>
        </references>
      </pivotArea>
    </format>
    <format dxfId="1302">
      <pivotArea type="all" dataOnly="0" outline="0" fieldPosition="0"/>
    </format>
    <format dxfId="1301">
      <pivotArea outline="0" collapsedLevelsAreSubtotals="1" fieldPosition="0"/>
    </format>
    <format dxfId="1300">
      <pivotArea field="56" type="button" dataOnly="0" labelOnly="1" outline="0" axis="axisRow" fieldPosition="0"/>
    </format>
    <format dxfId="1299">
      <pivotArea dataOnly="0" labelOnly="1" fieldPosition="0">
        <references count="1">
          <reference field="56" count="10">
            <x v="2"/>
            <x v="3"/>
            <x v="8"/>
            <x v="9"/>
            <x v="10"/>
            <x v="12"/>
            <x v="14"/>
            <x v="15"/>
            <x v="17"/>
            <x v="18"/>
          </reference>
        </references>
      </pivotArea>
    </format>
    <format dxfId="1298">
      <pivotArea dataOnly="0" labelOnly="1" grandRow="1" outline="0" fieldPosition="0"/>
    </format>
    <format dxfId="1297">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98676A78-041F-4BF8-9408-9D8A9A2E03BC}" name="PivotTable55"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99:B100"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axis="axisPage" multipleItemSelectionAllowed="1" showAll="0" defaultSubtotal="0">
      <items count="6">
        <item h="1" x="1"/>
        <item x="2"/>
        <item h="1"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8">
    <format dxfId="1355">
      <pivotArea type="all" dataOnly="0" outline="0" fieldPosition="0"/>
    </format>
    <format dxfId="1354">
      <pivotArea type="all" dataOnly="0" outline="0" fieldPosition="0"/>
    </format>
    <format dxfId="1353">
      <pivotArea type="all" dataOnly="0" outline="0" fieldPosition="0"/>
    </format>
    <format dxfId="1352">
      <pivotArea type="all" dataOnly="0" outline="0" fieldPosition="0"/>
    </format>
    <format dxfId="1351">
      <pivotArea type="all" dataOnly="0" outline="0" fieldPosition="0"/>
    </format>
    <format dxfId="1350">
      <pivotArea type="all" dataOnly="0" outline="0" fieldPosition="0"/>
    </format>
    <format dxfId="1349">
      <pivotArea type="all" dataOnly="0" outline="0" fieldPosition="0"/>
    </format>
    <format dxfId="1348">
      <pivotArea type="all" dataOnly="0" outline="0" fieldPosition="0"/>
    </format>
    <format dxfId="1347">
      <pivotArea type="all" dataOnly="0" outline="0" fieldPosition="0"/>
    </format>
    <format dxfId="1346">
      <pivotArea type="all" dataOnly="0" outline="0" fieldPosition="0"/>
    </format>
    <format dxfId="1345">
      <pivotArea type="all" dataOnly="0" outline="0" fieldPosition="0"/>
    </format>
    <format dxfId="1344">
      <pivotArea outline="0" collapsedLevelsAreSubtotals="1" fieldPosition="0"/>
    </format>
    <format dxfId="1343">
      <pivotArea dataOnly="0" labelOnly="1" outline="0" axis="axisValues" fieldPosition="0"/>
    </format>
    <format dxfId="1342">
      <pivotArea type="all" dataOnly="0" outline="0" fieldPosition="0"/>
    </format>
    <format dxfId="1341">
      <pivotArea outline="0" collapsedLevelsAreSubtotals="1" fieldPosition="0"/>
    </format>
    <format dxfId="1340">
      <pivotArea dataOnly="0" labelOnly="1" outline="0" axis="axisValues" fieldPosition="0"/>
    </format>
    <format dxfId="1339">
      <pivotArea type="all" dataOnly="0" outline="0" fieldPosition="0"/>
    </format>
    <format dxfId="1338">
      <pivotArea outline="0" collapsedLevelsAreSubtotals="1" fieldPosition="0"/>
    </format>
    <format dxfId="1337">
      <pivotArea dataOnly="0" labelOnly="1" outline="0" axis="axisValues" fieldPosition="0"/>
    </format>
    <format dxfId="1336">
      <pivotArea type="all" dataOnly="0" outline="0" fieldPosition="0"/>
    </format>
    <format dxfId="1335">
      <pivotArea outline="0" collapsedLevelsAreSubtotals="1" fieldPosition="0"/>
    </format>
    <format dxfId="1334">
      <pivotArea dataOnly="0" labelOnly="1" outline="0" axis="axisValues" fieldPosition="0"/>
    </format>
    <format dxfId="1333">
      <pivotArea type="all" dataOnly="0" outline="0" fieldPosition="0"/>
    </format>
    <format dxfId="1332">
      <pivotArea outline="0" collapsedLevelsAreSubtotals="1" fieldPosition="0"/>
    </format>
    <format dxfId="1331">
      <pivotArea dataOnly="0" labelOnly="1" outline="0" axis="axisValues" fieldPosition="0"/>
    </format>
    <format dxfId="1330">
      <pivotArea type="all" dataOnly="0" outline="0" fieldPosition="0"/>
    </format>
    <format dxfId="1329">
      <pivotArea outline="0" collapsedLevelsAreSubtotals="1" fieldPosition="0"/>
    </format>
    <format dxfId="13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2B76C95E-5125-4EE1-9996-6782E32783C4}" name="PivotTable48"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99:H100"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axis="axisPage" multipleItemSelectionAllowed="1" showAll="0" defaultSubtotal="0">
      <items count="6">
        <item h="1" x="1"/>
        <item x="2"/>
        <item h="1"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8">
    <format dxfId="1383">
      <pivotArea type="all" dataOnly="0" outline="0" fieldPosition="0"/>
    </format>
    <format dxfId="1382">
      <pivotArea type="all" dataOnly="0" outline="0" fieldPosition="0"/>
    </format>
    <format dxfId="1381">
      <pivotArea type="all" dataOnly="0" outline="0" fieldPosition="0"/>
    </format>
    <format dxfId="1380">
      <pivotArea type="all" dataOnly="0" outline="0" fieldPosition="0"/>
    </format>
    <format dxfId="1379">
      <pivotArea type="all" dataOnly="0" outline="0" fieldPosition="0"/>
    </format>
    <format dxfId="1378">
      <pivotArea type="all" dataOnly="0" outline="0" fieldPosition="0"/>
    </format>
    <format dxfId="1377">
      <pivotArea type="all" dataOnly="0" outline="0" fieldPosition="0"/>
    </format>
    <format dxfId="1376">
      <pivotArea type="all" dataOnly="0" outline="0" fieldPosition="0"/>
    </format>
    <format dxfId="1375">
      <pivotArea type="all" dataOnly="0" outline="0" fieldPosition="0"/>
    </format>
    <format dxfId="1374">
      <pivotArea type="all" dataOnly="0" outline="0" fieldPosition="0"/>
    </format>
    <format dxfId="1373">
      <pivotArea type="all" dataOnly="0" outline="0" fieldPosition="0"/>
    </format>
    <format dxfId="1372">
      <pivotArea outline="0" collapsedLevelsAreSubtotals="1" fieldPosition="0"/>
    </format>
    <format dxfId="1371">
      <pivotArea dataOnly="0" labelOnly="1" outline="0" axis="axisValues" fieldPosition="0"/>
    </format>
    <format dxfId="1370">
      <pivotArea type="all" dataOnly="0" outline="0" fieldPosition="0"/>
    </format>
    <format dxfId="1369">
      <pivotArea outline="0" collapsedLevelsAreSubtotals="1" fieldPosition="0"/>
    </format>
    <format dxfId="1368">
      <pivotArea dataOnly="0" labelOnly="1" outline="0" axis="axisValues" fieldPosition="0"/>
    </format>
    <format dxfId="1367">
      <pivotArea type="all" dataOnly="0" outline="0" fieldPosition="0"/>
    </format>
    <format dxfId="1366">
      <pivotArea outline="0" collapsedLevelsAreSubtotals="1" fieldPosition="0"/>
    </format>
    <format dxfId="1365">
      <pivotArea dataOnly="0" labelOnly="1" outline="0" axis="axisValues" fieldPosition="0"/>
    </format>
    <format dxfId="1364">
      <pivotArea type="all" dataOnly="0" outline="0" fieldPosition="0"/>
    </format>
    <format dxfId="1363">
      <pivotArea outline="0" collapsedLevelsAreSubtotals="1" fieldPosition="0"/>
    </format>
    <format dxfId="1362">
      <pivotArea dataOnly="0" labelOnly="1" outline="0" axis="axisValues" fieldPosition="0"/>
    </format>
    <format dxfId="1361">
      <pivotArea type="all" dataOnly="0" outline="0" fieldPosition="0"/>
    </format>
    <format dxfId="1360">
      <pivotArea outline="0" collapsedLevelsAreSubtotals="1" fieldPosition="0"/>
    </format>
    <format dxfId="1359">
      <pivotArea dataOnly="0" labelOnly="1" outline="0" axis="axisValues" fieldPosition="0"/>
    </format>
    <format dxfId="1358">
      <pivotArea type="all" dataOnly="0" outline="0" fieldPosition="0"/>
    </format>
    <format dxfId="1357">
      <pivotArea outline="0" collapsedLevelsAreSubtotals="1" fieldPosition="0"/>
    </format>
    <format dxfId="135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586E113-AB6B-4F77-B1C4-30F4218910B9}" name="PivotTable34"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55:F258" firstHeaderRow="1" firstDataRow="1" firstDataCol="1" rowPageCount="1" colPageCount="1"/>
  <pivotFields count="6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x="0"/>
        <item h="1" x="1"/>
        <item h="1" x="2"/>
        <item h="1" x="4"/>
        <item h="1" m="1" x="5"/>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showAll="0" defaultSubtotal="0"/>
    <pivotField showAll="0"/>
    <pivotField showAll="0" defaultSubtotal="0"/>
    <pivotField showAll="0">
      <items count="3">
        <item x="1"/>
        <item x="0"/>
        <item t="default"/>
      </items>
    </pivotField>
    <pivotField axis="axisRow" showAll="0">
      <items count="3">
        <item x="1"/>
        <item x="0"/>
        <item t="default"/>
      </items>
    </pivotField>
    <pivotField showAll="0"/>
    <pivotField showAll="0"/>
    <pivotField showAll="0"/>
    <pivotField showAll="0"/>
    <pivotField showAll="0"/>
  </pivotFields>
  <rowFields count="1">
    <field x="60"/>
  </rowFields>
  <rowItems count="3">
    <i>
      <x/>
    </i>
    <i>
      <x v="1"/>
    </i>
    <i t="grand">
      <x/>
    </i>
  </rowItems>
  <colItems count="1">
    <i/>
  </colItems>
  <pageFields count="1">
    <pageField fld="7" hier="-1"/>
  </pageFields>
  <dataFields count="1">
    <dataField name="Sum of Net Dwellings" fld="40" baseField="0" baseItem="0"/>
  </dataFields>
  <formats count="26">
    <format dxfId="137">
      <pivotArea type="all" dataOnly="0" outline="0" fieldPosition="0"/>
    </format>
    <format dxfId="136">
      <pivotArea type="all" dataOnly="0" outline="0" fieldPosition="0"/>
    </format>
    <format dxfId="135">
      <pivotArea type="all" dataOnly="0" outline="0" fieldPosition="0"/>
    </format>
    <format dxfId="134">
      <pivotArea type="all" dataOnly="0" outline="0" fieldPosition="0"/>
    </format>
    <format dxfId="133">
      <pivotArea type="all" dataOnly="0" outline="0" fieldPosition="0"/>
    </format>
    <format dxfId="132">
      <pivotArea type="all" dataOnly="0" outline="0" fieldPosition="0"/>
    </format>
    <format dxfId="131">
      <pivotArea type="all" dataOnly="0" outline="0" fieldPosition="0"/>
    </format>
    <format dxfId="130">
      <pivotArea type="all" dataOnly="0" outline="0" fieldPosition="0"/>
    </format>
    <format dxfId="129">
      <pivotArea type="all" dataOnly="0" outline="0" fieldPosition="0"/>
    </format>
    <format dxfId="128">
      <pivotArea type="all" dataOnly="0" outline="0" fieldPosition="0"/>
    </format>
    <format dxfId="127">
      <pivotArea type="all" dataOnly="0" outline="0" fieldPosition="0"/>
    </format>
    <format dxfId="126">
      <pivotArea outline="0" collapsedLevelsAreSubtotals="1" fieldPosition="0"/>
    </format>
    <format dxfId="125">
      <pivotArea dataOnly="0" labelOnly="1" grandRow="1" outline="0" fieldPosition="0"/>
    </format>
    <format dxfId="124">
      <pivotArea dataOnly="0" labelOnly="1" outline="0" axis="axisValues" fieldPosition="0"/>
    </format>
    <format dxfId="123">
      <pivotArea type="all" dataOnly="0" outline="0" fieldPosition="0"/>
    </format>
    <format dxfId="122">
      <pivotArea outline="0" collapsedLevelsAreSubtotals="1" fieldPosition="0"/>
    </format>
    <format dxfId="121">
      <pivotArea field="60" type="button" dataOnly="0" labelOnly="1" outline="0" axis="axisRow" fieldPosition="0"/>
    </format>
    <format dxfId="120">
      <pivotArea dataOnly="0" labelOnly="1" fieldPosition="0">
        <references count="1">
          <reference field="60" count="0"/>
        </references>
      </pivotArea>
    </format>
    <format dxfId="119">
      <pivotArea dataOnly="0" labelOnly="1" grandRow="1" outline="0" fieldPosition="0"/>
    </format>
    <format dxfId="118">
      <pivotArea dataOnly="0" labelOnly="1" outline="0" axis="axisValues" fieldPosition="0"/>
    </format>
    <format dxfId="117">
      <pivotArea type="all" dataOnly="0" outline="0" fieldPosition="0"/>
    </format>
    <format dxfId="116">
      <pivotArea outline="0" collapsedLevelsAreSubtotals="1" fieldPosition="0"/>
    </format>
    <format dxfId="115">
      <pivotArea field="60" type="button" dataOnly="0" labelOnly="1" outline="0" axis="axisRow" fieldPosition="0"/>
    </format>
    <format dxfId="114">
      <pivotArea dataOnly="0" labelOnly="1" fieldPosition="0">
        <references count="1">
          <reference field="60" count="0"/>
        </references>
      </pivotArea>
    </format>
    <format dxfId="113">
      <pivotArea dataOnly="0" labelOnly="1" grandRow="1" outline="0" fieldPosition="0"/>
    </format>
    <format dxfId="1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5C6A35A3-B623-4F0C-879C-CC03B8056E34}" name="PivotTable46"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33:H134"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axis="axisPage" multipleItemSelectionAllowed="1" showAll="0" defaultSubtotal="0">
      <items count="6">
        <item x="1"/>
        <item h="1" x="2"/>
        <item h="1" x="0"/>
        <item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Units Proposed" fld="31" baseField="0" baseItem="0"/>
  </dataFields>
  <formats count="28">
    <format dxfId="1411">
      <pivotArea type="all" dataOnly="0" outline="0" fieldPosition="0"/>
    </format>
    <format dxfId="1410">
      <pivotArea type="all" dataOnly="0" outline="0" fieldPosition="0"/>
    </format>
    <format dxfId="1409">
      <pivotArea type="all" dataOnly="0" outline="0" fieldPosition="0"/>
    </format>
    <format dxfId="1408">
      <pivotArea type="all" dataOnly="0" outline="0" fieldPosition="0"/>
    </format>
    <format dxfId="1407">
      <pivotArea type="all" dataOnly="0" outline="0" fieldPosition="0"/>
    </format>
    <format dxfId="1406">
      <pivotArea type="all" dataOnly="0" outline="0" fieldPosition="0"/>
    </format>
    <format dxfId="1405">
      <pivotArea type="all" dataOnly="0" outline="0" fieldPosition="0"/>
    </format>
    <format dxfId="1404">
      <pivotArea type="all" dataOnly="0" outline="0" fieldPosition="0"/>
    </format>
    <format dxfId="1403">
      <pivotArea type="all" dataOnly="0" outline="0" fieldPosition="0"/>
    </format>
    <format dxfId="1402">
      <pivotArea type="all" dataOnly="0" outline="0" fieldPosition="0"/>
    </format>
    <format dxfId="1401">
      <pivotArea type="all" dataOnly="0" outline="0" fieldPosition="0"/>
    </format>
    <format dxfId="1400">
      <pivotArea outline="0" collapsedLevelsAreSubtotals="1" fieldPosition="0"/>
    </format>
    <format dxfId="1399">
      <pivotArea dataOnly="0" labelOnly="1" outline="0" axis="axisValues" fieldPosition="0"/>
    </format>
    <format dxfId="1398">
      <pivotArea type="all" dataOnly="0" outline="0" fieldPosition="0"/>
    </format>
    <format dxfId="1397">
      <pivotArea outline="0" collapsedLevelsAreSubtotals="1" fieldPosition="0"/>
    </format>
    <format dxfId="1396">
      <pivotArea dataOnly="0" labelOnly="1" outline="0" axis="axisValues" fieldPosition="0"/>
    </format>
    <format dxfId="1395">
      <pivotArea type="all" dataOnly="0" outline="0" fieldPosition="0"/>
    </format>
    <format dxfId="1394">
      <pivotArea outline="0" collapsedLevelsAreSubtotals="1" fieldPosition="0"/>
    </format>
    <format dxfId="1393">
      <pivotArea dataOnly="0" labelOnly="1" outline="0" axis="axisValues" fieldPosition="0"/>
    </format>
    <format dxfId="1392">
      <pivotArea type="all" dataOnly="0" outline="0" fieldPosition="0"/>
    </format>
    <format dxfId="1391">
      <pivotArea outline="0" collapsedLevelsAreSubtotals="1" fieldPosition="0"/>
    </format>
    <format dxfId="1390">
      <pivotArea dataOnly="0" labelOnly="1" outline="0" axis="axisValues" fieldPosition="0"/>
    </format>
    <format dxfId="1389">
      <pivotArea type="all" dataOnly="0" outline="0" fieldPosition="0"/>
    </format>
    <format dxfId="1388">
      <pivotArea outline="0" collapsedLevelsAreSubtotals="1" fieldPosition="0"/>
    </format>
    <format dxfId="1387">
      <pivotArea dataOnly="0" labelOnly="1" outline="0" axis="axisValues" fieldPosition="0"/>
    </format>
    <format dxfId="1386">
      <pivotArea type="all" dataOnly="0" outline="0" fieldPosition="0"/>
    </format>
    <format dxfId="1385">
      <pivotArea outline="0" collapsedLevelsAreSubtotals="1" fieldPosition="0"/>
    </format>
    <format dxfId="138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D1EC4F98-76CE-4D45-A924-B1D094CAFA11}" name="PivotTable80"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95:C410" firstHeaderRow="1" firstDataRow="1" firstDataCol="1" rowPageCount="3" colPageCount="1"/>
  <pivotFields count="68">
    <pivotField showAll="0" defaultSubtotal="0"/>
    <pivotField axis="axisPage" multipleItemSelectionAllowed="1" showAll="0" defaultSubtotal="0">
      <items count="5">
        <item x="1"/>
        <item x="2"/>
        <item x="4"/>
        <item h="1" x="3"/>
        <item h="1" x="0"/>
      </items>
    </pivotField>
    <pivotField axis="axisPage" multipleItemSelectionAllowed="1" showAll="0" defaultSubtotal="0">
      <items count="2">
        <item h="1" x="1"/>
        <item x="0"/>
      </items>
    </pivotField>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axis="axisRow" showAll="0" defaultSubtotal="0">
      <items count="19">
        <item x="17"/>
        <item x="7"/>
        <item x="11"/>
        <item x="15"/>
        <item x="8"/>
        <item x="16"/>
        <item x="3"/>
        <item x="14"/>
        <item x="9"/>
        <item x="6"/>
        <item x="12"/>
        <item x="4"/>
        <item x="5"/>
        <item x="1"/>
        <item x="0"/>
        <item x="10"/>
        <item x="2"/>
        <item x="13"/>
        <item x="18"/>
      </items>
    </pivotField>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56"/>
  </rowFields>
  <rowItems count="15">
    <i>
      <x/>
    </i>
    <i>
      <x v="1"/>
    </i>
    <i>
      <x v="2"/>
    </i>
    <i>
      <x v="3"/>
    </i>
    <i>
      <x v="4"/>
    </i>
    <i>
      <x v="5"/>
    </i>
    <i>
      <x v="6"/>
    </i>
    <i>
      <x v="8"/>
    </i>
    <i>
      <x v="10"/>
    </i>
    <i>
      <x v="11"/>
    </i>
    <i>
      <x v="12"/>
    </i>
    <i>
      <x v="14"/>
    </i>
    <i>
      <x v="15"/>
    </i>
    <i>
      <x v="16"/>
    </i>
    <i t="grand">
      <x/>
    </i>
  </rowItems>
  <colItems count="1">
    <i/>
  </colItems>
  <pageFields count="3">
    <pageField fld="7" hier="-1"/>
    <pageField fld="2" hier="-1"/>
    <pageField fld="1" hier="-1"/>
  </pageFields>
  <dataFields count="1">
    <dataField name="Sum of Net Dwellings" fld="40" baseField="0" baseItem="0"/>
  </dataFields>
  <formats count="34">
    <format dxfId="1445">
      <pivotArea type="all" dataOnly="0" outline="0" fieldPosition="0"/>
    </format>
    <format dxfId="1444">
      <pivotArea type="all" dataOnly="0" outline="0" fieldPosition="0"/>
    </format>
    <format dxfId="1443">
      <pivotArea type="all" dataOnly="0" outline="0" fieldPosition="0"/>
    </format>
    <format dxfId="1442">
      <pivotArea type="all" dataOnly="0" outline="0" fieldPosition="0"/>
    </format>
    <format dxfId="1441">
      <pivotArea type="all" dataOnly="0" outline="0" fieldPosition="0"/>
    </format>
    <format dxfId="1440">
      <pivotArea type="all" dataOnly="0" outline="0" fieldPosition="0"/>
    </format>
    <format dxfId="1439">
      <pivotArea type="all" dataOnly="0" outline="0" fieldPosition="0"/>
    </format>
    <format dxfId="1438">
      <pivotArea field="56" type="button" dataOnly="0" labelOnly="1" outline="0" axis="axisRow" fieldPosition="0"/>
    </format>
    <format dxfId="1437">
      <pivotArea dataOnly="0" labelOnly="1" outline="0" fieldPosition="0">
        <references count="1">
          <reference field="4294967294" count="1">
            <x v="0"/>
          </reference>
        </references>
      </pivotArea>
    </format>
    <format dxfId="1436">
      <pivotArea field="56" type="button" dataOnly="0" labelOnly="1" outline="0" axis="axisRow" fieldPosition="0"/>
    </format>
    <format dxfId="1435">
      <pivotArea dataOnly="0" labelOnly="1" outline="0" fieldPosition="0">
        <references count="1">
          <reference field="4294967294" count="1">
            <x v="0"/>
          </reference>
        </references>
      </pivotArea>
    </format>
    <format dxfId="1434">
      <pivotArea field="56" type="button" dataOnly="0" labelOnly="1" outline="0" axis="axisRow" fieldPosition="0"/>
    </format>
    <format dxfId="1433">
      <pivotArea dataOnly="0" labelOnly="1" outline="0" fieldPosition="0">
        <references count="1">
          <reference field="4294967294" count="1">
            <x v="0"/>
          </reference>
        </references>
      </pivotArea>
    </format>
    <format dxfId="1432">
      <pivotArea type="all" dataOnly="0" outline="0" fieldPosition="0"/>
    </format>
    <format dxfId="1431">
      <pivotArea type="all" dataOnly="0" outline="0" fieldPosition="0"/>
    </format>
    <format dxfId="1430">
      <pivotArea type="all" dataOnly="0" outline="0" fieldPosition="0"/>
    </format>
    <format dxfId="1429">
      <pivotArea type="all" dataOnly="0" outline="0" fieldPosition="0"/>
    </format>
    <format dxfId="1428">
      <pivotArea outline="0" collapsedLevelsAreSubtotals="1" fieldPosition="0"/>
    </format>
    <format dxfId="1427">
      <pivotArea field="56" type="button" dataOnly="0" labelOnly="1" outline="0" axis="axisRow" fieldPosition="0"/>
    </format>
    <format dxfId="1426">
      <pivotArea dataOnly="0" labelOnly="1" fieldPosition="0">
        <references count="1">
          <reference field="56" count="16">
            <x v="0"/>
            <x v="1"/>
            <x v="2"/>
            <x v="3"/>
            <x v="4"/>
            <x v="6"/>
            <x v="8"/>
            <x v="9"/>
            <x v="10"/>
            <x v="11"/>
            <x v="12"/>
            <x v="13"/>
            <x v="14"/>
            <x v="15"/>
            <x v="16"/>
            <x v="17"/>
          </reference>
        </references>
      </pivotArea>
    </format>
    <format dxfId="1425">
      <pivotArea dataOnly="0" labelOnly="1" grandRow="1" outline="0" fieldPosition="0"/>
    </format>
    <format dxfId="1424">
      <pivotArea dataOnly="0" labelOnly="1" outline="0" axis="axisValues" fieldPosition="0"/>
    </format>
    <format dxfId="1423">
      <pivotArea type="all" dataOnly="0" outline="0" fieldPosition="0"/>
    </format>
    <format dxfId="1422">
      <pivotArea outline="0" collapsedLevelsAreSubtotals="1" fieldPosition="0"/>
    </format>
    <format dxfId="1421">
      <pivotArea field="56" type="button" dataOnly="0" labelOnly="1" outline="0" axis="axisRow" fieldPosition="0"/>
    </format>
    <format dxfId="1420">
      <pivotArea dataOnly="0" labelOnly="1" fieldPosition="0">
        <references count="1">
          <reference field="56" count="14">
            <x v="0"/>
            <x v="1"/>
            <x v="2"/>
            <x v="3"/>
            <x v="4"/>
            <x v="5"/>
            <x v="6"/>
            <x v="8"/>
            <x v="10"/>
            <x v="11"/>
            <x v="12"/>
            <x v="14"/>
            <x v="15"/>
            <x v="16"/>
          </reference>
        </references>
      </pivotArea>
    </format>
    <format dxfId="1419">
      <pivotArea dataOnly="0" labelOnly="1" grandRow="1" outline="0" fieldPosition="0"/>
    </format>
    <format dxfId="1418">
      <pivotArea dataOnly="0" labelOnly="1" outline="0" axis="axisValues" fieldPosition="0"/>
    </format>
    <format dxfId="1417">
      <pivotArea type="all" dataOnly="0" outline="0" fieldPosition="0"/>
    </format>
    <format dxfId="1416">
      <pivotArea outline="0" collapsedLevelsAreSubtotals="1" fieldPosition="0"/>
    </format>
    <format dxfId="1415">
      <pivotArea field="56" type="button" dataOnly="0" labelOnly="1" outline="0" axis="axisRow" fieldPosition="0"/>
    </format>
    <format dxfId="1414">
      <pivotArea dataOnly="0" labelOnly="1" fieldPosition="0">
        <references count="1">
          <reference field="56" count="14">
            <x v="0"/>
            <x v="1"/>
            <x v="2"/>
            <x v="3"/>
            <x v="4"/>
            <x v="5"/>
            <x v="6"/>
            <x v="8"/>
            <x v="10"/>
            <x v="11"/>
            <x v="12"/>
            <x v="14"/>
            <x v="15"/>
            <x v="16"/>
          </reference>
        </references>
      </pivotArea>
    </format>
    <format dxfId="1413">
      <pivotArea dataOnly="0" labelOnly="1" grandRow="1" outline="0" fieldPosition="0"/>
    </format>
    <format dxfId="14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D15EAC93-63A5-4AED-9332-64C2C4DC3E11}" name="PivotTable71"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92:B193"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5"/>
        <item h="1" m="1" x="4"/>
        <item h="1" m="1" x="6"/>
        <item h="1" x="3"/>
      </items>
    </pivotField>
    <pivotField axis="axisPage" multipleItemSelectionAllowed="1" showAll="0" defaultSubtotal="0">
      <items count="8">
        <item x="1"/>
        <item h="1"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1473">
      <pivotArea type="all" dataOnly="0" outline="0" fieldPosition="0"/>
    </format>
    <format dxfId="1472">
      <pivotArea type="all" dataOnly="0" outline="0" fieldPosition="0"/>
    </format>
    <format dxfId="1471">
      <pivotArea type="all" dataOnly="0" outline="0" fieldPosition="0"/>
    </format>
    <format dxfId="1470">
      <pivotArea type="all" dataOnly="0" outline="0" fieldPosition="0"/>
    </format>
    <format dxfId="1469">
      <pivotArea type="all" dataOnly="0" outline="0" fieldPosition="0"/>
    </format>
    <format dxfId="1468">
      <pivotArea type="all" dataOnly="0" outline="0" fieldPosition="0"/>
    </format>
    <format dxfId="1467">
      <pivotArea type="all" dataOnly="0" outline="0" fieldPosition="0"/>
    </format>
    <format dxfId="1466">
      <pivotArea type="all" dataOnly="0" outline="0" fieldPosition="0"/>
    </format>
    <format dxfId="1465">
      <pivotArea type="all" dataOnly="0" outline="0" fieldPosition="0"/>
    </format>
    <format dxfId="1464">
      <pivotArea type="all" dataOnly="0" outline="0" fieldPosition="0"/>
    </format>
    <format dxfId="1463">
      <pivotArea type="all" dataOnly="0" outline="0" fieldPosition="0"/>
    </format>
    <format dxfId="1462">
      <pivotArea outline="0" collapsedLevelsAreSubtotals="1" fieldPosition="0"/>
    </format>
    <format dxfId="1461">
      <pivotArea dataOnly="0" labelOnly="1" outline="0" axis="axisValues" fieldPosition="0"/>
    </format>
    <format dxfId="1460">
      <pivotArea type="all" dataOnly="0" outline="0" fieldPosition="0"/>
    </format>
    <format dxfId="1459">
      <pivotArea outline="0" collapsedLevelsAreSubtotals="1" fieldPosition="0"/>
    </format>
    <format dxfId="1458">
      <pivotArea dataOnly="0" labelOnly="1" outline="0" axis="axisValues" fieldPosition="0"/>
    </format>
    <format dxfId="1457">
      <pivotArea type="all" dataOnly="0" outline="0" fieldPosition="0"/>
    </format>
    <format dxfId="1456">
      <pivotArea outline="0" collapsedLevelsAreSubtotals="1" fieldPosition="0"/>
    </format>
    <format dxfId="1455">
      <pivotArea dataOnly="0" labelOnly="1" outline="0" axis="axisValues" fieldPosition="0"/>
    </format>
    <format dxfId="1454">
      <pivotArea type="all" dataOnly="0" outline="0" fieldPosition="0"/>
    </format>
    <format dxfId="1453">
      <pivotArea outline="0" collapsedLevelsAreSubtotals="1" fieldPosition="0"/>
    </format>
    <format dxfId="1452">
      <pivotArea dataOnly="0" labelOnly="1" outline="0" axis="axisValues" fieldPosition="0"/>
    </format>
    <format dxfId="1451">
      <pivotArea type="all" dataOnly="0" outline="0" fieldPosition="0"/>
    </format>
    <format dxfId="1450">
      <pivotArea outline="0" collapsedLevelsAreSubtotals="1" fieldPosition="0"/>
    </format>
    <format dxfId="1449">
      <pivotArea dataOnly="0" labelOnly="1" outline="0" axis="axisValues" fieldPosition="0"/>
    </format>
    <format dxfId="1448">
      <pivotArea type="all" dataOnly="0" outline="0" fieldPosition="0"/>
    </format>
    <format dxfId="1447">
      <pivotArea outline="0" collapsedLevelsAreSubtotals="1" fieldPosition="0"/>
    </format>
    <format dxfId="144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0EA0BAB3-11B7-47C8-823F-DD63E7214B92}" name="PivotTable20"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89:B90" firstHeaderRow="1" firstDataRow="1" firstDataCol="0" rowPageCount="2" colPageCount="1"/>
  <pivotFields count="57">
    <pivotField showAll="0" defaultSubtotal="0"/>
    <pivotField axis="axisPage" multipleItemSelectionAllowed="1" showAll="0" defaultSubtotal="0">
      <items count="5">
        <item x="1"/>
        <item x="2"/>
        <item x="4"/>
        <item h="1" x="3"/>
        <item h="1"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8">
    <format dxfId="1501">
      <pivotArea type="all" dataOnly="0" outline="0" fieldPosition="0"/>
    </format>
    <format dxfId="1500">
      <pivotArea type="all" dataOnly="0" outline="0" fieldPosition="0"/>
    </format>
    <format dxfId="1499">
      <pivotArea type="all" dataOnly="0" outline="0" fieldPosition="0"/>
    </format>
    <format dxfId="1498">
      <pivotArea type="all" dataOnly="0" outline="0" fieldPosition="0"/>
    </format>
    <format dxfId="1497">
      <pivotArea type="all" dataOnly="0" outline="0" fieldPosition="0"/>
    </format>
    <format dxfId="1496">
      <pivotArea type="all" dataOnly="0" outline="0" fieldPosition="0"/>
    </format>
    <format dxfId="1495">
      <pivotArea type="all" dataOnly="0" outline="0" fieldPosition="0"/>
    </format>
    <format dxfId="1494">
      <pivotArea type="all" dataOnly="0" outline="0" fieldPosition="0"/>
    </format>
    <format dxfId="1493">
      <pivotArea type="all" dataOnly="0" outline="0" fieldPosition="0"/>
    </format>
    <format dxfId="1492">
      <pivotArea type="all" dataOnly="0" outline="0" fieldPosition="0"/>
    </format>
    <format dxfId="1491">
      <pivotArea type="all" dataOnly="0" outline="0" fieldPosition="0"/>
    </format>
    <format dxfId="1490">
      <pivotArea outline="0" collapsedLevelsAreSubtotals="1" fieldPosition="0"/>
    </format>
    <format dxfId="1489">
      <pivotArea dataOnly="0" labelOnly="1" outline="0" axis="axisValues" fieldPosition="0"/>
    </format>
    <format dxfId="1488">
      <pivotArea type="all" dataOnly="0" outline="0" fieldPosition="0"/>
    </format>
    <format dxfId="1487">
      <pivotArea outline="0" collapsedLevelsAreSubtotals="1" fieldPosition="0"/>
    </format>
    <format dxfId="1486">
      <pivotArea dataOnly="0" labelOnly="1" outline="0" axis="axisValues" fieldPosition="0"/>
    </format>
    <format dxfId="1485">
      <pivotArea type="all" dataOnly="0" outline="0" fieldPosition="0"/>
    </format>
    <format dxfId="1484">
      <pivotArea outline="0" collapsedLevelsAreSubtotals="1" fieldPosition="0"/>
    </format>
    <format dxfId="1483">
      <pivotArea dataOnly="0" labelOnly="1" outline="0" axis="axisValues" fieldPosition="0"/>
    </format>
    <format dxfId="1482">
      <pivotArea type="all" dataOnly="0" outline="0" fieldPosition="0"/>
    </format>
    <format dxfId="1481">
      <pivotArea outline="0" collapsedLevelsAreSubtotals="1" fieldPosition="0"/>
    </format>
    <format dxfId="1480">
      <pivotArea dataOnly="0" labelOnly="1" outline="0" axis="axisValues" fieldPosition="0"/>
    </format>
    <format dxfId="1479">
      <pivotArea type="all" dataOnly="0" outline="0" fieldPosition="0"/>
    </format>
    <format dxfId="1478">
      <pivotArea outline="0" collapsedLevelsAreSubtotals="1" fieldPosition="0"/>
    </format>
    <format dxfId="1477">
      <pivotArea dataOnly="0" labelOnly="1" outline="0" axis="axisValues" fieldPosition="0"/>
    </format>
    <format dxfId="1476">
      <pivotArea type="all" dataOnly="0" outline="0" fieldPosition="0"/>
    </format>
    <format dxfId="1475">
      <pivotArea outline="0" collapsedLevelsAreSubtotals="1" fieldPosition="0"/>
    </format>
    <format dxfId="147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6CE50CAC-2B65-48FA-A75D-60EAB451F3CC}" name="PivotTable68"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73:E174"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m="1" x="5"/>
        <item h="1" m="1" x="4"/>
        <item h="1" m="1" x="6"/>
        <item h="1" x="3"/>
      </items>
    </pivotField>
    <pivotField axis="axisPage" multipleItemSelectionAllowed="1" showAll="0" defaultSubtotal="0">
      <items count="8">
        <item h="1" x="1"/>
        <item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1529">
      <pivotArea type="all" dataOnly="0" outline="0" fieldPosition="0"/>
    </format>
    <format dxfId="1528">
      <pivotArea type="all" dataOnly="0" outline="0" fieldPosition="0"/>
    </format>
    <format dxfId="1527">
      <pivotArea type="all" dataOnly="0" outline="0" fieldPosition="0"/>
    </format>
    <format dxfId="1526">
      <pivotArea type="all" dataOnly="0" outline="0" fieldPosition="0"/>
    </format>
    <format dxfId="1525">
      <pivotArea type="all" dataOnly="0" outline="0" fieldPosition="0"/>
    </format>
    <format dxfId="1524">
      <pivotArea type="all" dataOnly="0" outline="0" fieldPosition="0"/>
    </format>
    <format dxfId="1523">
      <pivotArea type="all" dataOnly="0" outline="0" fieldPosition="0"/>
    </format>
    <format dxfId="1522">
      <pivotArea type="all" dataOnly="0" outline="0" fieldPosition="0"/>
    </format>
    <format dxfId="1521">
      <pivotArea type="all" dataOnly="0" outline="0" fieldPosition="0"/>
    </format>
    <format dxfId="1520">
      <pivotArea type="all" dataOnly="0" outline="0" fieldPosition="0"/>
    </format>
    <format dxfId="1519">
      <pivotArea type="all" dataOnly="0" outline="0" fieldPosition="0"/>
    </format>
    <format dxfId="1518">
      <pivotArea outline="0" collapsedLevelsAreSubtotals="1" fieldPosition="0"/>
    </format>
    <format dxfId="1517">
      <pivotArea dataOnly="0" labelOnly="1" outline="0" axis="axisValues" fieldPosition="0"/>
    </format>
    <format dxfId="1516">
      <pivotArea type="all" dataOnly="0" outline="0" fieldPosition="0"/>
    </format>
    <format dxfId="1515">
      <pivotArea outline="0" collapsedLevelsAreSubtotals="1" fieldPosition="0"/>
    </format>
    <format dxfId="1514">
      <pivotArea dataOnly="0" labelOnly="1" outline="0" axis="axisValues" fieldPosition="0"/>
    </format>
    <format dxfId="1513">
      <pivotArea type="all" dataOnly="0" outline="0" fieldPosition="0"/>
    </format>
    <format dxfId="1512">
      <pivotArea outline="0" collapsedLevelsAreSubtotals="1" fieldPosition="0"/>
    </format>
    <format dxfId="1511">
      <pivotArea dataOnly="0" labelOnly="1" outline="0" axis="axisValues" fieldPosition="0"/>
    </format>
    <format dxfId="1510">
      <pivotArea type="all" dataOnly="0" outline="0" fieldPosition="0"/>
    </format>
    <format dxfId="1509">
      <pivotArea outline="0" collapsedLevelsAreSubtotals="1" fieldPosition="0"/>
    </format>
    <format dxfId="1508">
      <pivotArea dataOnly="0" labelOnly="1" outline="0" axis="axisValues" fieldPosition="0"/>
    </format>
    <format dxfId="1507">
      <pivotArea type="all" dataOnly="0" outline="0" fieldPosition="0"/>
    </format>
    <format dxfId="1506">
      <pivotArea outline="0" collapsedLevelsAreSubtotals="1" fieldPosition="0"/>
    </format>
    <format dxfId="1505">
      <pivotArea dataOnly="0" labelOnly="1" outline="0" axis="axisValues" fieldPosition="0"/>
    </format>
    <format dxfId="1504">
      <pivotArea type="all" dataOnly="0" outline="0" fieldPosition="0"/>
    </format>
    <format dxfId="1503">
      <pivotArea outline="0" collapsedLevelsAreSubtotals="1" fieldPosition="0"/>
    </format>
    <format dxfId="150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300A5571-F1F0-4CF5-9E57-27EB58999FDA}" name="PivotTable16"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89:H90" firstHeaderRow="1" firstDataRow="1" firstDataCol="0" rowPageCount="2" colPageCount="1"/>
  <pivotFields count="57">
    <pivotField showAll="0" defaultSubtotal="0"/>
    <pivotField axis="axisPage" multipleItemSelectionAllowed="1" showAll="0" defaultSubtotal="0">
      <items count="5">
        <item x="1"/>
        <item x="2"/>
        <item x="4"/>
        <item h="1" x="3"/>
        <item h="1"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8">
    <format dxfId="1557">
      <pivotArea type="all" dataOnly="0" outline="0" fieldPosition="0"/>
    </format>
    <format dxfId="1556">
      <pivotArea type="all" dataOnly="0" outline="0" fieldPosition="0"/>
    </format>
    <format dxfId="1555">
      <pivotArea type="all" dataOnly="0" outline="0" fieldPosition="0"/>
    </format>
    <format dxfId="1554">
      <pivotArea type="all" dataOnly="0" outline="0" fieldPosition="0"/>
    </format>
    <format dxfId="1553">
      <pivotArea type="all" dataOnly="0" outline="0" fieldPosition="0"/>
    </format>
    <format dxfId="1552">
      <pivotArea type="all" dataOnly="0" outline="0" fieldPosition="0"/>
    </format>
    <format dxfId="1551">
      <pivotArea type="all" dataOnly="0" outline="0" fieldPosition="0"/>
    </format>
    <format dxfId="1550">
      <pivotArea type="all" dataOnly="0" outline="0" fieldPosition="0"/>
    </format>
    <format dxfId="1549">
      <pivotArea type="all" dataOnly="0" outline="0" fieldPosition="0"/>
    </format>
    <format dxfId="1548">
      <pivotArea type="all" dataOnly="0" outline="0" fieldPosition="0"/>
    </format>
    <format dxfId="1547">
      <pivotArea type="all" dataOnly="0" outline="0" fieldPosition="0"/>
    </format>
    <format dxfId="1546">
      <pivotArea outline="0" collapsedLevelsAreSubtotals="1" fieldPosition="0"/>
    </format>
    <format dxfId="1545">
      <pivotArea dataOnly="0" labelOnly="1" outline="0" axis="axisValues" fieldPosition="0"/>
    </format>
    <format dxfId="1544">
      <pivotArea type="all" dataOnly="0" outline="0" fieldPosition="0"/>
    </format>
    <format dxfId="1543">
      <pivotArea outline="0" collapsedLevelsAreSubtotals="1" fieldPosition="0"/>
    </format>
    <format dxfId="1542">
      <pivotArea dataOnly="0" labelOnly="1" outline="0" axis="axisValues" fieldPosition="0"/>
    </format>
    <format dxfId="1541">
      <pivotArea type="all" dataOnly="0" outline="0" fieldPosition="0"/>
    </format>
    <format dxfId="1540">
      <pivotArea outline="0" collapsedLevelsAreSubtotals="1" fieldPosition="0"/>
    </format>
    <format dxfId="1539">
      <pivotArea dataOnly="0" labelOnly="1" outline="0" axis="axisValues" fieldPosition="0"/>
    </format>
    <format dxfId="1538">
      <pivotArea type="all" dataOnly="0" outline="0" fieldPosition="0"/>
    </format>
    <format dxfId="1537">
      <pivotArea outline="0" collapsedLevelsAreSubtotals="1" fieldPosition="0"/>
    </format>
    <format dxfId="1536">
      <pivotArea dataOnly="0" labelOnly="1" outline="0" axis="axisValues" fieldPosition="0"/>
    </format>
    <format dxfId="1535">
      <pivotArea type="all" dataOnly="0" outline="0" fieldPosition="0"/>
    </format>
    <format dxfId="1534">
      <pivotArea outline="0" collapsedLevelsAreSubtotals="1" fieldPosition="0"/>
    </format>
    <format dxfId="1533">
      <pivotArea dataOnly="0" labelOnly="1" outline="0" axis="axisValues" fieldPosition="0"/>
    </format>
    <format dxfId="1532">
      <pivotArea type="all" dataOnly="0" outline="0" fieldPosition="0"/>
    </format>
    <format dxfId="1531">
      <pivotArea outline="0" collapsedLevelsAreSubtotals="1" fieldPosition="0"/>
    </format>
    <format dxfId="153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91EF5349-4AF9-4DE7-AF5A-2C40E3D62A07}" name="PivotTable35" cacheId="5"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47:I250" firstHeaderRow="1" firstDataRow="1" firstDataCol="1" rowPageCount="1" colPageCount="1"/>
  <pivotFields count="6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x="0"/>
        <item h="1" x="1"/>
        <item h="1" x="2"/>
        <item h="1" x="4"/>
        <item h="1" m="1" x="5"/>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showAll="0" defaultSubtotal="0"/>
    <pivotField showAll="0"/>
    <pivotField showAll="0" defaultSubtotal="0"/>
    <pivotField axis="axisRow" showAll="0">
      <items count="3">
        <item x="1"/>
        <item x="0"/>
        <item t="default"/>
      </items>
    </pivotField>
    <pivotField showAll="0"/>
    <pivotField showAll="0"/>
    <pivotField showAll="0"/>
    <pivotField showAll="0"/>
    <pivotField showAll="0"/>
    <pivotField showAll="0"/>
  </pivotFields>
  <rowFields count="1">
    <field x="59"/>
  </rowFields>
  <rowItems count="3">
    <i>
      <x/>
    </i>
    <i>
      <x v="1"/>
    </i>
    <i t="grand">
      <x/>
    </i>
  </rowItems>
  <colItems count="1">
    <i/>
  </colItems>
  <pageFields count="1">
    <pageField fld="7" hier="-1"/>
  </pageFields>
  <dataFields count="1">
    <dataField name="Sum of Net Dwellings" fld="40" baseField="0" baseItem="0"/>
  </dataFields>
  <formats count="26">
    <format dxfId="1583">
      <pivotArea type="all" dataOnly="0" outline="0" fieldPosition="0"/>
    </format>
    <format dxfId="1582">
      <pivotArea type="all" dataOnly="0" outline="0" fieldPosition="0"/>
    </format>
    <format dxfId="1581">
      <pivotArea type="all" dataOnly="0" outline="0" fieldPosition="0"/>
    </format>
    <format dxfId="1580">
      <pivotArea type="all" dataOnly="0" outline="0" fieldPosition="0"/>
    </format>
    <format dxfId="1579">
      <pivotArea type="all" dataOnly="0" outline="0" fieldPosition="0"/>
    </format>
    <format dxfId="1578">
      <pivotArea type="all" dataOnly="0" outline="0" fieldPosition="0"/>
    </format>
    <format dxfId="1577">
      <pivotArea type="all" dataOnly="0" outline="0" fieldPosition="0"/>
    </format>
    <format dxfId="1576">
      <pivotArea type="all" dataOnly="0" outline="0" fieldPosition="0"/>
    </format>
    <format dxfId="1575">
      <pivotArea type="all" dataOnly="0" outline="0" fieldPosition="0"/>
    </format>
    <format dxfId="1574">
      <pivotArea type="all" dataOnly="0" outline="0" fieldPosition="0"/>
    </format>
    <format dxfId="1573">
      <pivotArea type="all" dataOnly="0" outline="0" fieldPosition="0"/>
    </format>
    <format dxfId="1572">
      <pivotArea outline="0" collapsedLevelsAreSubtotals="1" fieldPosition="0"/>
    </format>
    <format dxfId="1571">
      <pivotArea dataOnly="0" labelOnly="1" grandRow="1" outline="0" fieldPosition="0"/>
    </format>
    <format dxfId="1570">
      <pivotArea dataOnly="0" labelOnly="1" outline="0" axis="axisValues" fieldPosition="0"/>
    </format>
    <format dxfId="1569">
      <pivotArea type="all" dataOnly="0" outline="0" fieldPosition="0"/>
    </format>
    <format dxfId="1568">
      <pivotArea outline="0" collapsedLevelsAreSubtotals="1" fieldPosition="0"/>
    </format>
    <format dxfId="1567">
      <pivotArea field="59" type="button" dataOnly="0" labelOnly="1" outline="0" axis="axisRow" fieldPosition="0"/>
    </format>
    <format dxfId="1566">
      <pivotArea dataOnly="0" labelOnly="1" fieldPosition="0">
        <references count="1">
          <reference field="59" count="0"/>
        </references>
      </pivotArea>
    </format>
    <format dxfId="1565">
      <pivotArea dataOnly="0" labelOnly="1" grandRow="1" outline="0" fieldPosition="0"/>
    </format>
    <format dxfId="1564">
      <pivotArea dataOnly="0" labelOnly="1" outline="0" axis="axisValues" fieldPosition="0"/>
    </format>
    <format dxfId="1563">
      <pivotArea type="all" dataOnly="0" outline="0" fieldPosition="0"/>
    </format>
    <format dxfId="1562">
      <pivotArea outline="0" collapsedLevelsAreSubtotals="1" fieldPosition="0"/>
    </format>
    <format dxfId="1561">
      <pivotArea field="59" type="button" dataOnly="0" labelOnly="1" outline="0" axis="axisRow" fieldPosition="0"/>
    </format>
    <format dxfId="1560">
      <pivotArea dataOnly="0" labelOnly="1" fieldPosition="0">
        <references count="1">
          <reference field="59" count="0"/>
        </references>
      </pivotArea>
    </format>
    <format dxfId="1559">
      <pivotArea dataOnly="0" labelOnly="1" grandRow="1" outline="0" fieldPosition="0"/>
    </format>
    <format dxfId="155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2D90A34B-1B1B-4F0F-BB0B-2E8CE79B52B8}" name="PivotTable32"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98:E317" firstHeaderRow="0" firstDataRow="1" firstDataCol="1" rowPageCount="1" colPageCount="1"/>
  <pivotFields count="68">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axis="axisRow" showAll="0" defaultSubtotal="0">
      <items count="19">
        <item x="17"/>
        <item x="7"/>
        <item x="11"/>
        <item x="15"/>
        <item x="8"/>
        <item x="16"/>
        <item x="3"/>
        <item x="14"/>
        <item x="9"/>
        <item x="6"/>
        <item x="12"/>
        <item x="4"/>
        <item x="5"/>
        <item x="1"/>
        <item x="0"/>
        <item x="10"/>
        <item x="2"/>
        <item x="13"/>
        <item x="18"/>
      </items>
    </pivotField>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56"/>
  </rowFields>
  <rowItems count="19">
    <i>
      <x/>
    </i>
    <i>
      <x v="1"/>
    </i>
    <i>
      <x v="2"/>
    </i>
    <i>
      <x v="3"/>
    </i>
    <i>
      <x v="4"/>
    </i>
    <i>
      <x v="5"/>
    </i>
    <i>
      <x v="6"/>
    </i>
    <i>
      <x v="7"/>
    </i>
    <i>
      <x v="8"/>
    </i>
    <i>
      <x v="9"/>
    </i>
    <i>
      <x v="10"/>
    </i>
    <i>
      <x v="11"/>
    </i>
    <i>
      <x v="12"/>
    </i>
    <i>
      <x v="13"/>
    </i>
    <i>
      <x v="14"/>
    </i>
    <i>
      <x v="15"/>
    </i>
    <i>
      <x v="16"/>
    </i>
    <i>
      <x v="17"/>
    </i>
    <i t="grand">
      <x/>
    </i>
  </rowItems>
  <colFields count="1">
    <field x="-2"/>
  </colFields>
  <colItems count="3">
    <i>
      <x/>
    </i>
    <i i="1">
      <x v="1"/>
    </i>
    <i i="2">
      <x v="2"/>
    </i>
  </colItems>
  <pageFields count="1">
    <pageField fld="7" hier="-1"/>
  </pageFields>
  <dataFields count="3">
    <dataField name="Sum of Units Proposed" fld="31" baseField="0" baseItem="0"/>
    <dataField name="Sum of Units Existing" fld="21" baseField="0" baseItem="0"/>
    <dataField name="Sum of Net Dwellings" fld="40" baseField="0" baseItem="0"/>
  </dataFields>
  <formats count="34">
    <format dxfId="1617">
      <pivotArea type="all" dataOnly="0" outline="0" fieldPosition="0"/>
    </format>
    <format dxfId="1616">
      <pivotArea type="all" dataOnly="0" outline="0" fieldPosition="0"/>
    </format>
    <format dxfId="1615">
      <pivotArea type="all" dataOnly="0" outline="0" fieldPosition="0"/>
    </format>
    <format dxfId="1614">
      <pivotArea type="all" dataOnly="0" outline="0" fieldPosition="0"/>
    </format>
    <format dxfId="1613">
      <pivotArea type="all" dataOnly="0" outline="0" fieldPosition="0"/>
    </format>
    <format dxfId="1612">
      <pivotArea type="all" dataOnly="0" outline="0" fieldPosition="0"/>
    </format>
    <format dxfId="1611">
      <pivotArea type="all" dataOnly="0" outline="0" fieldPosition="0"/>
    </format>
    <format dxfId="1610">
      <pivotArea field="56" type="button" dataOnly="0" labelOnly="1" outline="0" axis="axisRow" fieldPosition="0"/>
    </format>
    <format dxfId="1609">
      <pivotArea dataOnly="0" labelOnly="1" outline="0" fieldPosition="0">
        <references count="1">
          <reference field="4294967294" count="3">
            <x v="0"/>
            <x v="1"/>
            <x v="2"/>
          </reference>
        </references>
      </pivotArea>
    </format>
    <format dxfId="1608">
      <pivotArea field="56" type="button" dataOnly="0" labelOnly="1" outline="0" axis="axisRow" fieldPosition="0"/>
    </format>
    <format dxfId="1607">
      <pivotArea dataOnly="0" labelOnly="1" outline="0" fieldPosition="0">
        <references count="1">
          <reference field="4294967294" count="3">
            <x v="0"/>
            <x v="1"/>
            <x v="2"/>
          </reference>
        </references>
      </pivotArea>
    </format>
    <format dxfId="1606">
      <pivotArea field="56" type="button" dataOnly="0" labelOnly="1" outline="0" axis="axisRow" fieldPosition="0"/>
    </format>
    <format dxfId="1605">
      <pivotArea dataOnly="0" labelOnly="1" outline="0" fieldPosition="0">
        <references count="1">
          <reference field="4294967294" count="3">
            <x v="0"/>
            <x v="1"/>
            <x v="2"/>
          </reference>
        </references>
      </pivotArea>
    </format>
    <format dxfId="1604">
      <pivotArea type="all" dataOnly="0" outline="0" fieldPosition="0"/>
    </format>
    <format dxfId="1603">
      <pivotArea type="all" dataOnly="0" outline="0" fieldPosition="0"/>
    </format>
    <format dxfId="1602">
      <pivotArea type="all" dataOnly="0" outline="0" fieldPosition="0"/>
    </format>
    <format dxfId="1601">
      <pivotArea type="all" dataOnly="0" outline="0" fieldPosition="0"/>
    </format>
    <format dxfId="1600">
      <pivotArea outline="0" collapsedLevelsAreSubtotals="1" fieldPosition="0"/>
    </format>
    <format dxfId="1599">
      <pivotArea field="56" type="button" dataOnly="0" labelOnly="1" outline="0" axis="axisRow" fieldPosition="0"/>
    </format>
    <format dxfId="1598">
      <pivotArea dataOnly="0" labelOnly="1" fieldPosition="0">
        <references count="1">
          <reference field="56" count="17">
            <x v="0"/>
            <x v="1"/>
            <x v="2"/>
            <x v="3"/>
            <x v="4"/>
            <x v="5"/>
            <x v="6"/>
            <x v="7"/>
            <x v="8"/>
            <x v="9"/>
            <x v="10"/>
            <x v="11"/>
            <x v="13"/>
            <x v="14"/>
            <x v="15"/>
            <x v="16"/>
            <x v="17"/>
          </reference>
        </references>
      </pivotArea>
    </format>
    <format dxfId="1597">
      <pivotArea dataOnly="0" labelOnly="1" grandRow="1" outline="0" fieldPosition="0"/>
    </format>
    <format dxfId="1596">
      <pivotArea dataOnly="0" labelOnly="1" outline="0" fieldPosition="0">
        <references count="1">
          <reference field="4294967294" count="3">
            <x v="0"/>
            <x v="1"/>
            <x v="2"/>
          </reference>
        </references>
      </pivotArea>
    </format>
    <format dxfId="1595">
      <pivotArea type="all" dataOnly="0" outline="0" fieldPosition="0"/>
    </format>
    <format dxfId="1594">
      <pivotArea outline="0" collapsedLevelsAreSubtotals="1" fieldPosition="0"/>
    </format>
    <format dxfId="1593">
      <pivotArea field="56" type="button" dataOnly="0" labelOnly="1" outline="0" axis="axisRow" fieldPosition="0"/>
    </format>
    <format dxfId="1592">
      <pivotArea dataOnly="0" labelOnly="1" fieldPosition="0">
        <references count="1">
          <reference field="56" count="18">
            <x v="0"/>
            <x v="1"/>
            <x v="2"/>
            <x v="3"/>
            <x v="4"/>
            <x v="5"/>
            <x v="6"/>
            <x v="7"/>
            <x v="8"/>
            <x v="9"/>
            <x v="10"/>
            <x v="11"/>
            <x v="12"/>
            <x v="13"/>
            <x v="14"/>
            <x v="15"/>
            <x v="16"/>
            <x v="17"/>
          </reference>
        </references>
      </pivotArea>
    </format>
    <format dxfId="1591">
      <pivotArea dataOnly="0" labelOnly="1" grandRow="1" outline="0" fieldPosition="0"/>
    </format>
    <format dxfId="1590">
      <pivotArea dataOnly="0" labelOnly="1" outline="0" fieldPosition="0">
        <references count="1">
          <reference field="4294967294" count="3">
            <x v="0"/>
            <x v="1"/>
            <x v="2"/>
          </reference>
        </references>
      </pivotArea>
    </format>
    <format dxfId="1589">
      <pivotArea type="all" dataOnly="0" outline="0" fieldPosition="0"/>
    </format>
    <format dxfId="1588">
      <pivotArea outline="0" collapsedLevelsAreSubtotals="1" fieldPosition="0"/>
    </format>
    <format dxfId="1587">
      <pivotArea field="56" type="button" dataOnly="0" labelOnly="1" outline="0" axis="axisRow" fieldPosition="0"/>
    </format>
    <format dxfId="1586">
      <pivotArea dataOnly="0" labelOnly="1" fieldPosition="0">
        <references count="1">
          <reference field="56" count="18">
            <x v="0"/>
            <x v="1"/>
            <x v="2"/>
            <x v="3"/>
            <x v="4"/>
            <x v="5"/>
            <x v="6"/>
            <x v="7"/>
            <x v="8"/>
            <x v="9"/>
            <x v="10"/>
            <x v="11"/>
            <x v="12"/>
            <x v="13"/>
            <x v="14"/>
            <x v="15"/>
            <x v="16"/>
            <x v="17"/>
          </reference>
        </references>
      </pivotArea>
    </format>
    <format dxfId="1585">
      <pivotArea dataOnly="0" labelOnly="1" grandRow="1" outline="0" fieldPosition="0"/>
    </format>
    <format dxfId="1584">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1F07F169-3F5C-4225-B76D-4FC7716220FB}" name="PivotTable2"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6:B7" firstHeaderRow="1" firstDataRow="1" firstDataCol="0" rowPageCount="1" colPageCount="1"/>
  <pivotFields count="57">
    <pivotField showAll="0"/>
    <pivotField multipleItemSelectionAllowed="1" showAll="0" defaultSubtotal="0"/>
    <pivotField showAll="0"/>
    <pivotField numFmtId="14" showAll="0"/>
    <pivotField numFmtId="14" showAll="0"/>
    <pivotField showAll="0" defaultSubtotal="0"/>
    <pivotField showAll="0" defaultSubtotal="0"/>
    <pivotField axis="axisPage" multipleItemSelectionAllowed="1" showAll="0">
      <items count="6">
        <item x="0"/>
        <item h="1" x="1"/>
        <item h="1" x="2"/>
        <item h="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numFmtId="164"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1">
    <pageField fld="7" hier="-1"/>
  </pageFields>
  <dataFields count="1">
    <dataField name="Sum of Net Dwellings" fld="40" baseField="0" baseItem="0"/>
  </dataFields>
  <formats count="28">
    <format dxfId="1645">
      <pivotArea type="all" dataOnly="0" outline="0" fieldPosition="0"/>
    </format>
    <format dxfId="1644">
      <pivotArea type="all" dataOnly="0" outline="0" fieldPosition="0"/>
    </format>
    <format dxfId="1643">
      <pivotArea type="all" dataOnly="0" outline="0" fieldPosition="0"/>
    </format>
    <format dxfId="1642">
      <pivotArea type="all" dataOnly="0" outline="0" fieldPosition="0"/>
    </format>
    <format dxfId="1641">
      <pivotArea type="all" dataOnly="0" outline="0" fieldPosition="0"/>
    </format>
    <format dxfId="1640">
      <pivotArea type="all" dataOnly="0" outline="0" fieldPosition="0"/>
    </format>
    <format dxfId="1639">
      <pivotArea type="all" dataOnly="0" outline="0" fieldPosition="0"/>
    </format>
    <format dxfId="1638">
      <pivotArea type="all" dataOnly="0" outline="0" fieldPosition="0"/>
    </format>
    <format dxfId="1637">
      <pivotArea type="all" dataOnly="0" outline="0" fieldPosition="0"/>
    </format>
    <format dxfId="1636">
      <pivotArea type="all" dataOnly="0" outline="0" fieldPosition="0"/>
    </format>
    <format dxfId="1635">
      <pivotArea type="all" dataOnly="0" outline="0" fieldPosition="0"/>
    </format>
    <format dxfId="1634">
      <pivotArea outline="0" collapsedLevelsAreSubtotals="1" fieldPosition="0"/>
    </format>
    <format dxfId="1633">
      <pivotArea dataOnly="0" labelOnly="1" outline="0" axis="axisValues" fieldPosition="0"/>
    </format>
    <format dxfId="1632">
      <pivotArea type="all" dataOnly="0" outline="0" fieldPosition="0"/>
    </format>
    <format dxfId="1631">
      <pivotArea outline="0" collapsedLevelsAreSubtotals="1" fieldPosition="0"/>
    </format>
    <format dxfId="1630">
      <pivotArea dataOnly="0" labelOnly="1" outline="0" axis="axisValues" fieldPosition="0"/>
    </format>
    <format dxfId="1629">
      <pivotArea type="all" dataOnly="0" outline="0" fieldPosition="0"/>
    </format>
    <format dxfId="1628">
      <pivotArea outline="0" collapsedLevelsAreSubtotals="1" fieldPosition="0"/>
    </format>
    <format dxfId="1627">
      <pivotArea dataOnly="0" labelOnly="1" outline="0" axis="axisValues" fieldPosition="0"/>
    </format>
    <format dxfId="1626">
      <pivotArea type="all" dataOnly="0" outline="0" fieldPosition="0"/>
    </format>
    <format dxfId="1625">
      <pivotArea outline="0" collapsedLevelsAreSubtotals="1" fieldPosition="0"/>
    </format>
    <format dxfId="1624">
      <pivotArea dataOnly="0" labelOnly="1" outline="0" axis="axisValues" fieldPosition="0"/>
    </format>
    <format dxfId="1623">
      <pivotArea type="all" dataOnly="0" outline="0" fieldPosition="0"/>
    </format>
    <format dxfId="1622">
      <pivotArea outline="0" collapsedLevelsAreSubtotals="1" fieldPosition="0"/>
    </format>
    <format dxfId="1621">
      <pivotArea dataOnly="0" labelOnly="1" outline="0" axis="axisValues" fieldPosition="0"/>
    </format>
    <format dxfId="1620">
      <pivotArea type="all" dataOnly="0" outline="0" fieldPosition="0"/>
    </format>
    <format dxfId="1619">
      <pivotArea outline="0" collapsedLevelsAreSubtotals="1" fieldPosition="0"/>
    </format>
    <format dxfId="161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05BC26B4-3975-41F1-985E-E035E1524186}" name="PivotTable5"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2:B33" firstHeaderRow="1" firstDataRow="1" firstDataCol="0" rowPageCount="2" colPageCount="1"/>
  <pivotFields count="57">
    <pivotField showAll="0"/>
    <pivotField axis="axisPage" multipleItemSelectionAllowed="1" showAll="0" defaultSubtotal="0">
      <items count="5">
        <item x="1"/>
        <item x="2"/>
        <item x="4"/>
        <item h="1" x="3"/>
        <item h="1" x="0"/>
      </items>
    </pivotField>
    <pivotField showAll="0"/>
    <pivotField numFmtId="14" showAll="0"/>
    <pivotField numFmtId="14" showAll="0"/>
    <pivotField showAll="0" defaultSubtotal="0"/>
    <pivotField showAll="0" defaultSubtotal="0"/>
    <pivotField axis="axisPage" multipleItemSelectionAllowed="1"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1" hier="-1"/>
    <pageField fld="7" hier="-1"/>
  </pageFields>
  <dataFields count="1">
    <dataField name="Sum of Net Dwellings" fld="40" baseField="0" baseItem="0"/>
  </dataFields>
  <formats count="28">
    <format dxfId="1673">
      <pivotArea type="all" dataOnly="0" outline="0" fieldPosition="0"/>
    </format>
    <format dxfId="1672">
      <pivotArea type="all" dataOnly="0" outline="0" fieldPosition="0"/>
    </format>
    <format dxfId="1671">
      <pivotArea type="all" dataOnly="0" outline="0" fieldPosition="0"/>
    </format>
    <format dxfId="1670">
      <pivotArea type="all" dataOnly="0" outline="0" fieldPosition="0"/>
    </format>
    <format dxfId="1669">
      <pivotArea type="all" dataOnly="0" outline="0" fieldPosition="0"/>
    </format>
    <format dxfId="1668">
      <pivotArea type="all" dataOnly="0" outline="0" fieldPosition="0"/>
    </format>
    <format dxfId="1667">
      <pivotArea type="all" dataOnly="0" outline="0" fieldPosition="0"/>
    </format>
    <format dxfId="1666">
      <pivotArea type="all" dataOnly="0" outline="0" fieldPosition="0"/>
    </format>
    <format dxfId="1665">
      <pivotArea type="all" dataOnly="0" outline="0" fieldPosition="0"/>
    </format>
    <format dxfId="1664">
      <pivotArea type="all" dataOnly="0" outline="0" fieldPosition="0"/>
    </format>
    <format dxfId="1663">
      <pivotArea type="all" dataOnly="0" outline="0" fieldPosition="0"/>
    </format>
    <format dxfId="1662">
      <pivotArea outline="0" collapsedLevelsAreSubtotals="1" fieldPosition="0"/>
    </format>
    <format dxfId="1661">
      <pivotArea dataOnly="0" labelOnly="1" outline="0" axis="axisValues" fieldPosition="0"/>
    </format>
    <format dxfId="1660">
      <pivotArea type="all" dataOnly="0" outline="0" fieldPosition="0"/>
    </format>
    <format dxfId="1659">
      <pivotArea outline="0" collapsedLevelsAreSubtotals="1" fieldPosition="0"/>
    </format>
    <format dxfId="1658">
      <pivotArea dataOnly="0" labelOnly="1" outline="0" axis="axisValues" fieldPosition="0"/>
    </format>
    <format dxfId="1657">
      <pivotArea type="all" dataOnly="0" outline="0" fieldPosition="0"/>
    </format>
    <format dxfId="1656">
      <pivotArea outline="0" collapsedLevelsAreSubtotals="1" fieldPosition="0"/>
    </format>
    <format dxfId="1655">
      <pivotArea dataOnly="0" labelOnly="1" outline="0" axis="axisValues" fieldPosition="0"/>
    </format>
    <format dxfId="1654">
      <pivotArea type="all" dataOnly="0" outline="0" fieldPosition="0"/>
    </format>
    <format dxfId="1653">
      <pivotArea outline="0" collapsedLevelsAreSubtotals="1" fieldPosition="0"/>
    </format>
    <format dxfId="1652">
      <pivotArea dataOnly="0" labelOnly="1" outline="0" axis="axisValues" fieldPosition="0"/>
    </format>
    <format dxfId="1651">
      <pivotArea type="all" dataOnly="0" outline="0" fieldPosition="0"/>
    </format>
    <format dxfId="1650">
      <pivotArea outline="0" collapsedLevelsAreSubtotals="1" fieldPosition="0"/>
    </format>
    <format dxfId="1649">
      <pivotArea dataOnly="0" labelOnly="1" outline="0" axis="axisValues" fieldPosition="0"/>
    </format>
    <format dxfId="1648">
      <pivotArea type="all" dataOnly="0" outline="0" fieldPosition="0"/>
    </format>
    <format dxfId="1647">
      <pivotArea outline="0" collapsedLevelsAreSubtotals="1" fieldPosition="0"/>
    </format>
    <format dxfId="164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80B6793-7B55-4FDB-8607-C318E3CB0FC1}" name="PivotTable24"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13:B214"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5"/>
        <item h="1" m="1" x="4"/>
        <item h="1" m="1" x="6"/>
        <item h="1" x="3"/>
      </items>
    </pivotField>
    <pivotField axis="axisPage" multipleItemSelectionAllowed="1" showAll="0" defaultSubtotal="0">
      <items count="8">
        <item x="1"/>
        <item x="2"/>
        <item x="0"/>
        <item m="1" x="6"/>
        <item x="3"/>
        <item m="1" x="7"/>
        <item m="1" x="5"/>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165">
      <pivotArea type="all" dataOnly="0" outline="0" fieldPosition="0"/>
    </format>
    <format dxfId="164">
      <pivotArea type="all" dataOnly="0" outline="0" fieldPosition="0"/>
    </format>
    <format dxfId="163">
      <pivotArea type="all" dataOnly="0" outline="0" fieldPosition="0"/>
    </format>
    <format dxfId="162">
      <pivotArea type="all" dataOnly="0" outline="0" fieldPosition="0"/>
    </format>
    <format dxfId="161">
      <pivotArea type="all" dataOnly="0" outline="0" fieldPosition="0"/>
    </format>
    <format dxfId="160">
      <pivotArea type="all" dataOnly="0" outline="0" fieldPosition="0"/>
    </format>
    <format dxfId="159">
      <pivotArea type="all" dataOnly="0" outline="0" fieldPosition="0"/>
    </format>
    <format dxfId="158">
      <pivotArea type="all" dataOnly="0" outline="0" fieldPosition="0"/>
    </format>
    <format dxfId="157">
      <pivotArea type="all" dataOnly="0" outline="0" fieldPosition="0"/>
    </format>
    <format dxfId="156">
      <pivotArea type="all" dataOnly="0" outline="0" fieldPosition="0"/>
    </format>
    <format dxfId="155">
      <pivotArea type="all" dataOnly="0" outline="0" fieldPosition="0"/>
    </format>
    <format dxfId="154">
      <pivotArea outline="0" collapsedLevelsAreSubtotals="1" fieldPosition="0"/>
    </format>
    <format dxfId="153">
      <pivotArea dataOnly="0" labelOnly="1" outline="0" axis="axisValues" fieldPosition="0"/>
    </format>
    <format dxfId="152">
      <pivotArea type="all" dataOnly="0" outline="0" fieldPosition="0"/>
    </format>
    <format dxfId="151">
      <pivotArea outline="0" collapsedLevelsAreSubtotals="1" fieldPosition="0"/>
    </format>
    <format dxfId="150">
      <pivotArea dataOnly="0" labelOnly="1" outline="0" axis="axisValues" fieldPosition="0"/>
    </format>
    <format dxfId="149">
      <pivotArea type="all" dataOnly="0" outline="0" fieldPosition="0"/>
    </format>
    <format dxfId="148">
      <pivotArea outline="0" collapsedLevelsAreSubtotals="1" fieldPosition="0"/>
    </format>
    <format dxfId="147">
      <pivotArea dataOnly="0" labelOnly="1" outline="0" axis="axisValues" fieldPosition="0"/>
    </format>
    <format dxfId="146">
      <pivotArea type="all" dataOnly="0" outline="0" fieldPosition="0"/>
    </format>
    <format dxfId="145">
      <pivotArea outline="0" collapsedLevelsAreSubtotals="1" fieldPosition="0"/>
    </format>
    <format dxfId="144">
      <pivotArea dataOnly="0" labelOnly="1" outline="0" axis="axisValues" fieldPosition="0"/>
    </format>
    <format dxfId="143">
      <pivotArea type="all" dataOnly="0" outline="0" fieldPosition="0"/>
    </format>
    <format dxfId="142">
      <pivotArea outline="0" collapsedLevelsAreSubtotals="1" fieldPosition="0"/>
    </format>
    <format dxfId="141">
      <pivotArea dataOnly="0" labelOnly="1" outline="0" axis="axisValues" fieldPosition="0"/>
    </format>
    <format dxfId="140">
      <pivotArea type="all" dataOnly="0" outline="0" fieldPosition="0"/>
    </format>
    <format dxfId="139">
      <pivotArea outline="0" collapsedLevelsAreSubtotals="1" fieldPosition="0"/>
    </format>
    <format dxfId="1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1EAAF497-940E-4812-869D-3B2A33235C5B}" name="PivotTable1"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35:I238" firstHeaderRow="0" firstDataRow="1" firstDataCol="1" rowPageCount="1" colPageCount="1"/>
  <pivotFields count="57">
    <pivotField showAll="0" defaultSubtotal="0"/>
    <pivotField multipleItemSelectionAllowed="1" showAll="0" defaultSubtotal="0"/>
    <pivotField axis="axisRow" showAll="0" defaultSubtotal="0">
      <items count="2">
        <item x="1"/>
        <item x="0"/>
      </items>
    </pivotField>
    <pivotField showAll="0"/>
    <pivotField showAll="0"/>
    <pivotField showAll="0" defaultSubtotal="0"/>
    <pivotField showAll="0" defaultSubtotal="0"/>
    <pivotField axis="axisPage" multipleItemSelectionAllowed="1" showAll="0" defaultSubtotal="0">
      <items count="7">
        <item x="0"/>
        <item h="1" x="1"/>
        <item h="1" x="2"/>
        <item h="1" m="1" x="6"/>
        <item h="1" m="1" x="4"/>
        <item h="1" m="1" x="5"/>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showAll="0"/>
  </pivotFields>
  <rowFields count="1">
    <field x="2"/>
  </rowFields>
  <rowItems count="3">
    <i>
      <x/>
    </i>
    <i>
      <x v="1"/>
    </i>
    <i t="grand">
      <x/>
    </i>
  </rowItems>
  <colFields count="1">
    <field x="-2"/>
  </colFields>
  <colItems count="7">
    <i>
      <x/>
    </i>
    <i i="1">
      <x v="1"/>
    </i>
    <i i="2">
      <x v="2"/>
    </i>
    <i i="3">
      <x v="3"/>
    </i>
    <i i="4">
      <x v="4"/>
    </i>
    <i i="5">
      <x v="5"/>
    </i>
    <i i="6">
      <x v="6"/>
    </i>
  </colItems>
  <pageFields count="1">
    <pageField fld="7" hier="-1"/>
  </pageFields>
  <dataFields count="7">
    <dataField name="Sum of 1 bed net" fld="32" baseField="0" baseItem="1"/>
    <dataField name="Sum of 2 bed net" fld="33" baseField="0" baseItem="1"/>
    <dataField name="Sum of 3 bed net" fld="34" baseField="0" baseItem="1"/>
    <dataField name="Sum of 4 bed net" fld="35" baseField="0" baseItem="1"/>
    <dataField name="Sum of 5 bed net" fld="36" baseField="0" baseItem="1"/>
    <dataField name="Sum of 6 bed net" fld="37" baseField="0" baseItem="1"/>
    <dataField name="Sum of 7 bed net" fld="38" baseField="0" baseItem="1"/>
  </dataFields>
  <formats count="28">
    <format dxfId="1701">
      <pivotArea type="all" dataOnly="0" outline="0" fieldPosition="0"/>
    </format>
    <format dxfId="1700">
      <pivotArea type="all" dataOnly="0" outline="0" fieldPosition="0"/>
    </format>
    <format dxfId="1699">
      <pivotArea type="all" dataOnly="0" outline="0" fieldPosition="0"/>
    </format>
    <format dxfId="1698">
      <pivotArea type="all" dataOnly="0" outline="0" fieldPosition="0"/>
    </format>
    <format dxfId="1697">
      <pivotArea type="all" dataOnly="0" outline="0" fieldPosition="0"/>
    </format>
    <format dxfId="1696">
      <pivotArea type="all" dataOnly="0" outline="0" fieldPosition="0"/>
    </format>
    <format dxfId="1695">
      <pivotArea type="all" dataOnly="0" outline="0" fieldPosition="0"/>
    </format>
    <format dxfId="1694">
      <pivotArea type="all" dataOnly="0" outline="0" fieldPosition="0"/>
    </format>
    <format dxfId="1693">
      <pivotArea type="all" dataOnly="0" outline="0" fieldPosition="0"/>
    </format>
    <format dxfId="1692">
      <pivotArea type="all" dataOnly="0" outline="0" fieldPosition="0"/>
    </format>
    <format dxfId="1691">
      <pivotArea type="all" dataOnly="0" outline="0" fieldPosition="0"/>
    </format>
    <format dxfId="1690">
      <pivotArea outline="0" collapsedLevelsAreSubtotals="1" fieldPosition="0"/>
    </format>
    <format dxfId="1689">
      <pivotArea field="2" type="button" dataOnly="0" labelOnly="1" outline="0" axis="axisRow" fieldPosition="0"/>
    </format>
    <format dxfId="1688">
      <pivotArea dataOnly="0" labelOnly="1" fieldPosition="0">
        <references count="1">
          <reference field="2" count="2">
            <x v="0"/>
            <x v="1"/>
          </reference>
        </references>
      </pivotArea>
    </format>
    <format dxfId="1687">
      <pivotArea dataOnly="0" labelOnly="1" grandRow="1" outline="0" fieldPosition="0"/>
    </format>
    <format dxfId="1686">
      <pivotArea dataOnly="0" labelOnly="1" outline="0" fieldPosition="0">
        <references count="1">
          <reference field="4294967294" count="7">
            <x v="0"/>
            <x v="1"/>
            <x v="2"/>
            <x v="3"/>
            <x v="4"/>
            <x v="5"/>
            <x v="6"/>
          </reference>
        </references>
      </pivotArea>
    </format>
    <format dxfId="1685">
      <pivotArea type="all" dataOnly="0" outline="0" fieldPosition="0"/>
    </format>
    <format dxfId="1684">
      <pivotArea outline="0" collapsedLevelsAreSubtotals="1" fieldPosition="0"/>
    </format>
    <format dxfId="1683">
      <pivotArea field="2" type="button" dataOnly="0" labelOnly="1" outline="0" axis="axisRow" fieldPosition="0"/>
    </format>
    <format dxfId="1682">
      <pivotArea dataOnly="0" labelOnly="1" fieldPosition="0">
        <references count="1">
          <reference field="2" count="0"/>
        </references>
      </pivotArea>
    </format>
    <format dxfId="1681">
      <pivotArea dataOnly="0" labelOnly="1" grandRow="1" outline="0" fieldPosition="0"/>
    </format>
    <format dxfId="1680">
      <pivotArea dataOnly="0" labelOnly="1" outline="0" fieldPosition="0">
        <references count="1">
          <reference field="4294967294" count="7">
            <x v="0"/>
            <x v="1"/>
            <x v="2"/>
            <x v="3"/>
            <x v="4"/>
            <x v="5"/>
            <x v="6"/>
          </reference>
        </references>
      </pivotArea>
    </format>
    <format dxfId="1679">
      <pivotArea type="all" dataOnly="0" outline="0" fieldPosition="0"/>
    </format>
    <format dxfId="1678">
      <pivotArea outline="0" collapsedLevelsAreSubtotals="1" fieldPosition="0"/>
    </format>
    <format dxfId="1677">
      <pivotArea field="2" type="button" dataOnly="0" labelOnly="1" outline="0" axis="axisRow" fieldPosition="0"/>
    </format>
    <format dxfId="1676">
      <pivotArea dataOnly="0" labelOnly="1" fieldPosition="0">
        <references count="1">
          <reference field="2" count="0"/>
        </references>
      </pivotArea>
    </format>
    <format dxfId="1675">
      <pivotArea dataOnly="0" labelOnly="1" grandRow="1" outline="0" fieldPosition="0"/>
    </format>
    <format dxfId="1674">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D0CE365E-5AFF-4272-A985-B216CB62554B}" name="PivotTable15"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71:H72" firstHeaderRow="1" firstDataRow="1" firstDataCol="0" rowPageCount="2" colPageCount="1"/>
  <pivotFields count="57">
    <pivotField showAll="0" defaultSubtotal="0"/>
    <pivotField axis="axisPage" multipleItemSelectionAllowed="1" showAll="0" defaultSubtotal="0">
      <items count="5">
        <item h="1" x="1"/>
        <item h="1" x="2"/>
        <item h="1" x="4"/>
        <item x="3"/>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8">
    <format dxfId="1729">
      <pivotArea type="all" dataOnly="0" outline="0" fieldPosition="0"/>
    </format>
    <format dxfId="1728">
      <pivotArea type="all" dataOnly="0" outline="0" fieldPosition="0"/>
    </format>
    <format dxfId="1727">
      <pivotArea type="all" dataOnly="0" outline="0" fieldPosition="0"/>
    </format>
    <format dxfId="1726">
      <pivotArea type="all" dataOnly="0" outline="0" fieldPosition="0"/>
    </format>
    <format dxfId="1725">
      <pivotArea type="all" dataOnly="0" outline="0" fieldPosition="0"/>
    </format>
    <format dxfId="1724">
      <pivotArea type="all" dataOnly="0" outline="0" fieldPosition="0"/>
    </format>
    <format dxfId="1723">
      <pivotArea type="all" dataOnly="0" outline="0" fieldPosition="0"/>
    </format>
    <format dxfId="1722">
      <pivotArea type="all" dataOnly="0" outline="0" fieldPosition="0"/>
    </format>
    <format dxfId="1721">
      <pivotArea type="all" dataOnly="0" outline="0" fieldPosition="0"/>
    </format>
    <format dxfId="1720">
      <pivotArea type="all" dataOnly="0" outline="0" fieldPosition="0"/>
    </format>
    <format dxfId="1719">
      <pivotArea type="all" dataOnly="0" outline="0" fieldPosition="0"/>
    </format>
    <format dxfId="1718">
      <pivotArea outline="0" collapsedLevelsAreSubtotals="1" fieldPosition="0"/>
    </format>
    <format dxfId="1717">
      <pivotArea dataOnly="0" labelOnly="1" outline="0" axis="axisValues" fieldPosition="0"/>
    </format>
    <format dxfId="1716">
      <pivotArea type="all" dataOnly="0" outline="0" fieldPosition="0"/>
    </format>
    <format dxfId="1715">
      <pivotArea outline="0" collapsedLevelsAreSubtotals="1" fieldPosition="0"/>
    </format>
    <format dxfId="1714">
      <pivotArea dataOnly="0" labelOnly="1" outline="0" axis="axisValues" fieldPosition="0"/>
    </format>
    <format dxfId="1713">
      <pivotArea type="all" dataOnly="0" outline="0" fieldPosition="0"/>
    </format>
    <format dxfId="1712">
      <pivotArea outline="0" collapsedLevelsAreSubtotals="1" fieldPosition="0"/>
    </format>
    <format dxfId="1711">
      <pivotArea dataOnly="0" labelOnly="1" outline="0" axis="axisValues" fieldPosition="0"/>
    </format>
    <format dxfId="1710">
      <pivotArea type="all" dataOnly="0" outline="0" fieldPosition="0"/>
    </format>
    <format dxfId="1709">
      <pivotArea outline="0" collapsedLevelsAreSubtotals="1" fieldPosition="0"/>
    </format>
    <format dxfId="1708">
      <pivotArea dataOnly="0" labelOnly="1" outline="0" axis="axisValues" fieldPosition="0"/>
    </format>
    <format dxfId="1707">
      <pivotArea type="all" dataOnly="0" outline="0" fieldPosition="0"/>
    </format>
    <format dxfId="1706">
      <pivotArea outline="0" collapsedLevelsAreSubtotals="1" fieldPosition="0"/>
    </format>
    <format dxfId="1705">
      <pivotArea dataOnly="0" labelOnly="1" outline="0" axis="axisValues" fieldPosition="0"/>
    </format>
    <format dxfId="1704">
      <pivotArea type="all" dataOnly="0" outline="0" fieldPosition="0"/>
    </format>
    <format dxfId="1703">
      <pivotArea outline="0" collapsedLevelsAreSubtotals="1" fieldPosition="0"/>
    </format>
    <format dxfId="170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EDBF49CA-68D0-4C27-AFF9-A988949B7C99}" name="PivotTable43"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15:H11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axis="axisPage" multipleItemSelectionAllowed="1" showAll="0" defaultSubtotal="0">
      <items count="6">
        <item h="1" x="1"/>
        <item h="1" x="2"/>
        <item x="0"/>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8">
    <format dxfId="1757">
      <pivotArea type="all" dataOnly="0" outline="0" fieldPosition="0"/>
    </format>
    <format dxfId="1756">
      <pivotArea type="all" dataOnly="0" outline="0" fieldPosition="0"/>
    </format>
    <format dxfId="1755">
      <pivotArea type="all" dataOnly="0" outline="0" fieldPosition="0"/>
    </format>
    <format dxfId="1754">
      <pivotArea type="all" dataOnly="0" outline="0" fieldPosition="0"/>
    </format>
    <format dxfId="1753">
      <pivotArea type="all" dataOnly="0" outline="0" fieldPosition="0"/>
    </format>
    <format dxfId="1752">
      <pivotArea type="all" dataOnly="0" outline="0" fieldPosition="0"/>
    </format>
    <format dxfId="1751">
      <pivotArea type="all" dataOnly="0" outline="0" fieldPosition="0"/>
    </format>
    <format dxfId="1750">
      <pivotArea type="all" dataOnly="0" outline="0" fieldPosition="0"/>
    </format>
    <format dxfId="1749">
      <pivotArea type="all" dataOnly="0" outline="0" fieldPosition="0"/>
    </format>
    <format dxfId="1748">
      <pivotArea type="all" dataOnly="0" outline="0" fieldPosition="0"/>
    </format>
    <format dxfId="1747">
      <pivotArea type="all" dataOnly="0" outline="0" fieldPosition="0"/>
    </format>
    <format dxfId="1746">
      <pivotArea outline="0" collapsedLevelsAreSubtotals="1" fieldPosition="0"/>
    </format>
    <format dxfId="1745">
      <pivotArea dataOnly="0" labelOnly="1" outline="0" axis="axisValues" fieldPosition="0"/>
    </format>
    <format dxfId="1744">
      <pivotArea type="all" dataOnly="0" outline="0" fieldPosition="0"/>
    </format>
    <format dxfId="1743">
      <pivotArea outline="0" collapsedLevelsAreSubtotals="1" fieldPosition="0"/>
    </format>
    <format dxfId="1742">
      <pivotArea dataOnly="0" labelOnly="1" outline="0" axis="axisValues" fieldPosition="0"/>
    </format>
    <format dxfId="1741">
      <pivotArea type="all" dataOnly="0" outline="0" fieldPosition="0"/>
    </format>
    <format dxfId="1740">
      <pivotArea outline="0" collapsedLevelsAreSubtotals="1" fieldPosition="0"/>
    </format>
    <format dxfId="1739">
      <pivotArea dataOnly="0" labelOnly="1" outline="0" axis="axisValues" fieldPosition="0"/>
    </format>
    <format dxfId="1738">
      <pivotArea type="all" dataOnly="0" outline="0" fieldPosition="0"/>
    </format>
    <format dxfId="1737">
      <pivotArea outline="0" collapsedLevelsAreSubtotals="1" fieldPosition="0"/>
    </format>
    <format dxfId="1736">
      <pivotArea dataOnly="0" labelOnly="1" outline="0" axis="axisValues" fieldPosition="0"/>
    </format>
    <format dxfId="1735">
      <pivotArea type="all" dataOnly="0" outline="0" fieldPosition="0"/>
    </format>
    <format dxfId="1734">
      <pivotArea outline="0" collapsedLevelsAreSubtotals="1" fieldPosition="0"/>
    </format>
    <format dxfId="1733">
      <pivotArea dataOnly="0" labelOnly="1" outline="0" axis="axisValues" fieldPosition="0"/>
    </format>
    <format dxfId="1732">
      <pivotArea type="all" dataOnly="0" outline="0" fieldPosition="0"/>
    </format>
    <format dxfId="1731">
      <pivotArea outline="0" collapsedLevelsAreSubtotals="1" fieldPosition="0"/>
    </format>
    <format dxfId="173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488842E8-49C5-4DBD-ABB1-EA07E4471861}" name="PivotTable59"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01:H202"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m="1" x="5"/>
        <item h="1" m="1" x="4"/>
        <item h="1" m="1" x="6"/>
        <item h="1" x="3"/>
      </items>
    </pivotField>
    <pivotField axis="axisPage" multipleItemSelectionAllowed="1" showAll="0" defaultSubtotal="0">
      <items count="8">
        <item x="1"/>
        <item h="1"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8">
    <format dxfId="1785">
      <pivotArea type="all" dataOnly="0" outline="0" fieldPosition="0"/>
    </format>
    <format dxfId="1784">
      <pivotArea type="all" dataOnly="0" outline="0" fieldPosition="0"/>
    </format>
    <format dxfId="1783">
      <pivotArea type="all" dataOnly="0" outline="0" fieldPosition="0"/>
    </format>
    <format dxfId="1782">
      <pivotArea type="all" dataOnly="0" outline="0" fieldPosition="0"/>
    </format>
    <format dxfId="1781">
      <pivotArea type="all" dataOnly="0" outline="0" fieldPosition="0"/>
    </format>
    <format dxfId="1780">
      <pivotArea type="all" dataOnly="0" outline="0" fieldPosition="0"/>
    </format>
    <format dxfId="1779">
      <pivotArea type="all" dataOnly="0" outline="0" fieldPosition="0"/>
    </format>
    <format dxfId="1778">
      <pivotArea type="all" dataOnly="0" outline="0" fieldPosition="0"/>
    </format>
    <format dxfId="1777">
      <pivotArea type="all" dataOnly="0" outline="0" fieldPosition="0"/>
    </format>
    <format dxfId="1776">
      <pivotArea type="all" dataOnly="0" outline="0" fieldPosition="0"/>
    </format>
    <format dxfId="1775">
      <pivotArea type="all" dataOnly="0" outline="0" fieldPosition="0"/>
    </format>
    <format dxfId="1774">
      <pivotArea outline="0" collapsedLevelsAreSubtotals="1" fieldPosition="0"/>
    </format>
    <format dxfId="1773">
      <pivotArea dataOnly="0" labelOnly="1" outline="0" axis="axisValues" fieldPosition="0"/>
    </format>
    <format dxfId="1772">
      <pivotArea type="all" dataOnly="0" outline="0" fieldPosition="0"/>
    </format>
    <format dxfId="1771">
      <pivotArea outline="0" collapsedLevelsAreSubtotals="1" fieldPosition="0"/>
    </format>
    <format dxfId="1770">
      <pivotArea dataOnly="0" labelOnly="1" outline="0" axis="axisValues" fieldPosition="0"/>
    </format>
    <format dxfId="1769">
      <pivotArea type="all" dataOnly="0" outline="0" fieldPosition="0"/>
    </format>
    <format dxfId="1768">
      <pivotArea outline="0" collapsedLevelsAreSubtotals="1" fieldPosition="0"/>
    </format>
    <format dxfId="1767">
      <pivotArea dataOnly="0" labelOnly="1" outline="0" axis="axisValues" fieldPosition="0"/>
    </format>
    <format dxfId="1766">
      <pivotArea type="all" dataOnly="0" outline="0" fieldPosition="0"/>
    </format>
    <format dxfId="1765">
      <pivotArea outline="0" collapsedLevelsAreSubtotals="1" fieldPosition="0"/>
    </format>
    <format dxfId="1764">
      <pivotArea dataOnly="0" labelOnly="1" outline="0" axis="axisValues" fieldPosition="0"/>
    </format>
    <format dxfId="1763">
      <pivotArea type="all" dataOnly="0" outline="0" fieldPosition="0"/>
    </format>
    <format dxfId="1762">
      <pivotArea outline="0" collapsedLevelsAreSubtotals="1" fieldPosition="0"/>
    </format>
    <format dxfId="1761">
      <pivotArea dataOnly="0" labelOnly="1" outline="0" axis="axisValues" fieldPosition="0"/>
    </format>
    <format dxfId="1760">
      <pivotArea type="all" dataOnly="0" outline="0" fieldPosition="0"/>
    </format>
    <format dxfId="1759">
      <pivotArea outline="0" collapsedLevelsAreSubtotals="1" fieldPosition="0"/>
    </format>
    <format dxfId="175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95A560B6-7ADF-488F-A7E1-63C57125F9F5}" name="PivotTable66"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01:E202"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m="1" x="5"/>
        <item h="1" m="1" x="4"/>
        <item h="1" m="1" x="6"/>
        <item h="1" x="3"/>
      </items>
    </pivotField>
    <pivotField axis="axisPage" multipleItemSelectionAllowed="1" showAll="0" defaultSubtotal="0">
      <items count="8">
        <item x="1"/>
        <item h="1"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8">
    <format dxfId="1813">
      <pivotArea type="all" dataOnly="0" outline="0" fieldPosition="0"/>
    </format>
    <format dxfId="1812">
      <pivotArea type="all" dataOnly="0" outline="0" fieldPosition="0"/>
    </format>
    <format dxfId="1811">
      <pivotArea type="all" dataOnly="0" outline="0" fieldPosition="0"/>
    </format>
    <format dxfId="1810">
      <pivotArea type="all" dataOnly="0" outline="0" fieldPosition="0"/>
    </format>
    <format dxfId="1809">
      <pivotArea type="all" dataOnly="0" outline="0" fieldPosition="0"/>
    </format>
    <format dxfId="1808">
      <pivotArea type="all" dataOnly="0" outline="0" fieldPosition="0"/>
    </format>
    <format dxfId="1807">
      <pivotArea type="all" dataOnly="0" outline="0" fieldPosition="0"/>
    </format>
    <format dxfId="1806">
      <pivotArea type="all" dataOnly="0" outline="0" fieldPosition="0"/>
    </format>
    <format dxfId="1805">
      <pivotArea type="all" dataOnly="0" outline="0" fieldPosition="0"/>
    </format>
    <format dxfId="1804">
      <pivotArea type="all" dataOnly="0" outline="0" fieldPosition="0"/>
    </format>
    <format dxfId="1803">
      <pivotArea type="all" dataOnly="0" outline="0" fieldPosition="0"/>
    </format>
    <format dxfId="1802">
      <pivotArea outline="0" collapsedLevelsAreSubtotals="1" fieldPosition="0"/>
    </format>
    <format dxfId="1801">
      <pivotArea dataOnly="0" labelOnly="1" outline="0" axis="axisValues" fieldPosition="0"/>
    </format>
    <format dxfId="1800">
      <pivotArea type="all" dataOnly="0" outline="0" fieldPosition="0"/>
    </format>
    <format dxfId="1799">
      <pivotArea outline="0" collapsedLevelsAreSubtotals="1" fieldPosition="0"/>
    </format>
    <format dxfId="1798">
      <pivotArea dataOnly="0" labelOnly="1" outline="0" axis="axisValues" fieldPosition="0"/>
    </format>
    <format dxfId="1797">
      <pivotArea type="all" dataOnly="0" outline="0" fieldPosition="0"/>
    </format>
    <format dxfId="1796">
      <pivotArea outline="0" collapsedLevelsAreSubtotals="1" fieldPosition="0"/>
    </format>
    <format dxfId="1795">
      <pivotArea dataOnly="0" labelOnly="1" outline="0" axis="axisValues" fieldPosition="0"/>
    </format>
    <format dxfId="1794">
      <pivotArea type="all" dataOnly="0" outline="0" fieldPosition="0"/>
    </format>
    <format dxfId="1793">
      <pivotArea outline="0" collapsedLevelsAreSubtotals="1" fieldPosition="0"/>
    </format>
    <format dxfId="1792">
      <pivotArea dataOnly="0" labelOnly="1" outline="0" axis="axisValues" fieldPosition="0"/>
    </format>
    <format dxfId="1791">
      <pivotArea type="all" dataOnly="0" outline="0" fieldPosition="0"/>
    </format>
    <format dxfId="1790">
      <pivotArea outline="0" collapsedLevelsAreSubtotals="1" fieldPosition="0"/>
    </format>
    <format dxfId="1789">
      <pivotArea dataOnly="0" labelOnly="1" outline="0" axis="axisValues" fieldPosition="0"/>
    </format>
    <format dxfId="1788">
      <pivotArea type="all" dataOnly="0" outline="0" fieldPosition="0"/>
    </format>
    <format dxfId="1787">
      <pivotArea outline="0" collapsedLevelsAreSubtotals="1" fieldPosition="0"/>
    </format>
    <format dxfId="178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A8114087-126D-4945-AD20-39D26BC5B056}" name="PivotTable30" cacheId="4"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46:C252" firstHeaderRow="1" firstDataRow="1" firstDataCol="1" rowPageCount="1" colPageCount="1"/>
  <pivotFields count="6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4">
        <item x="0"/>
        <item h="1" x="1"/>
        <item h="1" x="2"/>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showAll="0" defaultSubtotal="0"/>
    <pivotField showAll="0"/>
    <pivotField axis="axisRow" showAll="0">
      <items count="7">
        <item x="2"/>
        <item x="4"/>
        <item x="5"/>
        <item x="1"/>
        <item x="3"/>
        <item h="1" x="0"/>
        <item t="default"/>
      </items>
    </pivotField>
    <pivotField showAll="0"/>
    <pivotField showAll="0"/>
    <pivotField showAll="0"/>
    <pivotField showAll="0"/>
    <pivotField showAll="0"/>
    <pivotField showAll="0"/>
    <pivotField showAll="0"/>
  </pivotFields>
  <rowFields count="1">
    <field x="58"/>
  </rowFields>
  <rowItems count="6">
    <i>
      <x/>
    </i>
    <i>
      <x v="1"/>
    </i>
    <i>
      <x v="2"/>
    </i>
    <i>
      <x v="3"/>
    </i>
    <i>
      <x v="4"/>
    </i>
    <i t="grand">
      <x/>
    </i>
  </rowItems>
  <colItems count="1">
    <i/>
  </colItems>
  <pageFields count="1">
    <pageField fld="7" hier="-1"/>
  </pageFields>
  <dataFields count="1">
    <dataField name="Sum of Net Dwellings" fld="40" baseField="0" baseItem="0"/>
  </dataFields>
  <formats count="26">
    <format dxfId="1839">
      <pivotArea type="all" dataOnly="0" outline="0" fieldPosition="0"/>
    </format>
    <format dxfId="1838">
      <pivotArea type="all" dataOnly="0" outline="0" fieldPosition="0"/>
    </format>
    <format dxfId="1837">
      <pivotArea type="all" dataOnly="0" outline="0" fieldPosition="0"/>
    </format>
    <format dxfId="1836">
      <pivotArea type="all" dataOnly="0" outline="0" fieldPosition="0"/>
    </format>
    <format dxfId="1835">
      <pivotArea type="all" dataOnly="0" outline="0" fieldPosition="0"/>
    </format>
    <format dxfId="1834">
      <pivotArea type="all" dataOnly="0" outline="0" fieldPosition="0"/>
    </format>
    <format dxfId="1833">
      <pivotArea type="all" dataOnly="0" outline="0" fieldPosition="0"/>
    </format>
    <format dxfId="1832">
      <pivotArea type="all" dataOnly="0" outline="0" fieldPosition="0"/>
    </format>
    <format dxfId="1831">
      <pivotArea type="all" dataOnly="0" outline="0" fieldPosition="0"/>
    </format>
    <format dxfId="1830">
      <pivotArea type="all" dataOnly="0" outline="0" fieldPosition="0"/>
    </format>
    <format dxfId="1829">
      <pivotArea type="all" dataOnly="0" outline="0" fieldPosition="0"/>
    </format>
    <format dxfId="1828">
      <pivotArea outline="0" collapsedLevelsAreSubtotals="1" fieldPosition="0"/>
    </format>
    <format dxfId="1827">
      <pivotArea dataOnly="0" labelOnly="1" grandRow="1" outline="0" fieldPosition="0"/>
    </format>
    <format dxfId="1826">
      <pivotArea dataOnly="0" labelOnly="1" outline="0" axis="axisValues" fieldPosition="0"/>
    </format>
    <format dxfId="1825">
      <pivotArea type="all" dataOnly="0" outline="0" fieldPosition="0"/>
    </format>
    <format dxfId="1824">
      <pivotArea outline="0" collapsedLevelsAreSubtotals="1" fieldPosition="0"/>
    </format>
    <format dxfId="1823">
      <pivotArea field="58" type="button" dataOnly="0" labelOnly="1" outline="0" axis="axisRow" fieldPosition="0"/>
    </format>
    <format dxfId="1822">
      <pivotArea dataOnly="0" labelOnly="1" fieldPosition="0">
        <references count="1">
          <reference field="58" count="0"/>
        </references>
      </pivotArea>
    </format>
    <format dxfId="1821">
      <pivotArea dataOnly="0" labelOnly="1" grandRow="1" outline="0" fieldPosition="0"/>
    </format>
    <format dxfId="1820">
      <pivotArea dataOnly="0" labelOnly="1" outline="0" axis="axisValues" fieldPosition="0"/>
    </format>
    <format dxfId="1819">
      <pivotArea type="all" dataOnly="0" outline="0" fieldPosition="0"/>
    </format>
    <format dxfId="1818">
      <pivotArea outline="0" collapsedLevelsAreSubtotals="1" fieldPosition="0"/>
    </format>
    <format dxfId="1817">
      <pivotArea field="58" type="button" dataOnly="0" labelOnly="1" outline="0" axis="axisRow" fieldPosition="0"/>
    </format>
    <format dxfId="1816">
      <pivotArea dataOnly="0" labelOnly="1" fieldPosition="0">
        <references count="1">
          <reference field="58" count="0"/>
        </references>
      </pivotArea>
    </format>
    <format dxfId="1815">
      <pivotArea dataOnly="0" labelOnly="1" grandRow="1" outline="0" fieldPosition="0"/>
    </format>
    <format dxfId="181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5D784AB0-FDA7-4737-BEC3-9A5A74B43A1B}" name="PivotTable25" cacheId="3"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22:E223" firstHeaderRow="1" firstDataRow="1" firstDataCol="0" rowPageCount="3" colPageCount="1"/>
  <pivotFields count="57">
    <pivotField showAll="0" defaultSubtotal="0"/>
    <pivotField axis="axisPage" multipleItemSelectionAllowed="1" showAll="0" defaultSubtotal="0">
      <items count="6">
        <item x="1"/>
        <item x="2"/>
        <item x="4"/>
        <item h="1" x="3"/>
        <item h="1"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m="1" x="6"/>
        <item h="1" x="4"/>
        <item h="1" m="1" x="5"/>
        <item h="1" x="3"/>
      </items>
    </pivotField>
    <pivotField axis="axisPage" multipleItemSelectionAllowed="1" showAll="0" defaultSubtotal="0">
      <items count="8">
        <item x="1"/>
        <item x="2"/>
        <item x="0"/>
        <item x="3"/>
        <item m="1" x="7"/>
        <item m="1" x="6"/>
        <item x="4"/>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1867">
      <pivotArea type="all" dataOnly="0" outline="0" fieldPosition="0"/>
    </format>
    <format dxfId="1866">
      <pivotArea type="all" dataOnly="0" outline="0" fieldPosition="0"/>
    </format>
    <format dxfId="1865">
      <pivotArea type="all" dataOnly="0" outline="0" fieldPosition="0"/>
    </format>
    <format dxfId="1864">
      <pivotArea type="all" dataOnly="0" outline="0" fieldPosition="0"/>
    </format>
    <format dxfId="1863">
      <pivotArea type="all" dataOnly="0" outline="0" fieldPosition="0"/>
    </format>
    <format dxfId="1862">
      <pivotArea type="all" dataOnly="0" outline="0" fieldPosition="0"/>
    </format>
    <format dxfId="1861">
      <pivotArea type="all" dataOnly="0" outline="0" fieldPosition="0"/>
    </format>
    <format dxfId="1860">
      <pivotArea type="all" dataOnly="0" outline="0" fieldPosition="0"/>
    </format>
    <format dxfId="1859">
      <pivotArea type="all" dataOnly="0" outline="0" fieldPosition="0"/>
    </format>
    <format dxfId="1858">
      <pivotArea type="all" dataOnly="0" outline="0" fieldPosition="0"/>
    </format>
    <format dxfId="1857">
      <pivotArea type="all" dataOnly="0" outline="0" fieldPosition="0"/>
    </format>
    <format dxfId="1856">
      <pivotArea outline="0" collapsedLevelsAreSubtotals="1" fieldPosition="0"/>
    </format>
    <format dxfId="1855">
      <pivotArea dataOnly="0" labelOnly="1" outline="0" axis="axisValues" fieldPosition="0"/>
    </format>
    <format dxfId="1854">
      <pivotArea type="all" dataOnly="0" outline="0" fieldPosition="0"/>
    </format>
    <format dxfId="1853">
      <pivotArea outline="0" collapsedLevelsAreSubtotals="1" fieldPosition="0"/>
    </format>
    <format dxfId="1852">
      <pivotArea dataOnly="0" labelOnly="1" outline="0" axis="axisValues" fieldPosition="0"/>
    </format>
    <format dxfId="1851">
      <pivotArea type="all" dataOnly="0" outline="0" fieldPosition="0"/>
    </format>
    <format dxfId="1850">
      <pivotArea outline="0" collapsedLevelsAreSubtotals="1" fieldPosition="0"/>
    </format>
    <format dxfId="1849">
      <pivotArea dataOnly="0" labelOnly="1" outline="0" axis="axisValues" fieldPosition="0"/>
    </format>
    <format dxfId="1848">
      <pivotArea type="all" dataOnly="0" outline="0" fieldPosition="0"/>
    </format>
    <format dxfId="1847">
      <pivotArea outline="0" collapsedLevelsAreSubtotals="1" fieldPosition="0"/>
    </format>
    <format dxfId="1846">
      <pivotArea dataOnly="0" labelOnly="1" outline="0" axis="axisValues" fieldPosition="0"/>
    </format>
    <format dxfId="1845">
      <pivotArea type="all" dataOnly="0" outline="0" fieldPosition="0"/>
    </format>
    <format dxfId="1844">
      <pivotArea outline="0" collapsedLevelsAreSubtotals="1" fieldPosition="0"/>
    </format>
    <format dxfId="1843">
      <pivotArea dataOnly="0" labelOnly="1" outline="0" axis="axisValues" fieldPosition="0"/>
    </format>
    <format dxfId="1842">
      <pivotArea type="all" dataOnly="0" outline="0" fieldPosition="0"/>
    </format>
    <format dxfId="1841">
      <pivotArea outline="0" collapsedLevelsAreSubtotals="1" fieldPosition="0"/>
    </format>
    <format dxfId="184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A0740527-870D-4395-B49F-F736786B48A1}" name="PivotTable28"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70:F289"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axis="axisRow" showAll="0" sortType="ascending" defaultSubtotal="0">
      <items count="19">
        <item x="17"/>
        <item x="7"/>
        <item x="11"/>
        <item x="15"/>
        <item x="8"/>
        <item x="16"/>
        <item x="3"/>
        <item x="14"/>
        <item x="9"/>
        <item x="6"/>
        <item x="18"/>
        <item x="12"/>
        <item x="4"/>
        <item x="5"/>
        <item x="1"/>
        <item x="0"/>
        <item x="10"/>
        <item x="2"/>
        <item x="13"/>
      </items>
    </pivotField>
  </pivotFields>
  <rowFields count="1">
    <field x="56"/>
  </rowFields>
  <rowItems count="19">
    <i>
      <x/>
    </i>
    <i>
      <x v="1"/>
    </i>
    <i>
      <x v="2"/>
    </i>
    <i>
      <x v="3"/>
    </i>
    <i>
      <x v="4"/>
    </i>
    <i>
      <x v="5"/>
    </i>
    <i>
      <x v="6"/>
    </i>
    <i>
      <x v="7"/>
    </i>
    <i>
      <x v="8"/>
    </i>
    <i>
      <x v="9"/>
    </i>
    <i>
      <x v="11"/>
    </i>
    <i>
      <x v="12"/>
    </i>
    <i>
      <x v="13"/>
    </i>
    <i>
      <x v="14"/>
    </i>
    <i>
      <x v="15"/>
    </i>
    <i>
      <x v="16"/>
    </i>
    <i>
      <x v="17"/>
    </i>
    <i>
      <x v="18"/>
    </i>
    <i t="grand">
      <x/>
    </i>
  </rowItems>
  <colItems count="1">
    <i/>
  </colItems>
  <pageFields count="1">
    <pageField fld="7" hier="-1"/>
  </pageFields>
  <dataFields count="1">
    <dataField name="Sum of Net Dwellings" fld="40" baseField="0" baseItem="0"/>
  </dataFields>
  <formats count="27">
    <format dxfId="1894">
      <pivotArea type="all" dataOnly="0" outline="0" fieldPosition="0"/>
    </format>
    <format dxfId="1893">
      <pivotArea type="all" dataOnly="0" outline="0" fieldPosition="0"/>
    </format>
    <format dxfId="1892">
      <pivotArea type="all" dataOnly="0" outline="0" fieldPosition="0"/>
    </format>
    <format dxfId="1891">
      <pivotArea type="all" dataOnly="0" outline="0" fieldPosition="0"/>
    </format>
    <format dxfId="1890">
      <pivotArea type="all" dataOnly="0" outline="0" fieldPosition="0"/>
    </format>
    <format dxfId="1889">
      <pivotArea type="all" dataOnly="0" outline="0" fieldPosition="0"/>
    </format>
    <format dxfId="1888">
      <pivotArea type="all" dataOnly="0" outline="0" fieldPosition="0"/>
    </format>
    <format dxfId="1887">
      <pivotArea type="all" dataOnly="0" outline="0" fieldPosition="0"/>
    </format>
    <format dxfId="1886">
      <pivotArea type="all" dataOnly="0" outline="0" fieldPosition="0"/>
    </format>
    <format dxfId="1885">
      <pivotArea type="all" dataOnly="0" outline="0" fieldPosition="0"/>
    </format>
    <format dxfId="1884">
      <pivotArea type="all" dataOnly="0" outline="0" fieldPosition="0"/>
    </format>
    <format dxfId="1883">
      <pivotArea outline="0" collapsedLevelsAreSubtotals="1" fieldPosition="0"/>
    </format>
    <format dxfId="1882">
      <pivotArea field="56" type="button" dataOnly="0" labelOnly="1" outline="0" axis="axisRow" fieldPosition="0"/>
    </format>
    <format dxfId="1881">
      <pivotArea dataOnly="0" labelOnly="1" grandRow="1" outline="0" fieldPosition="0"/>
    </format>
    <format dxfId="1880">
      <pivotArea dataOnly="0" labelOnly="1" outline="0" axis="axisValues" fieldPosition="0"/>
    </format>
    <format dxfId="1879">
      <pivotArea type="all" dataOnly="0" outline="0" fieldPosition="0"/>
    </format>
    <format dxfId="1878">
      <pivotArea outline="0" collapsedLevelsAreSubtotals="1" fieldPosition="0"/>
    </format>
    <format dxfId="1877">
      <pivotArea field="56" type="button" dataOnly="0" labelOnly="1" outline="0" axis="axisRow" fieldPosition="0"/>
    </format>
    <format dxfId="1876">
      <pivotArea dataOnly="0" labelOnly="1" fieldPosition="0">
        <references count="1">
          <reference field="56" count="18">
            <x v="0"/>
            <x v="1"/>
            <x v="2"/>
            <x v="3"/>
            <x v="4"/>
            <x v="5"/>
            <x v="6"/>
            <x v="7"/>
            <x v="8"/>
            <x v="9"/>
            <x v="11"/>
            <x v="12"/>
            <x v="13"/>
            <x v="14"/>
            <x v="15"/>
            <x v="16"/>
            <x v="17"/>
            <x v="18"/>
          </reference>
        </references>
      </pivotArea>
    </format>
    <format dxfId="1875">
      <pivotArea dataOnly="0" labelOnly="1" grandRow="1" outline="0" fieldPosition="0"/>
    </format>
    <format dxfId="1874">
      <pivotArea dataOnly="0" labelOnly="1" outline="0" axis="axisValues" fieldPosition="0"/>
    </format>
    <format dxfId="1873">
      <pivotArea type="all" dataOnly="0" outline="0" fieldPosition="0"/>
    </format>
    <format dxfId="1872">
      <pivotArea outline="0" collapsedLevelsAreSubtotals="1" fieldPosition="0"/>
    </format>
    <format dxfId="1871">
      <pivotArea field="56" type="button" dataOnly="0" labelOnly="1" outline="0" axis="axisRow" fieldPosition="0"/>
    </format>
    <format dxfId="1870">
      <pivotArea dataOnly="0" labelOnly="1" fieldPosition="0">
        <references count="1">
          <reference field="56" count="18">
            <x v="0"/>
            <x v="1"/>
            <x v="2"/>
            <x v="3"/>
            <x v="4"/>
            <x v="5"/>
            <x v="6"/>
            <x v="7"/>
            <x v="8"/>
            <x v="9"/>
            <x v="11"/>
            <x v="12"/>
            <x v="13"/>
            <x v="14"/>
            <x v="15"/>
            <x v="16"/>
            <x v="17"/>
            <x v="18"/>
          </reference>
        </references>
      </pivotArea>
    </format>
    <format dxfId="1869">
      <pivotArea dataOnly="0" labelOnly="1" grandRow="1" outline="0" fieldPosition="0"/>
    </format>
    <format dxfId="186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9C9B38E6-55ED-47D7-BC63-0FBDB9827053}" name="PivotTable78"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363:F382" firstHeaderRow="1" firstDataRow="1" firstDataCol="1" rowPageCount="3" colPageCount="1"/>
  <pivotFields count="68">
    <pivotField showAll="0" defaultSubtotal="0"/>
    <pivotField axis="axisPage" multipleItemSelectionAllowed="1" showAll="0" defaultSubtotal="0">
      <items count="5">
        <item h="1" x="1"/>
        <item h="1" x="2"/>
        <item h="1" x="4"/>
        <item x="3"/>
        <item x="0"/>
      </items>
    </pivotField>
    <pivotField axis="axisPage" multipleItemSelectionAllowed="1" showAll="0" defaultSubtotal="0">
      <items count="2">
        <item h="1" x="1"/>
        <item x="0"/>
      </items>
    </pivotField>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axis="axisRow" showAll="0" defaultSubtotal="0">
      <items count="19">
        <item x="17"/>
        <item x="7"/>
        <item x="11"/>
        <item x="15"/>
        <item x="8"/>
        <item x="16"/>
        <item x="3"/>
        <item x="14"/>
        <item x="9"/>
        <item x="6"/>
        <item x="12"/>
        <item x="4"/>
        <item x="5"/>
        <item x="1"/>
        <item x="0"/>
        <item x="10"/>
        <item x="2"/>
        <item x="13"/>
        <item x="18"/>
      </items>
    </pivotField>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56"/>
  </rowFields>
  <rowItems count="19">
    <i>
      <x/>
    </i>
    <i>
      <x v="1"/>
    </i>
    <i>
      <x v="2"/>
    </i>
    <i>
      <x v="3"/>
    </i>
    <i>
      <x v="4"/>
    </i>
    <i>
      <x v="5"/>
    </i>
    <i>
      <x v="6"/>
    </i>
    <i>
      <x v="7"/>
    </i>
    <i>
      <x v="8"/>
    </i>
    <i>
      <x v="9"/>
    </i>
    <i>
      <x v="10"/>
    </i>
    <i>
      <x v="11"/>
    </i>
    <i>
      <x v="12"/>
    </i>
    <i>
      <x v="13"/>
    </i>
    <i>
      <x v="14"/>
    </i>
    <i>
      <x v="15"/>
    </i>
    <i>
      <x v="16"/>
    </i>
    <i>
      <x v="17"/>
    </i>
    <i t="grand">
      <x/>
    </i>
  </rowItems>
  <colItems count="1">
    <i/>
  </colItems>
  <pageFields count="3">
    <pageField fld="7" hier="-1"/>
    <pageField fld="2" hier="-1"/>
    <pageField fld="1" hier="-1"/>
  </pageFields>
  <dataFields count="1">
    <dataField name="Sum of Net Dwellings" fld="40" baseField="0" baseItem="0"/>
  </dataFields>
  <formats count="34">
    <format dxfId="1928">
      <pivotArea type="all" dataOnly="0" outline="0" fieldPosition="0"/>
    </format>
    <format dxfId="1927">
      <pivotArea type="all" dataOnly="0" outline="0" fieldPosition="0"/>
    </format>
    <format dxfId="1926">
      <pivotArea type="all" dataOnly="0" outline="0" fieldPosition="0"/>
    </format>
    <format dxfId="1925">
      <pivotArea type="all" dataOnly="0" outline="0" fieldPosition="0"/>
    </format>
    <format dxfId="1924">
      <pivotArea type="all" dataOnly="0" outline="0" fieldPosition="0"/>
    </format>
    <format dxfId="1923">
      <pivotArea type="all" dataOnly="0" outline="0" fieldPosition="0"/>
    </format>
    <format dxfId="1922">
      <pivotArea type="all" dataOnly="0" outline="0" fieldPosition="0"/>
    </format>
    <format dxfId="1921">
      <pivotArea field="56" type="button" dataOnly="0" labelOnly="1" outline="0" axis="axisRow" fieldPosition="0"/>
    </format>
    <format dxfId="1920">
      <pivotArea dataOnly="0" labelOnly="1" outline="0" fieldPosition="0">
        <references count="1">
          <reference field="4294967294" count="1">
            <x v="0"/>
          </reference>
        </references>
      </pivotArea>
    </format>
    <format dxfId="1919">
      <pivotArea field="56" type="button" dataOnly="0" labelOnly="1" outline="0" axis="axisRow" fieldPosition="0"/>
    </format>
    <format dxfId="1918">
      <pivotArea dataOnly="0" labelOnly="1" outline="0" fieldPosition="0">
        <references count="1">
          <reference field="4294967294" count="1">
            <x v="0"/>
          </reference>
        </references>
      </pivotArea>
    </format>
    <format dxfId="1917">
      <pivotArea field="56" type="button" dataOnly="0" labelOnly="1" outline="0" axis="axisRow" fieldPosition="0"/>
    </format>
    <format dxfId="1916">
      <pivotArea dataOnly="0" labelOnly="1" outline="0" fieldPosition="0">
        <references count="1">
          <reference field="4294967294" count="1">
            <x v="0"/>
          </reference>
        </references>
      </pivotArea>
    </format>
    <format dxfId="1915">
      <pivotArea type="all" dataOnly="0" outline="0" fieldPosition="0"/>
    </format>
    <format dxfId="1914">
      <pivotArea type="all" dataOnly="0" outline="0" fieldPosition="0"/>
    </format>
    <format dxfId="1913">
      <pivotArea type="all" dataOnly="0" outline="0" fieldPosition="0"/>
    </format>
    <format dxfId="1912">
      <pivotArea type="all" dataOnly="0" outline="0" fieldPosition="0"/>
    </format>
    <format dxfId="1911">
      <pivotArea outline="0" collapsedLevelsAreSubtotals="1" fieldPosition="0"/>
    </format>
    <format dxfId="1910">
      <pivotArea field="56" type="button" dataOnly="0" labelOnly="1" outline="0" axis="axisRow" fieldPosition="0"/>
    </format>
    <format dxfId="1909">
      <pivotArea dataOnly="0" labelOnly="1" fieldPosition="0">
        <references count="1">
          <reference field="56" count="16">
            <x v="0"/>
            <x v="1"/>
            <x v="2"/>
            <x v="3"/>
            <x v="4"/>
            <x v="5"/>
            <x v="6"/>
            <x v="8"/>
            <x v="9"/>
            <x v="10"/>
            <x v="11"/>
            <x v="12"/>
            <x v="14"/>
            <x v="15"/>
            <x v="16"/>
            <x v="17"/>
          </reference>
        </references>
      </pivotArea>
    </format>
    <format dxfId="1908">
      <pivotArea dataOnly="0" labelOnly="1" grandRow="1" outline="0" fieldPosition="0"/>
    </format>
    <format dxfId="1907">
      <pivotArea dataOnly="0" labelOnly="1" outline="0" axis="axisValues" fieldPosition="0"/>
    </format>
    <format dxfId="1906">
      <pivotArea type="all" dataOnly="0" outline="0" fieldPosition="0"/>
    </format>
    <format dxfId="1905">
      <pivotArea outline="0" collapsedLevelsAreSubtotals="1" fieldPosition="0"/>
    </format>
    <format dxfId="1904">
      <pivotArea field="56" type="button" dataOnly="0" labelOnly="1" outline="0" axis="axisRow" fieldPosition="0"/>
    </format>
    <format dxfId="1903">
      <pivotArea dataOnly="0" labelOnly="1" fieldPosition="0">
        <references count="1">
          <reference field="56" count="18">
            <x v="0"/>
            <x v="1"/>
            <x v="2"/>
            <x v="3"/>
            <x v="4"/>
            <x v="5"/>
            <x v="6"/>
            <x v="7"/>
            <x v="8"/>
            <x v="9"/>
            <x v="10"/>
            <x v="11"/>
            <x v="12"/>
            <x v="13"/>
            <x v="14"/>
            <x v="15"/>
            <x v="16"/>
            <x v="17"/>
          </reference>
        </references>
      </pivotArea>
    </format>
    <format dxfId="1902">
      <pivotArea dataOnly="0" labelOnly="1" grandRow="1" outline="0" fieldPosition="0"/>
    </format>
    <format dxfId="1901">
      <pivotArea dataOnly="0" labelOnly="1" outline="0" axis="axisValues" fieldPosition="0"/>
    </format>
    <format dxfId="1900">
      <pivotArea type="all" dataOnly="0" outline="0" fieldPosition="0"/>
    </format>
    <format dxfId="1899">
      <pivotArea outline="0" collapsedLevelsAreSubtotals="1" fieldPosition="0"/>
    </format>
    <format dxfId="1898">
      <pivotArea field="56" type="button" dataOnly="0" labelOnly="1" outline="0" axis="axisRow" fieldPosition="0"/>
    </format>
    <format dxfId="1897">
      <pivotArea dataOnly="0" labelOnly="1" fieldPosition="0">
        <references count="1">
          <reference field="56" count="18">
            <x v="0"/>
            <x v="1"/>
            <x v="2"/>
            <x v="3"/>
            <x v="4"/>
            <x v="5"/>
            <x v="6"/>
            <x v="7"/>
            <x v="8"/>
            <x v="9"/>
            <x v="10"/>
            <x v="11"/>
            <x v="12"/>
            <x v="13"/>
            <x v="14"/>
            <x v="15"/>
            <x v="16"/>
            <x v="17"/>
          </reference>
        </references>
      </pivotArea>
    </format>
    <format dxfId="1896">
      <pivotArea dataOnly="0" labelOnly="1" grandRow="1" outline="0" fieldPosition="0"/>
    </format>
    <format dxfId="189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AD5F008F-484E-4033-8410-5CA5E1EB5D9D}" name="PivotTable75"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64:E165"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m="1" x="5"/>
        <item h="1" m="1" x="4"/>
        <item h="1" m="1" x="6"/>
        <item h="1" x="3"/>
      </items>
    </pivotField>
    <pivotField axis="axisPage" multipleItemSelectionAllowed="1" showAll="0" defaultSubtotal="0">
      <items count="8">
        <item h="1" x="1"/>
        <item h="1" x="2"/>
        <item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8">
    <format dxfId="1956">
      <pivotArea type="all" dataOnly="0" outline="0" fieldPosition="0"/>
    </format>
    <format dxfId="1955">
      <pivotArea type="all" dataOnly="0" outline="0" fieldPosition="0"/>
    </format>
    <format dxfId="1954">
      <pivotArea type="all" dataOnly="0" outline="0" fieldPosition="0"/>
    </format>
    <format dxfId="1953">
      <pivotArea type="all" dataOnly="0" outline="0" fieldPosition="0"/>
    </format>
    <format dxfId="1952">
      <pivotArea type="all" dataOnly="0" outline="0" fieldPosition="0"/>
    </format>
    <format dxfId="1951">
      <pivotArea type="all" dataOnly="0" outline="0" fieldPosition="0"/>
    </format>
    <format dxfId="1950">
      <pivotArea type="all" dataOnly="0" outline="0" fieldPosition="0"/>
    </format>
    <format dxfId="1949">
      <pivotArea type="all" dataOnly="0" outline="0" fieldPosition="0"/>
    </format>
    <format dxfId="1948">
      <pivotArea type="all" dataOnly="0" outline="0" fieldPosition="0"/>
    </format>
    <format dxfId="1947">
      <pivotArea type="all" dataOnly="0" outline="0" fieldPosition="0"/>
    </format>
    <format dxfId="1946">
      <pivotArea type="all" dataOnly="0" outline="0" fieldPosition="0"/>
    </format>
    <format dxfId="1945">
      <pivotArea outline="0" collapsedLevelsAreSubtotals="1" fieldPosition="0"/>
    </format>
    <format dxfId="1944">
      <pivotArea dataOnly="0" labelOnly="1" outline="0" axis="axisValues" fieldPosition="0"/>
    </format>
    <format dxfId="1943">
      <pivotArea type="all" dataOnly="0" outline="0" fieldPosition="0"/>
    </format>
    <format dxfId="1942">
      <pivotArea outline="0" collapsedLevelsAreSubtotals="1" fieldPosition="0"/>
    </format>
    <format dxfId="1941">
      <pivotArea dataOnly="0" labelOnly="1" outline="0" axis="axisValues" fieldPosition="0"/>
    </format>
    <format dxfId="1940">
      <pivotArea type="all" dataOnly="0" outline="0" fieldPosition="0"/>
    </format>
    <format dxfId="1939">
      <pivotArea outline="0" collapsedLevelsAreSubtotals="1" fieldPosition="0"/>
    </format>
    <format dxfId="1938">
      <pivotArea dataOnly="0" labelOnly="1" outline="0" axis="axisValues" fieldPosition="0"/>
    </format>
    <format dxfId="1937">
      <pivotArea type="all" dataOnly="0" outline="0" fieldPosition="0"/>
    </format>
    <format dxfId="1936">
      <pivotArea outline="0" collapsedLevelsAreSubtotals="1" fieldPosition="0"/>
    </format>
    <format dxfId="1935">
      <pivotArea dataOnly="0" labelOnly="1" outline="0" axis="axisValues" fieldPosition="0"/>
    </format>
    <format dxfId="1934">
      <pivotArea type="all" dataOnly="0" outline="0" fieldPosition="0"/>
    </format>
    <format dxfId="1933">
      <pivotArea outline="0" collapsedLevelsAreSubtotals="1" fieldPosition="0"/>
    </format>
    <format dxfId="1932">
      <pivotArea dataOnly="0" labelOnly="1" outline="0" axis="axisValues" fieldPosition="0"/>
    </format>
    <format dxfId="1931">
      <pivotArea type="all" dataOnly="0" outline="0" fieldPosition="0"/>
    </format>
    <format dxfId="1930">
      <pivotArea outline="0" collapsedLevelsAreSubtotals="1" fieldPosition="0"/>
    </format>
    <format dxfId="19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B55770A-A1FE-471F-8AB5-96AC26AFB966}" name="PivotTable70"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55:E156"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m="1" x="5"/>
        <item h="1" m="1" x="4"/>
        <item h="1" m="1" x="6"/>
        <item h="1" x="3"/>
      </items>
    </pivotField>
    <pivotField axis="axisPage" multipleItemSelectionAllowed="1" showAll="0" defaultSubtotal="0">
      <items count="8">
        <item h="1" x="1"/>
        <item h="1" x="2"/>
        <item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193">
      <pivotArea type="all" dataOnly="0" outline="0" fieldPosition="0"/>
    </format>
    <format dxfId="192">
      <pivotArea type="all" dataOnly="0" outline="0" fieldPosition="0"/>
    </format>
    <format dxfId="191">
      <pivotArea type="all" dataOnly="0" outline="0" fieldPosition="0"/>
    </format>
    <format dxfId="190">
      <pivotArea type="all" dataOnly="0" outline="0" fieldPosition="0"/>
    </format>
    <format dxfId="189">
      <pivotArea type="all" dataOnly="0" outline="0" fieldPosition="0"/>
    </format>
    <format dxfId="188">
      <pivotArea type="all" dataOnly="0" outline="0" fieldPosition="0"/>
    </format>
    <format dxfId="187">
      <pivotArea type="all" dataOnly="0" outline="0" fieldPosition="0"/>
    </format>
    <format dxfId="186">
      <pivotArea type="all" dataOnly="0" outline="0" fieldPosition="0"/>
    </format>
    <format dxfId="185">
      <pivotArea type="all" dataOnly="0" outline="0" fieldPosition="0"/>
    </format>
    <format dxfId="184">
      <pivotArea type="all" dataOnly="0" outline="0" fieldPosition="0"/>
    </format>
    <format dxfId="183">
      <pivotArea type="all" dataOnly="0" outline="0" fieldPosition="0"/>
    </format>
    <format dxfId="182">
      <pivotArea outline="0" collapsedLevelsAreSubtotals="1" fieldPosition="0"/>
    </format>
    <format dxfId="181">
      <pivotArea dataOnly="0" labelOnly="1" outline="0" axis="axisValues" fieldPosition="0"/>
    </format>
    <format dxfId="180">
      <pivotArea type="all" dataOnly="0" outline="0" fieldPosition="0"/>
    </format>
    <format dxfId="179">
      <pivotArea outline="0" collapsedLevelsAreSubtotals="1" fieldPosition="0"/>
    </format>
    <format dxfId="178">
      <pivotArea dataOnly="0" labelOnly="1" outline="0" axis="axisValues" fieldPosition="0"/>
    </format>
    <format dxfId="177">
      <pivotArea type="all" dataOnly="0" outline="0" fieldPosition="0"/>
    </format>
    <format dxfId="176">
      <pivotArea outline="0" collapsedLevelsAreSubtotals="1" fieldPosition="0"/>
    </format>
    <format dxfId="175">
      <pivotArea dataOnly="0" labelOnly="1" outline="0" axis="axisValues" fieldPosition="0"/>
    </format>
    <format dxfId="174">
      <pivotArea type="all" dataOnly="0" outline="0" fieldPosition="0"/>
    </format>
    <format dxfId="173">
      <pivotArea outline="0" collapsedLevelsAreSubtotals="1" fieldPosition="0"/>
    </format>
    <format dxfId="172">
      <pivotArea dataOnly="0" labelOnly="1" outline="0" axis="axisValues" fieldPosition="0"/>
    </format>
    <format dxfId="171">
      <pivotArea type="all" dataOnly="0" outline="0" fieldPosition="0"/>
    </format>
    <format dxfId="170">
      <pivotArea outline="0" collapsedLevelsAreSubtotals="1" fieldPosition="0"/>
    </format>
    <format dxfId="169">
      <pivotArea dataOnly="0" labelOnly="1" outline="0" axis="axisValues" fieldPosition="0"/>
    </format>
    <format dxfId="168">
      <pivotArea type="all" dataOnly="0" outline="0" fieldPosition="0"/>
    </format>
    <format dxfId="167">
      <pivotArea outline="0" collapsedLevelsAreSubtotals="1" fieldPosition="0"/>
    </format>
    <format dxfId="16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41249361-E2FB-4EC3-9AAD-E7304B2EC7F5}" name="PivotTable86"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K173:K174"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m="1" x="5"/>
        <item h="1" m="1" x="4"/>
        <item h="1" m="1" x="6"/>
        <item h="1" x="3"/>
      </items>
    </pivotField>
    <pivotField axis="axisPage" multipleItemSelectionAllowed="1" showAll="0" defaultSubtotal="0">
      <items count="8">
        <item h="1" x="1"/>
        <item h="1" x="2"/>
        <item h="1" x="0"/>
        <item h="1" m="1" x="6"/>
        <item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1984">
      <pivotArea type="all" dataOnly="0" outline="0" fieldPosition="0"/>
    </format>
    <format dxfId="1983">
      <pivotArea type="all" dataOnly="0" outline="0" fieldPosition="0"/>
    </format>
    <format dxfId="1982">
      <pivotArea type="all" dataOnly="0" outline="0" fieldPosition="0"/>
    </format>
    <format dxfId="1981">
      <pivotArea type="all" dataOnly="0" outline="0" fieldPosition="0"/>
    </format>
    <format dxfId="1980">
      <pivotArea type="all" dataOnly="0" outline="0" fieldPosition="0"/>
    </format>
    <format dxfId="1979">
      <pivotArea type="all" dataOnly="0" outline="0" fieldPosition="0"/>
    </format>
    <format dxfId="1978">
      <pivotArea type="all" dataOnly="0" outline="0" fieldPosition="0"/>
    </format>
    <format dxfId="1977">
      <pivotArea type="all" dataOnly="0" outline="0" fieldPosition="0"/>
    </format>
    <format dxfId="1976">
      <pivotArea type="all" dataOnly="0" outline="0" fieldPosition="0"/>
    </format>
    <format dxfId="1975">
      <pivotArea type="all" dataOnly="0" outline="0" fieldPosition="0"/>
    </format>
    <format dxfId="1974">
      <pivotArea type="all" dataOnly="0" outline="0" fieldPosition="0"/>
    </format>
    <format dxfId="1973">
      <pivotArea outline="0" collapsedLevelsAreSubtotals="1" fieldPosition="0"/>
    </format>
    <format dxfId="1972">
      <pivotArea dataOnly="0" labelOnly="1" outline="0" axis="axisValues" fieldPosition="0"/>
    </format>
    <format dxfId="1971">
      <pivotArea type="all" dataOnly="0" outline="0" fieldPosition="0"/>
    </format>
    <format dxfId="1970">
      <pivotArea outline="0" collapsedLevelsAreSubtotals="1" fieldPosition="0"/>
    </format>
    <format dxfId="1969">
      <pivotArea dataOnly="0" labelOnly="1" outline="0" axis="axisValues" fieldPosition="0"/>
    </format>
    <format dxfId="1968">
      <pivotArea type="all" dataOnly="0" outline="0" fieldPosition="0"/>
    </format>
    <format dxfId="1967">
      <pivotArea outline="0" collapsedLevelsAreSubtotals="1" fieldPosition="0"/>
    </format>
    <format dxfId="1966">
      <pivotArea dataOnly="0" labelOnly="1" outline="0" axis="axisValues" fieldPosition="0"/>
    </format>
    <format dxfId="1965">
      <pivotArea type="all" dataOnly="0" outline="0" fieldPosition="0"/>
    </format>
    <format dxfId="1964">
      <pivotArea outline="0" collapsedLevelsAreSubtotals="1" fieldPosition="0"/>
    </format>
    <format dxfId="1963">
      <pivotArea dataOnly="0" labelOnly="1" outline="0" axis="axisValues" fieldPosition="0"/>
    </format>
    <format dxfId="1962">
      <pivotArea type="all" dataOnly="0" outline="0" fieldPosition="0"/>
    </format>
    <format dxfId="1961">
      <pivotArea outline="0" collapsedLevelsAreSubtotals="1" fieldPosition="0"/>
    </format>
    <format dxfId="1960">
      <pivotArea dataOnly="0" labelOnly="1" outline="0" axis="axisValues" fieldPosition="0"/>
    </format>
    <format dxfId="1959">
      <pivotArea type="all" dataOnly="0" outline="0" fieldPosition="0"/>
    </format>
    <format dxfId="1958">
      <pivotArea outline="0" collapsedLevelsAreSubtotals="1" fieldPosition="0"/>
    </format>
    <format dxfId="19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76E0D9A5-6F35-44D7-8BA8-5208084B9FC2}" name="PivotTable69"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64:H165"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m="1" x="5"/>
        <item h="1" m="1" x="4"/>
        <item h="1" m="1" x="6"/>
        <item h="1" x="3"/>
      </items>
    </pivotField>
    <pivotField axis="axisPage" multipleItemSelectionAllowed="1" showAll="0" defaultSubtotal="0">
      <items count="8">
        <item h="1" x="1"/>
        <item h="1" x="2"/>
        <item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8">
    <format dxfId="2012">
      <pivotArea type="all" dataOnly="0" outline="0" fieldPosition="0"/>
    </format>
    <format dxfId="2011">
      <pivotArea type="all" dataOnly="0" outline="0" fieldPosition="0"/>
    </format>
    <format dxfId="2010">
      <pivotArea type="all" dataOnly="0" outline="0" fieldPosition="0"/>
    </format>
    <format dxfId="2009">
      <pivotArea type="all" dataOnly="0" outline="0" fieldPosition="0"/>
    </format>
    <format dxfId="2008">
      <pivotArea type="all" dataOnly="0" outline="0" fieldPosition="0"/>
    </format>
    <format dxfId="2007">
      <pivotArea type="all" dataOnly="0" outline="0" fieldPosition="0"/>
    </format>
    <format dxfId="2006">
      <pivotArea type="all" dataOnly="0" outline="0" fieldPosition="0"/>
    </format>
    <format dxfId="2005">
      <pivotArea type="all" dataOnly="0" outline="0" fieldPosition="0"/>
    </format>
    <format dxfId="2004">
      <pivotArea type="all" dataOnly="0" outline="0" fieldPosition="0"/>
    </format>
    <format dxfId="2003">
      <pivotArea type="all" dataOnly="0" outline="0" fieldPosition="0"/>
    </format>
    <format dxfId="2002">
      <pivotArea type="all" dataOnly="0" outline="0" fieldPosition="0"/>
    </format>
    <format dxfId="2001">
      <pivotArea outline="0" collapsedLevelsAreSubtotals="1" fieldPosition="0"/>
    </format>
    <format dxfId="2000">
      <pivotArea dataOnly="0" labelOnly="1" outline="0" axis="axisValues" fieldPosition="0"/>
    </format>
    <format dxfId="1999">
      <pivotArea type="all" dataOnly="0" outline="0" fieldPosition="0"/>
    </format>
    <format dxfId="1998">
      <pivotArea outline="0" collapsedLevelsAreSubtotals="1" fieldPosition="0"/>
    </format>
    <format dxfId="1997">
      <pivotArea dataOnly="0" labelOnly="1" outline="0" axis="axisValues" fieldPosition="0"/>
    </format>
    <format dxfId="1996">
      <pivotArea type="all" dataOnly="0" outline="0" fieldPosition="0"/>
    </format>
    <format dxfId="1995">
      <pivotArea outline="0" collapsedLevelsAreSubtotals="1" fieldPosition="0"/>
    </format>
    <format dxfId="1994">
      <pivotArea dataOnly="0" labelOnly="1" outline="0" axis="axisValues" fieldPosition="0"/>
    </format>
    <format dxfId="1993">
      <pivotArea type="all" dataOnly="0" outline="0" fieldPosition="0"/>
    </format>
    <format dxfId="1992">
      <pivotArea outline="0" collapsedLevelsAreSubtotals="1" fieldPosition="0"/>
    </format>
    <format dxfId="1991">
      <pivotArea dataOnly="0" labelOnly="1" outline="0" axis="axisValues" fieldPosition="0"/>
    </format>
    <format dxfId="1990">
      <pivotArea type="all" dataOnly="0" outline="0" fieldPosition="0"/>
    </format>
    <format dxfId="1989">
      <pivotArea outline="0" collapsedLevelsAreSubtotals="1" fieldPosition="0"/>
    </format>
    <format dxfId="1988">
      <pivotArea dataOnly="0" labelOnly="1" outline="0" axis="axisValues" fieldPosition="0"/>
    </format>
    <format dxfId="1987">
      <pivotArea type="all" dataOnly="0" outline="0" fieldPosition="0"/>
    </format>
    <format dxfId="1986">
      <pivotArea outline="0" collapsedLevelsAreSubtotals="1" fieldPosition="0"/>
    </format>
    <format dxfId="198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AC8E2FF9-960D-43D7-A493-C15FE76EBB02}" name="PivotTable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3:B24" firstHeaderRow="1" firstDataRow="1" firstDataCol="0" rowPageCount="3" colPageCount="1"/>
  <pivotFields count="57">
    <pivotField showAll="0"/>
    <pivotField axis="axisPage" multipleItemSelectionAllowed="1" showAll="0" defaultSubtotal="0">
      <items count="5">
        <item h="1" x="1"/>
        <item h="1" x="2"/>
        <item h="1" x="4"/>
        <item x="3"/>
        <item x="0"/>
      </items>
    </pivotField>
    <pivotField showAll="0"/>
    <pivotField numFmtId="14" showAll="0"/>
    <pivotField numFmtId="14" showAll="0"/>
    <pivotField showAll="0" defaultSubtotal="0"/>
    <pivotField showAll="0" defaultSubtotal="0"/>
    <pivotField axis="axisPage" multipleItemSelectionAllowed="1" showAll="0">
      <items count="5">
        <item h="1" x="0"/>
        <item h="1" x="1"/>
        <item x="2"/>
        <item h="1" x="3"/>
        <item t="default"/>
      </items>
    </pivotField>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9" hier="-1"/>
    <pageField fld="1" hier="-1"/>
    <pageField fld="7" hier="-1"/>
  </pageFields>
  <dataFields count="1">
    <dataField name="Sum of Net Dwellings" fld="40" baseField="0" baseItem="0"/>
  </dataFields>
  <formats count="30">
    <format dxfId="2042">
      <pivotArea type="all" dataOnly="0" outline="0" fieldPosition="0"/>
    </format>
    <format dxfId="2041">
      <pivotArea type="all" dataOnly="0" outline="0" fieldPosition="0"/>
    </format>
    <format dxfId="2040">
      <pivotArea type="all" dataOnly="0" outline="0" fieldPosition="0"/>
    </format>
    <format dxfId="2039">
      <pivotArea type="all" dataOnly="0" outline="0" fieldPosition="0"/>
    </format>
    <format dxfId="2038">
      <pivotArea type="all" dataOnly="0" outline="0" fieldPosition="0"/>
    </format>
    <format dxfId="2037">
      <pivotArea type="all" dataOnly="0" outline="0" fieldPosition="0"/>
    </format>
    <format dxfId="2036">
      <pivotArea type="all" dataOnly="0" outline="0" fieldPosition="0"/>
    </format>
    <format dxfId="2035">
      <pivotArea type="all" dataOnly="0" outline="0" fieldPosition="0"/>
    </format>
    <format dxfId="2034">
      <pivotArea type="all" dataOnly="0" outline="0" fieldPosition="0"/>
    </format>
    <format dxfId="2033">
      <pivotArea type="all" dataOnly="0" outline="0" fieldPosition="0"/>
    </format>
    <format dxfId="2032">
      <pivotArea type="all" dataOnly="0" outline="0" fieldPosition="0"/>
    </format>
    <format dxfId="2031">
      <pivotArea outline="0" collapsedLevelsAreSubtotals="1" fieldPosition="0"/>
    </format>
    <format dxfId="2030">
      <pivotArea dataOnly="0" labelOnly="1" outline="0" axis="axisValues" fieldPosition="0"/>
    </format>
    <format dxfId="2029">
      <pivotArea type="all" dataOnly="0" outline="0" fieldPosition="0"/>
    </format>
    <format dxfId="2028">
      <pivotArea outline="0" collapsedLevelsAreSubtotals="1" fieldPosition="0"/>
    </format>
    <format dxfId="2027">
      <pivotArea dataOnly="0" labelOnly="1" outline="0" axis="axisValues" fieldPosition="0"/>
    </format>
    <format dxfId="2026">
      <pivotArea type="all" dataOnly="0" outline="0" fieldPosition="0"/>
    </format>
    <format dxfId="2025">
      <pivotArea outline="0" collapsedLevelsAreSubtotals="1" fieldPosition="0"/>
    </format>
    <format dxfId="2024">
      <pivotArea dataOnly="0" labelOnly="1" outline="0" axis="axisValues" fieldPosition="0"/>
    </format>
    <format dxfId="2023">
      <pivotArea type="all" dataOnly="0" outline="0" fieldPosition="0"/>
    </format>
    <format dxfId="2022">
      <pivotArea outline="0" collapsedLevelsAreSubtotals="1" fieldPosition="0"/>
    </format>
    <format dxfId="2021">
      <pivotArea dataOnly="0" labelOnly="1" outline="0" axis="axisValues" fieldPosition="0"/>
    </format>
    <format dxfId="2020">
      <pivotArea outline="0" collapsedLevelsAreSubtotals="1" fieldPosition="0"/>
    </format>
    <format dxfId="2019">
      <pivotArea outline="0" collapsedLevelsAreSubtotals="1" fieldPosition="0"/>
    </format>
    <format dxfId="2018">
      <pivotArea type="all" dataOnly="0" outline="0" fieldPosition="0"/>
    </format>
    <format dxfId="2017">
      <pivotArea outline="0" collapsedLevelsAreSubtotals="1" fieldPosition="0"/>
    </format>
    <format dxfId="2016">
      <pivotArea dataOnly="0" labelOnly="1" outline="0" axis="axisValues" fieldPosition="0"/>
    </format>
    <format dxfId="2015">
      <pivotArea type="all" dataOnly="0" outline="0" fieldPosition="0"/>
    </format>
    <format dxfId="2014">
      <pivotArea outline="0" collapsedLevelsAreSubtotals="1" fieldPosition="0"/>
    </format>
    <format dxfId="201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2DBEB8B7-B0FC-487D-B346-1D96B3392107}" name="PivotTable76"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73:H174"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m="1" x="5"/>
        <item h="1" m="1" x="4"/>
        <item h="1" m="1" x="6"/>
        <item h="1" x="3"/>
      </items>
    </pivotField>
    <pivotField axis="axisPage" multipleItemSelectionAllowed="1" showAll="0" defaultSubtotal="0">
      <items count="8">
        <item h="1" x="1"/>
        <item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2070">
      <pivotArea type="all" dataOnly="0" outline="0" fieldPosition="0"/>
    </format>
    <format dxfId="2069">
      <pivotArea type="all" dataOnly="0" outline="0" fieldPosition="0"/>
    </format>
    <format dxfId="2068">
      <pivotArea type="all" dataOnly="0" outline="0" fieldPosition="0"/>
    </format>
    <format dxfId="2067">
      <pivotArea type="all" dataOnly="0" outline="0" fieldPosition="0"/>
    </format>
    <format dxfId="2066">
      <pivotArea type="all" dataOnly="0" outline="0" fieldPosition="0"/>
    </format>
    <format dxfId="2065">
      <pivotArea type="all" dataOnly="0" outline="0" fieldPosition="0"/>
    </format>
    <format dxfId="2064">
      <pivotArea type="all" dataOnly="0" outline="0" fieldPosition="0"/>
    </format>
    <format dxfId="2063">
      <pivotArea type="all" dataOnly="0" outline="0" fieldPosition="0"/>
    </format>
    <format dxfId="2062">
      <pivotArea type="all" dataOnly="0" outline="0" fieldPosition="0"/>
    </format>
    <format dxfId="2061">
      <pivotArea type="all" dataOnly="0" outline="0" fieldPosition="0"/>
    </format>
    <format dxfId="2060">
      <pivotArea type="all" dataOnly="0" outline="0" fieldPosition="0"/>
    </format>
    <format dxfId="2059">
      <pivotArea outline="0" collapsedLevelsAreSubtotals="1" fieldPosition="0"/>
    </format>
    <format dxfId="2058">
      <pivotArea dataOnly="0" labelOnly="1" outline="0" axis="axisValues" fieldPosition="0"/>
    </format>
    <format dxfId="2057">
      <pivotArea type="all" dataOnly="0" outline="0" fieldPosition="0"/>
    </format>
    <format dxfId="2056">
      <pivotArea outline="0" collapsedLevelsAreSubtotals="1" fieldPosition="0"/>
    </format>
    <format dxfId="2055">
      <pivotArea dataOnly="0" labelOnly="1" outline="0" axis="axisValues" fieldPosition="0"/>
    </format>
    <format dxfId="2054">
      <pivotArea type="all" dataOnly="0" outline="0" fieldPosition="0"/>
    </format>
    <format dxfId="2053">
      <pivotArea outline="0" collapsedLevelsAreSubtotals="1" fieldPosition="0"/>
    </format>
    <format dxfId="2052">
      <pivotArea dataOnly="0" labelOnly="1" outline="0" axis="axisValues" fieldPosition="0"/>
    </format>
    <format dxfId="2051">
      <pivotArea type="all" dataOnly="0" outline="0" fieldPosition="0"/>
    </format>
    <format dxfId="2050">
      <pivotArea outline="0" collapsedLevelsAreSubtotals="1" fieldPosition="0"/>
    </format>
    <format dxfId="2049">
      <pivotArea dataOnly="0" labelOnly="1" outline="0" axis="axisValues" fieldPosition="0"/>
    </format>
    <format dxfId="2048">
      <pivotArea type="all" dataOnly="0" outline="0" fieldPosition="0"/>
    </format>
    <format dxfId="2047">
      <pivotArea outline="0" collapsedLevelsAreSubtotals="1" fieldPosition="0"/>
    </format>
    <format dxfId="2046">
      <pivotArea dataOnly="0" labelOnly="1" outline="0" axis="axisValues" fieldPosition="0"/>
    </format>
    <format dxfId="2045">
      <pivotArea type="all" dataOnly="0" outline="0" fieldPosition="0"/>
    </format>
    <format dxfId="2044">
      <pivotArea outline="0" collapsedLevelsAreSubtotals="1" fieldPosition="0"/>
    </format>
    <format dxfId="20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FAE7FAE7-0550-4CF4-9CA2-7A3981DF34FD}" name="PivotTable31" cacheId="6"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SELECT SITES">
  <location ref="F6:G15" firstHeaderRow="1" firstDataRow="1" firstDataCol="1" rowPageCount="1" colPageCount="1"/>
  <pivotFields count="57">
    <pivotField showAll="0"/>
    <pivotField multipleItemSelectionAllowed="1" showAll="0" defaultSubtotal="0"/>
    <pivotField multipleItemSelectionAllowed="1" showAll="0"/>
    <pivotField numFmtId="14" showAll="0"/>
    <pivotField numFmtId="14" showAll="0"/>
    <pivotField showAll="0" defaultSubtotal="0"/>
    <pivotField showAll="0" defaultSubtotal="0"/>
    <pivotField axis="axisPage" multipleItemSelectionAllowed="1" showAll="0">
      <items count="6">
        <item h="1" x="0"/>
        <item h="1" x="1"/>
        <item h="1" x="2"/>
        <item x="4"/>
        <item h="1" x="3"/>
        <item t="default"/>
      </items>
    </pivotField>
    <pivotField showAll="0"/>
    <pivotField axis="axisRow" showAll="0" sortType="ascending">
      <items count="11">
        <item x="4"/>
        <item x="5"/>
        <item x="3"/>
        <item x="8"/>
        <item x="1"/>
        <item x="6"/>
        <item x="9"/>
        <item x="2"/>
        <item x="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numFmtId="164"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Fields count="1">
    <field x="9"/>
  </rowFields>
  <rowItems count="9">
    <i>
      <x/>
    </i>
    <i>
      <x v="1"/>
    </i>
    <i>
      <x v="2"/>
    </i>
    <i>
      <x v="3"/>
    </i>
    <i>
      <x v="5"/>
    </i>
    <i>
      <x v="6"/>
    </i>
    <i>
      <x v="7"/>
    </i>
    <i>
      <x v="8"/>
    </i>
    <i t="grand">
      <x/>
    </i>
  </rowItems>
  <colItems count="1">
    <i/>
  </colItems>
  <pageFields count="1">
    <pageField fld="7" hier="-1"/>
  </pageFields>
  <dataFields count="1">
    <dataField name="Sum of Net Dwellings" fld="40" baseField="0" baseItem="0"/>
  </dataFields>
  <formats count="75">
    <format dxfId="2145">
      <pivotArea type="all" dataOnly="0" outline="0" fieldPosition="0"/>
    </format>
    <format dxfId="2144">
      <pivotArea type="all" dataOnly="0" outline="0" fieldPosition="0"/>
    </format>
    <format dxfId="2143">
      <pivotArea type="all" dataOnly="0" outline="0" fieldPosition="0"/>
    </format>
    <format dxfId="2142">
      <pivotArea type="all" dataOnly="0" outline="0" fieldPosition="0"/>
    </format>
    <format dxfId="2141">
      <pivotArea type="all" dataOnly="0" outline="0" fieldPosition="0"/>
    </format>
    <format dxfId="2140">
      <pivotArea type="all" dataOnly="0" outline="0" fieldPosition="0"/>
    </format>
    <format dxfId="2139">
      <pivotArea type="all" dataOnly="0" outline="0" fieldPosition="0"/>
    </format>
    <format dxfId="2138">
      <pivotArea type="all" dataOnly="0" outline="0" fieldPosition="0"/>
    </format>
    <format dxfId="2137">
      <pivotArea type="all" dataOnly="0" outline="0" fieldPosition="0"/>
    </format>
    <format dxfId="2136">
      <pivotArea type="all" dataOnly="0" outline="0" fieldPosition="0"/>
    </format>
    <format dxfId="2135">
      <pivotArea type="all" dataOnly="0" outline="0" fieldPosition="0"/>
    </format>
    <format dxfId="2134">
      <pivotArea outline="0" collapsedLevelsAreSubtotals="1" fieldPosition="0"/>
    </format>
    <format dxfId="2133">
      <pivotArea dataOnly="0" labelOnly="1" outline="0" axis="axisValues" fieldPosition="0"/>
    </format>
    <format dxfId="2132">
      <pivotArea type="all" dataOnly="0" outline="0" fieldPosition="0"/>
    </format>
    <format dxfId="2131">
      <pivotArea outline="0" collapsedLevelsAreSubtotals="1" fieldPosition="0"/>
    </format>
    <format dxfId="2130">
      <pivotArea field="9" type="button" dataOnly="0" labelOnly="1" outline="0" axis="axisRow" fieldPosition="0"/>
    </format>
    <format dxfId="2129">
      <pivotArea dataOnly="0" labelOnly="1" fieldPosition="0">
        <references count="1">
          <reference field="9" count="1">
            <x v="0"/>
          </reference>
        </references>
      </pivotArea>
    </format>
    <format dxfId="2128">
      <pivotArea dataOnly="0" labelOnly="1" grandRow="1" outline="0" fieldPosition="0"/>
    </format>
    <format dxfId="2127">
      <pivotArea dataOnly="0" labelOnly="1" outline="0" axis="axisValues" fieldPosition="0"/>
    </format>
    <format dxfId="2126">
      <pivotArea type="all" dataOnly="0" outline="0" fieldPosition="0"/>
    </format>
    <format dxfId="2125">
      <pivotArea outline="0" collapsedLevelsAreSubtotals="1" fieldPosition="0"/>
    </format>
    <format dxfId="2124">
      <pivotArea field="9" type="button" dataOnly="0" labelOnly="1" outline="0" axis="axisRow" fieldPosition="0"/>
    </format>
    <format dxfId="2123">
      <pivotArea dataOnly="0" labelOnly="1" grandRow="1" outline="0" fieldPosition="0"/>
    </format>
    <format dxfId="2122">
      <pivotArea dataOnly="0" labelOnly="1" outline="0" axis="axisValues" fieldPosition="0"/>
    </format>
    <format dxfId="2121">
      <pivotArea type="all" dataOnly="0" outline="0" fieldPosition="0"/>
    </format>
    <format dxfId="2120">
      <pivotArea field="9" type="button" dataOnly="0" labelOnly="1" outline="0" axis="axisRow" fieldPosition="0"/>
    </format>
    <format dxfId="2119">
      <pivotArea field="9" type="button" dataOnly="0" labelOnly="1" outline="0" axis="axisRow" fieldPosition="0"/>
    </format>
    <format dxfId="2118">
      <pivotArea type="all" dataOnly="0" outline="0" fieldPosition="0"/>
    </format>
    <format dxfId="2117">
      <pivotArea outline="0" collapsedLevelsAreSubtotals="1" fieldPosition="0"/>
    </format>
    <format dxfId="2116">
      <pivotArea field="9" type="button" dataOnly="0" labelOnly="1" outline="0" axis="axisRow" fieldPosition="0"/>
    </format>
    <format dxfId="2115">
      <pivotArea dataOnly="0" labelOnly="1" fieldPosition="0">
        <references count="1">
          <reference field="9" count="1">
            <x v="0"/>
          </reference>
        </references>
      </pivotArea>
    </format>
    <format dxfId="2114">
      <pivotArea dataOnly="0" labelOnly="1" grandRow="1" outline="0" fieldPosition="0"/>
    </format>
    <format dxfId="2113">
      <pivotArea dataOnly="0" labelOnly="1" outline="0" axis="axisValues" fieldPosition="0"/>
    </format>
    <format dxfId="2112">
      <pivotArea type="all" dataOnly="0" outline="0" fieldPosition="0"/>
    </format>
    <format dxfId="2111">
      <pivotArea outline="0" collapsedLevelsAreSubtotals="1" fieldPosition="0"/>
    </format>
    <format dxfId="2110">
      <pivotArea field="9" type="button" dataOnly="0" labelOnly="1" outline="0" axis="axisRow" fieldPosition="0"/>
    </format>
    <format dxfId="2109">
      <pivotArea dataOnly="0" labelOnly="1" fieldPosition="0">
        <references count="1">
          <reference field="9" count="8">
            <x v="0"/>
            <x v="1"/>
            <x v="2"/>
            <x v="3"/>
            <x v="5"/>
            <x v="6"/>
            <x v="7"/>
            <x v="8"/>
          </reference>
        </references>
      </pivotArea>
    </format>
    <format dxfId="2108">
      <pivotArea dataOnly="0" labelOnly="1" grandRow="1" outline="0" fieldPosition="0"/>
    </format>
    <format dxfId="2107">
      <pivotArea dataOnly="0" labelOnly="1" outline="0" axis="axisValues" fieldPosition="0"/>
    </format>
    <format dxfId="2106">
      <pivotArea type="all" dataOnly="0" outline="0" fieldPosition="0"/>
    </format>
    <format dxfId="2105">
      <pivotArea outline="0" collapsedLevelsAreSubtotals="1" fieldPosition="0"/>
    </format>
    <format dxfId="2104">
      <pivotArea field="9" type="button" dataOnly="0" labelOnly="1" outline="0" axis="axisRow" fieldPosition="0"/>
    </format>
    <format dxfId="2103">
      <pivotArea dataOnly="0" labelOnly="1" fieldPosition="0">
        <references count="1">
          <reference field="9" count="8">
            <x v="0"/>
            <x v="1"/>
            <x v="2"/>
            <x v="3"/>
            <x v="5"/>
            <x v="6"/>
            <x v="7"/>
            <x v="8"/>
          </reference>
        </references>
      </pivotArea>
    </format>
    <format dxfId="2102">
      <pivotArea dataOnly="0" labelOnly="1" grandRow="1" outline="0" fieldPosition="0"/>
    </format>
    <format dxfId="2101">
      <pivotArea dataOnly="0" labelOnly="1" outline="0" axis="axisValues" fieldPosition="0"/>
    </format>
    <format dxfId="2100">
      <pivotArea type="all" dataOnly="0" outline="0" fieldPosition="0"/>
    </format>
    <format dxfId="2099">
      <pivotArea outline="0" collapsedLevelsAreSubtotals="1" fieldPosition="0"/>
    </format>
    <format dxfId="2098">
      <pivotArea field="9" type="button" dataOnly="0" labelOnly="1" outline="0" axis="axisRow" fieldPosition="0"/>
    </format>
    <format dxfId="2097">
      <pivotArea dataOnly="0" labelOnly="1" fieldPosition="0">
        <references count="1">
          <reference field="9" count="8">
            <x v="0"/>
            <x v="1"/>
            <x v="2"/>
            <x v="3"/>
            <x v="5"/>
            <x v="6"/>
            <x v="7"/>
            <x v="8"/>
          </reference>
        </references>
      </pivotArea>
    </format>
    <format dxfId="2096">
      <pivotArea dataOnly="0" labelOnly="1" grandRow="1" outline="0" fieldPosition="0"/>
    </format>
    <format dxfId="2095">
      <pivotArea dataOnly="0" labelOnly="1" outline="0" axis="axisValues" fieldPosition="0"/>
    </format>
    <format dxfId="2094">
      <pivotArea type="all" dataOnly="0" outline="0" fieldPosition="0"/>
    </format>
    <format dxfId="2093">
      <pivotArea outline="0" collapsedLevelsAreSubtotals="1" fieldPosition="0"/>
    </format>
    <format dxfId="2092">
      <pivotArea field="9" type="button" dataOnly="0" labelOnly="1" outline="0" axis="axisRow" fieldPosition="0"/>
    </format>
    <format dxfId="2091">
      <pivotArea dataOnly="0" labelOnly="1" fieldPosition="0">
        <references count="1">
          <reference field="9" count="8">
            <x v="0"/>
            <x v="1"/>
            <x v="2"/>
            <x v="3"/>
            <x v="5"/>
            <x v="6"/>
            <x v="7"/>
            <x v="8"/>
          </reference>
        </references>
      </pivotArea>
    </format>
    <format dxfId="2090">
      <pivotArea dataOnly="0" labelOnly="1" grandRow="1" outline="0" fieldPosition="0"/>
    </format>
    <format dxfId="2089">
      <pivotArea dataOnly="0" labelOnly="1" outline="0" axis="axisValues" fieldPosition="0"/>
    </format>
    <format dxfId="2088">
      <pivotArea type="all" dataOnly="0" outline="0" fieldPosition="0"/>
    </format>
    <format dxfId="2087">
      <pivotArea outline="0" collapsedLevelsAreSubtotals="1" fieldPosition="0"/>
    </format>
    <format dxfId="2086">
      <pivotArea field="9" type="button" dataOnly="0" labelOnly="1" outline="0" axis="axisRow" fieldPosition="0"/>
    </format>
    <format dxfId="2085">
      <pivotArea dataOnly="0" labelOnly="1" fieldPosition="0">
        <references count="1">
          <reference field="9" count="8">
            <x v="0"/>
            <x v="1"/>
            <x v="2"/>
            <x v="3"/>
            <x v="5"/>
            <x v="6"/>
            <x v="7"/>
            <x v="8"/>
          </reference>
        </references>
      </pivotArea>
    </format>
    <format dxfId="2084">
      <pivotArea dataOnly="0" labelOnly="1" grandRow="1" outline="0" fieldPosition="0"/>
    </format>
    <format dxfId="2083">
      <pivotArea dataOnly="0" labelOnly="1" outline="0" axis="axisValues" fieldPosition="0"/>
    </format>
    <format dxfId="2082">
      <pivotArea type="all" dataOnly="0" outline="0" fieldPosition="0"/>
    </format>
    <format dxfId="2081">
      <pivotArea outline="0" collapsedLevelsAreSubtotals="1" fieldPosition="0"/>
    </format>
    <format dxfId="2080">
      <pivotArea field="9" type="button" dataOnly="0" labelOnly="1" outline="0" axis="axisRow" fieldPosition="0"/>
    </format>
    <format dxfId="2079">
      <pivotArea dataOnly="0" labelOnly="1" fieldPosition="0">
        <references count="1">
          <reference field="9" count="8">
            <x v="0"/>
            <x v="1"/>
            <x v="2"/>
            <x v="3"/>
            <x v="5"/>
            <x v="6"/>
            <x v="7"/>
            <x v="8"/>
          </reference>
        </references>
      </pivotArea>
    </format>
    <format dxfId="2078">
      <pivotArea dataOnly="0" labelOnly="1" grandRow="1" outline="0" fieldPosition="0"/>
    </format>
    <format dxfId="2077">
      <pivotArea dataOnly="0" labelOnly="1" outline="0" axis="axisValues" fieldPosition="0"/>
    </format>
    <format dxfId="2076">
      <pivotArea type="all" dataOnly="0" outline="0" fieldPosition="0"/>
    </format>
    <format dxfId="2075">
      <pivotArea outline="0" collapsedLevelsAreSubtotals="1" fieldPosition="0"/>
    </format>
    <format dxfId="2074">
      <pivotArea field="9" type="button" dataOnly="0" labelOnly="1" outline="0" axis="axisRow" fieldPosition="0"/>
    </format>
    <format dxfId="2073">
      <pivotArea dataOnly="0" labelOnly="1" fieldPosition="0">
        <references count="1">
          <reference field="9" count="8">
            <x v="0"/>
            <x v="1"/>
            <x v="2"/>
            <x v="3"/>
            <x v="5"/>
            <x v="6"/>
            <x v="7"/>
            <x v="8"/>
          </reference>
        </references>
      </pivotArea>
    </format>
    <format dxfId="2072">
      <pivotArea dataOnly="0" labelOnly="1" grandRow="1" outline="0" fieldPosition="0"/>
    </format>
    <format dxfId="207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2183BF3F-313A-456E-BD27-247CB2EC3BC1}" name="PivotTable8"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58:C261"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7">
        <item x="0"/>
        <item h="1" x="1"/>
        <item h="1" x="2"/>
        <item h="1" m="1" x="6"/>
        <item h="1" m="1" x="4"/>
        <item h="1" m="1" x="5"/>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axis="axisRow" showAll="0">
      <items count="3">
        <item x="1"/>
        <item x="0"/>
        <item t="default"/>
      </items>
    </pivotField>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showAll="0"/>
  </pivotFields>
  <rowFields count="1">
    <field x="41"/>
  </rowFields>
  <rowItems count="3">
    <i>
      <x/>
    </i>
    <i>
      <x v="1"/>
    </i>
    <i t="grand">
      <x/>
    </i>
  </rowItems>
  <colItems count="1">
    <i/>
  </colItems>
  <pageFields count="1">
    <pageField fld="7" hier="-1"/>
  </pageFields>
  <dataFields count="1">
    <dataField name="Sum of Net Dwellings" fld="40" baseField="0" baseItem="0"/>
  </dataFields>
  <formats count="26">
    <format dxfId="2171">
      <pivotArea type="all" dataOnly="0" outline="0" fieldPosition="0"/>
    </format>
    <format dxfId="2170">
      <pivotArea type="all" dataOnly="0" outline="0" fieldPosition="0"/>
    </format>
    <format dxfId="2169">
      <pivotArea type="all" dataOnly="0" outline="0" fieldPosition="0"/>
    </format>
    <format dxfId="2168">
      <pivotArea type="all" dataOnly="0" outline="0" fieldPosition="0"/>
    </format>
    <format dxfId="2167">
      <pivotArea type="all" dataOnly="0" outline="0" fieldPosition="0"/>
    </format>
    <format dxfId="2166">
      <pivotArea type="all" dataOnly="0" outline="0" fieldPosition="0"/>
    </format>
    <format dxfId="2165">
      <pivotArea type="all" dataOnly="0" outline="0" fieldPosition="0"/>
    </format>
    <format dxfId="2164">
      <pivotArea type="all" dataOnly="0" outline="0" fieldPosition="0"/>
    </format>
    <format dxfId="2163">
      <pivotArea type="all" dataOnly="0" outline="0" fieldPosition="0"/>
    </format>
    <format dxfId="2162">
      <pivotArea type="all" dataOnly="0" outline="0" fieldPosition="0"/>
    </format>
    <format dxfId="2161">
      <pivotArea type="all" dataOnly="0" outline="0" fieldPosition="0"/>
    </format>
    <format dxfId="2160">
      <pivotArea outline="0" collapsedLevelsAreSubtotals="1" fieldPosition="0"/>
    </format>
    <format dxfId="2159">
      <pivotArea dataOnly="0" labelOnly="1" grandRow="1" outline="0" fieldPosition="0"/>
    </format>
    <format dxfId="2158">
      <pivotArea dataOnly="0" labelOnly="1" outline="0" axis="axisValues" fieldPosition="0"/>
    </format>
    <format dxfId="2157">
      <pivotArea type="all" dataOnly="0" outline="0" fieldPosition="0"/>
    </format>
    <format dxfId="2156">
      <pivotArea outline="0" collapsedLevelsAreSubtotals="1" fieldPosition="0"/>
    </format>
    <format dxfId="2155">
      <pivotArea field="41" type="button" dataOnly="0" labelOnly="1" outline="0" axis="axisRow" fieldPosition="0"/>
    </format>
    <format dxfId="2154">
      <pivotArea dataOnly="0" labelOnly="1" fieldPosition="0">
        <references count="1">
          <reference field="41" count="0"/>
        </references>
      </pivotArea>
    </format>
    <format dxfId="2153">
      <pivotArea dataOnly="0" labelOnly="1" grandRow="1" outline="0" fieldPosition="0"/>
    </format>
    <format dxfId="2152">
      <pivotArea dataOnly="0" labelOnly="1" outline="0" axis="axisValues" fieldPosition="0"/>
    </format>
    <format dxfId="2151">
      <pivotArea type="all" dataOnly="0" outline="0" fieldPosition="0"/>
    </format>
    <format dxfId="2150">
      <pivotArea outline="0" collapsedLevelsAreSubtotals="1" fieldPosition="0"/>
    </format>
    <format dxfId="2149">
      <pivotArea field="41" type="button" dataOnly="0" labelOnly="1" outline="0" axis="axisRow" fieldPosition="0"/>
    </format>
    <format dxfId="2148">
      <pivotArea dataOnly="0" labelOnly="1" fieldPosition="0">
        <references count="1">
          <reference field="41" count="0"/>
        </references>
      </pivotArea>
    </format>
    <format dxfId="2147">
      <pivotArea dataOnly="0" labelOnly="1" grandRow="1" outline="0" fieldPosition="0"/>
    </format>
    <format dxfId="214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F72E7AB6-94F2-4BC3-9F5A-9ED234AD803A}" name="PivotTable41"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07:H108"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axis="axisPage" multipleItemSelectionAllowed="1" showAll="0" defaultSubtotal="0">
      <items count="6">
        <item x="1"/>
        <item h="1" x="2"/>
        <item h="1" x="0"/>
        <item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8" hier="-1"/>
  </pageFields>
  <dataFields count="1">
    <dataField name="Sum of Net Dwellings" fld="40" baseField="0" baseItem="0"/>
  </dataFields>
  <formats count="28">
    <format dxfId="2199">
      <pivotArea type="all" dataOnly="0" outline="0" fieldPosition="0"/>
    </format>
    <format dxfId="2198">
      <pivotArea type="all" dataOnly="0" outline="0" fieldPosition="0"/>
    </format>
    <format dxfId="2197">
      <pivotArea type="all" dataOnly="0" outline="0" fieldPosition="0"/>
    </format>
    <format dxfId="2196">
      <pivotArea type="all" dataOnly="0" outline="0" fieldPosition="0"/>
    </format>
    <format dxfId="2195">
      <pivotArea type="all" dataOnly="0" outline="0" fieldPosition="0"/>
    </format>
    <format dxfId="2194">
      <pivotArea type="all" dataOnly="0" outline="0" fieldPosition="0"/>
    </format>
    <format dxfId="2193">
      <pivotArea type="all" dataOnly="0" outline="0" fieldPosition="0"/>
    </format>
    <format dxfId="2192">
      <pivotArea type="all" dataOnly="0" outline="0" fieldPosition="0"/>
    </format>
    <format dxfId="2191">
      <pivotArea type="all" dataOnly="0" outline="0" fieldPosition="0"/>
    </format>
    <format dxfId="2190">
      <pivotArea type="all" dataOnly="0" outline="0" fieldPosition="0"/>
    </format>
    <format dxfId="2189">
      <pivotArea type="all" dataOnly="0" outline="0" fieldPosition="0"/>
    </format>
    <format dxfId="2188">
      <pivotArea outline="0" collapsedLevelsAreSubtotals="1" fieldPosition="0"/>
    </format>
    <format dxfId="2187">
      <pivotArea dataOnly="0" labelOnly="1" outline="0" axis="axisValues" fieldPosition="0"/>
    </format>
    <format dxfId="2186">
      <pivotArea type="all" dataOnly="0" outline="0" fieldPosition="0"/>
    </format>
    <format dxfId="2185">
      <pivotArea outline="0" collapsedLevelsAreSubtotals="1" fieldPosition="0"/>
    </format>
    <format dxfId="2184">
      <pivotArea dataOnly="0" labelOnly="1" outline="0" axis="axisValues" fieldPosition="0"/>
    </format>
    <format dxfId="2183">
      <pivotArea type="all" dataOnly="0" outline="0" fieldPosition="0"/>
    </format>
    <format dxfId="2182">
      <pivotArea outline="0" collapsedLevelsAreSubtotals="1" fieldPosition="0"/>
    </format>
    <format dxfId="2181">
      <pivotArea dataOnly="0" labelOnly="1" outline="0" axis="axisValues" fieldPosition="0"/>
    </format>
    <format dxfId="2180">
      <pivotArea type="all" dataOnly="0" outline="0" fieldPosition="0"/>
    </format>
    <format dxfId="2179">
      <pivotArea outline="0" collapsedLevelsAreSubtotals="1" fieldPosition="0"/>
    </format>
    <format dxfId="2178">
      <pivotArea dataOnly="0" labelOnly="1" outline="0" axis="axisValues" fieldPosition="0"/>
    </format>
    <format dxfId="2177">
      <pivotArea type="all" dataOnly="0" outline="0" fieldPosition="0"/>
    </format>
    <format dxfId="2176">
      <pivotArea outline="0" collapsedLevelsAreSubtotals="1" fieldPosition="0"/>
    </format>
    <format dxfId="2175">
      <pivotArea dataOnly="0" labelOnly="1" outline="0" axis="axisValues" fieldPosition="0"/>
    </format>
    <format dxfId="2174">
      <pivotArea type="all" dataOnly="0" outline="0" fieldPosition="0"/>
    </format>
    <format dxfId="2173">
      <pivotArea outline="0" collapsedLevelsAreSubtotals="1" fieldPosition="0"/>
    </format>
    <format dxfId="217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426DAA58-06F1-4046-8F36-5A39D904EA06}" name="PivotTable7"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9:B50" firstHeaderRow="1" firstDataRow="1" firstDataCol="0" rowPageCount="3" colPageCount="1"/>
  <pivotFields count="57">
    <pivotField showAll="0"/>
    <pivotField axis="axisPage" multipleItemSelectionAllowed="1" showAll="0" defaultSubtotal="0">
      <items count="5">
        <item x="1"/>
        <item x="2"/>
        <item x="4"/>
        <item x="3"/>
        <item x="0"/>
      </items>
    </pivotField>
    <pivotField axis="axisPage" multipleItemSelectionAllowed="1" showAll="0">
      <items count="3">
        <item x="1"/>
        <item h="1" x="0"/>
        <item t="default"/>
      </items>
    </pivotField>
    <pivotField numFmtId="14" showAll="0"/>
    <pivotField numFmtId="14" showAll="0"/>
    <pivotField showAll="0" defaultSubtotal="0"/>
    <pivotField showAll="0" defaultSubtotal="0"/>
    <pivotField axis="axisPage" multipleItemSelectionAllowed="1" showAll="0">
      <items count="5">
        <item h="1" x="0"/>
        <item h="1"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1" hier="-1"/>
    <pageField fld="2" hier="-1"/>
    <pageField fld="7" hier="-1"/>
  </pageFields>
  <dataFields count="1">
    <dataField name="Sum of Net Dwellings" fld="40" baseField="0" baseItem="0"/>
  </dataFields>
  <formats count="28">
    <format dxfId="2227">
      <pivotArea type="all" dataOnly="0" outline="0" fieldPosition="0"/>
    </format>
    <format dxfId="2226">
      <pivotArea type="all" dataOnly="0" outline="0" fieldPosition="0"/>
    </format>
    <format dxfId="2225">
      <pivotArea type="all" dataOnly="0" outline="0" fieldPosition="0"/>
    </format>
    <format dxfId="2224">
      <pivotArea type="all" dataOnly="0" outline="0" fieldPosition="0"/>
    </format>
    <format dxfId="2223">
      <pivotArea type="all" dataOnly="0" outline="0" fieldPosition="0"/>
    </format>
    <format dxfId="2222">
      <pivotArea type="all" dataOnly="0" outline="0" fieldPosition="0"/>
    </format>
    <format dxfId="2221">
      <pivotArea type="all" dataOnly="0" outline="0" fieldPosition="0"/>
    </format>
    <format dxfId="2220">
      <pivotArea type="all" dataOnly="0" outline="0" fieldPosition="0"/>
    </format>
    <format dxfId="2219">
      <pivotArea type="all" dataOnly="0" outline="0" fieldPosition="0"/>
    </format>
    <format dxfId="2218">
      <pivotArea type="all" dataOnly="0" outline="0" fieldPosition="0"/>
    </format>
    <format dxfId="2217">
      <pivotArea type="all" dataOnly="0" outline="0" fieldPosition="0"/>
    </format>
    <format dxfId="2216">
      <pivotArea outline="0" collapsedLevelsAreSubtotals="1" fieldPosition="0"/>
    </format>
    <format dxfId="2215">
      <pivotArea dataOnly="0" labelOnly="1" outline="0" axis="axisValues" fieldPosition="0"/>
    </format>
    <format dxfId="2214">
      <pivotArea type="all" dataOnly="0" outline="0" fieldPosition="0"/>
    </format>
    <format dxfId="2213">
      <pivotArea outline="0" collapsedLevelsAreSubtotals="1" fieldPosition="0"/>
    </format>
    <format dxfId="2212">
      <pivotArea dataOnly="0" labelOnly="1" outline="0" axis="axisValues" fieldPosition="0"/>
    </format>
    <format dxfId="2211">
      <pivotArea type="all" dataOnly="0" outline="0" fieldPosition="0"/>
    </format>
    <format dxfId="2210">
      <pivotArea outline="0" collapsedLevelsAreSubtotals="1" fieldPosition="0"/>
    </format>
    <format dxfId="2209">
      <pivotArea dataOnly="0" labelOnly="1" outline="0" axis="axisValues" fieldPosition="0"/>
    </format>
    <format dxfId="2208">
      <pivotArea type="all" dataOnly="0" outline="0" fieldPosition="0"/>
    </format>
    <format dxfId="2207">
      <pivotArea outline="0" collapsedLevelsAreSubtotals="1" fieldPosition="0"/>
    </format>
    <format dxfId="2206">
      <pivotArea dataOnly="0" labelOnly="1" outline="0" axis="axisValues" fieldPosition="0"/>
    </format>
    <format dxfId="2205">
      <pivotArea type="all" dataOnly="0" outline="0" fieldPosition="0"/>
    </format>
    <format dxfId="2204">
      <pivotArea outline="0" collapsedLevelsAreSubtotals="1" fieldPosition="0"/>
    </format>
    <format dxfId="2203">
      <pivotArea dataOnly="0" labelOnly="1" outline="0" axis="axisValues" fieldPosition="0"/>
    </format>
    <format dxfId="2202">
      <pivotArea type="all" dataOnly="0" outline="0" fieldPosition="0"/>
    </format>
    <format dxfId="2201">
      <pivotArea outline="0" collapsedLevelsAreSubtotals="1" fieldPosition="0"/>
    </format>
    <format dxfId="220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8ED8925C-0DB4-43AD-B008-1B6D46CAAE05}" name="PivotTable64"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92:E193"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m="1" x="5"/>
        <item h="1" m="1" x="4"/>
        <item h="1" m="1" x="6"/>
        <item h="1" x="3"/>
      </items>
    </pivotField>
    <pivotField axis="axisPage" multipleItemSelectionAllowed="1" showAll="0" defaultSubtotal="0">
      <items count="8">
        <item x="1"/>
        <item h="1" x="2"/>
        <item h="1" x="0"/>
        <item h="1" m="1" x="6"/>
        <item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2255">
      <pivotArea type="all" dataOnly="0" outline="0" fieldPosition="0"/>
    </format>
    <format dxfId="2254">
      <pivotArea type="all" dataOnly="0" outline="0" fieldPosition="0"/>
    </format>
    <format dxfId="2253">
      <pivotArea type="all" dataOnly="0" outline="0" fieldPosition="0"/>
    </format>
    <format dxfId="2252">
      <pivotArea type="all" dataOnly="0" outline="0" fieldPosition="0"/>
    </format>
    <format dxfId="2251">
      <pivotArea type="all" dataOnly="0" outline="0" fieldPosition="0"/>
    </format>
    <format dxfId="2250">
      <pivotArea type="all" dataOnly="0" outline="0" fieldPosition="0"/>
    </format>
    <format dxfId="2249">
      <pivotArea type="all" dataOnly="0" outline="0" fieldPosition="0"/>
    </format>
    <format dxfId="2248">
      <pivotArea type="all" dataOnly="0" outline="0" fieldPosition="0"/>
    </format>
    <format dxfId="2247">
      <pivotArea type="all" dataOnly="0" outline="0" fieldPosition="0"/>
    </format>
    <format dxfId="2246">
      <pivotArea type="all" dataOnly="0" outline="0" fieldPosition="0"/>
    </format>
    <format dxfId="2245">
      <pivotArea type="all" dataOnly="0" outline="0" fieldPosition="0"/>
    </format>
    <format dxfId="2244">
      <pivotArea outline="0" collapsedLevelsAreSubtotals="1" fieldPosition="0"/>
    </format>
    <format dxfId="2243">
      <pivotArea dataOnly="0" labelOnly="1" outline="0" axis="axisValues" fieldPosition="0"/>
    </format>
    <format dxfId="2242">
      <pivotArea type="all" dataOnly="0" outline="0" fieldPosition="0"/>
    </format>
    <format dxfId="2241">
      <pivotArea outline="0" collapsedLevelsAreSubtotals="1" fieldPosition="0"/>
    </format>
    <format dxfId="2240">
      <pivotArea dataOnly="0" labelOnly="1" outline="0" axis="axisValues" fieldPosition="0"/>
    </format>
    <format dxfId="2239">
      <pivotArea type="all" dataOnly="0" outline="0" fieldPosition="0"/>
    </format>
    <format dxfId="2238">
      <pivotArea outline="0" collapsedLevelsAreSubtotals="1" fieldPosition="0"/>
    </format>
    <format dxfId="2237">
      <pivotArea dataOnly="0" labelOnly="1" outline="0" axis="axisValues" fieldPosition="0"/>
    </format>
    <format dxfId="2236">
      <pivotArea type="all" dataOnly="0" outline="0" fieldPosition="0"/>
    </format>
    <format dxfId="2235">
      <pivotArea outline="0" collapsedLevelsAreSubtotals="1" fieldPosition="0"/>
    </format>
    <format dxfId="2234">
      <pivotArea dataOnly="0" labelOnly="1" outline="0" axis="axisValues" fieldPosition="0"/>
    </format>
    <format dxfId="2233">
      <pivotArea type="all" dataOnly="0" outline="0" fieldPosition="0"/>
    </format>
    <format dxfId="2232">
      <pivotArea outline="0" collapsedLevelsAreSubtotals="1" fieldPosition="0"/>
    </format>
    <format dxfId="2231">
      <pivotArea dataOnly="0" labelOnly="1" outline="0" axis="axisValues" fieldPosition="0"/>
    </format>
    <format dxfId="2230">
      <pivotArea type="all" dataOnly="0" outline="0" fieldPosition="0"/>
    </format>
    <format dxfId="2229">
      <pivotArea outline="0" collapsedLevelsAreSubtotals="1" fieldPosition="0"/>
    </format>
    <format dxfId="22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9506BC89-2618-4D08-B116-2E6FE33CD314}" name="PivotTable38"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63:C382" firstHeaderRow="1" firstDataRow="1" firstDataCol="1" rowPageCount="3" colPageCount="1"/>
  <pivotFields count="68">
    <pivotField showAll="0" defaultSubtotal="0"/>
    <pivotField axis="axisPage" multipleItemSelectionAllowed="1" showAll="0" defaultSubtotal="0">
      <items count="5">
        <item h="1" x="1"/>
        <item h="1" x="2"/>
        <item h="1" x="4"/>
        <item x="3"/>
        <item x="0"/>
      </items>
    </pivotField>
    <pivotField axis="axisPage" multipleItemSelectionAllowed="1" showAll="0" defaultSubtotal="0">
      <items count="2">
        <item h="1" x="1"/>
        <item x="0"/>
      </items>
    </pivotField>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axis="axisRow" showAll="0" defaultSubtotal="0">
      <items count="19">
        <item x="17"/>
        <item x="7"/>
        <item x="11"/>
        <item x="15"/>
        <item x="8"/>
        <item x="16"/>
        <item x="3"/>
        <item x="14"/>
        <item x="9"/>
        <item x="6"/>
        <item x="12"/>
        <item x="4"/>
        <item x="5"/>
        <item x="1"/>
        <item x="0"/>
        <item x="10"/>
        <item x="2"/>
        <item x="13"/>
        <item x="18"/>
      </items>
    </pivotField>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56"/>
  </rowFields>
  <rowItems count="19">
    <i>
      <x/>
    </i>
    <i>
      <x v="1"/>
    </i>
    <i>
      <x v="2"/>
    </i>
    <i>
      <x v="3"/>
    </i>
    <i>
      <x v="4"/>
    </i>
    <i>
      <x v="5"/>
    </i>
    <i>
      <x v="6"/>
    </i>
    <i>
      <x v="7"/>
    </i>
    <i>
      <x v="8"/>
    </i>
    <i>
      <x v="9"/>
    </i>
    <i>
      <x v="10"/>
    </i>
    <i>
      <x v="11"/>
    </i>
    <i>
      <x v="12"/>
    </i>
    <i>
      <x v="13"/>
    </i>
    <i>
      <x v="14"/>
    </i>
    <i>
      <x v="15"/>
    </i>
    <i>
      <x v="16"/>
    </i>
    <i>
      <x v="17"/>
    </i>
    <i t="grand">
      <x/>
    </i>
  </rowItems>
  <colItems count="1">
    <i/>
  </colItems>
  <pageFields count="3">
    <pageField fld="7" hier="-1"/>
    <pageField fld="2" hier="-1"/>
    <pageField fld="1" hier="-1"/>
  </pageFields>
  <dataFields count="1">
    <dataField name="Sum of Net Dwellings" fld="40" baseField="0" baseItem="0"/>
  </dataFields>
  <formats count="34">
    <format dxfId="2289">
      <pivotArea type="all" dataOnly="0" outline="0" fieldPosition="0"/>
    </format>
    <format dxfId="2288">
      <pivotArea type="all" dataOnly="0" outline="0" fieldPosition="0"/>
    </format>
    <format dxfId="2287">
      <pivotArea type="all" dataOnly="0" outline="0" fieldPosition="0"/>
    </format>
    <format dxfId="2286">
      <pivotArea type="all" dataOnly="0" outline="0" fieldPosition="0"/>
    </format>
    <format dxfId="2285">
      <pivotArea type="all" dataOnly="0" outline="0" fieldPosition="0"/>
    </format>
    <format dxfId="2284">
      <pivotArea type="all" dataOnly="0" outline="0" fieldPosition="0"/>
    </format>
    <format dxfId="2283">
      <pivotArea type="all" dataOnly="0" outline="0" fieldPosition="0"/>
    </format>
    <format dxfId="2282">
      <pivotArea field="56" type="button" dataOnly="0" labelOnly="1" outline="0" axis="axisRow" fieldPosition="0"/>
    </format>
    <format dxfId="2281">
      <pivotArea dataOnly="0" labelOnly="1" outline="0" fieldPosition="0">
        <references count="1">
          <reference field="4294967294" count="1">
            <x v="0"/>
          </reference>
        </references>
      </pivotArea>
    </format>
    <format dxfId="2280">
      <pivotArea field="56" type="button" dataOnly="0" labelOnly="1" outline="0" axis="axisRow" fieldPosition="0"/>
    </format>
    <format dxfId="2279">
      <pivotArea dataOnly="0" labelOnly="1" outline="0" fieldPosition="0">
        <references count="1">
          <reference field="4294967294" count="1">
            <x v="0"/>
          </reference>
        </references>
      </pivotArea>
    </format>
    <format dxfId="2278">
      <pivotArea field="56" type="button" dataOnly="0" labelOnly="1" outline="0" axis="axisRow" fieldPosition="0"/>
    </format>
    <format dxfId="2277">
      <pivotArea dataOnly="0" labelOnly="1" outline="0" fieldPosition="0">
        <references count="1">
          <reference field="4294967294" count="1">
            <x v="0"/>
          </reference>
        </references>
      </pivotArea>
    </format>
    <format dxfId="2276">
      <pivotArea type="all" dataOnly="0" outline="0" fieldPosition="0"/>
    </format>
    <format dxfId="2275">
      <pivotArea type="all" dataOnly="0" outline="0" fieldPosition="0"/>
    </format>
    <format dxfId="2274">
      <pivotArea type="all" dataOnly="0" outline="0" fieldPosition="0"/>
    </format>
    <format dxfId="2273">
      <pivotArea type="all" dataOnly="0" outline="0" fieldPosition="0"/>
    </format>
    <format dxfId="2272">
      <pivotArea outline="0" collapsedLevelsAreSubtotals="1" fieldPosition="0"/>
    </format>
    <format dxfId="2271">
      <pivotArea field="56" type="button" dataOnly="0" labelOnly="1" outline="0" axis="axisRow" fieldPosition="0"/>
    </format>
    <format dxfId="2270">
      <pivotArea dataOnly="0" labelOnly="1" fieldPosition="0">
        <references count="1">
          <reference field="56" count="17">
            <x v="0"/>
            <x v="1"/>
            <x v="2"/>
            <x v="3"/>
            <x v="4"/>
            <x v="5"/>
            <x v="6"/>
            <x v="7"/>
            <x v="8"/>
            <x v="9"/>
            <x v="10"/>
            <x v="11"/>
            <x v="12"/>
            <x v="13"/>
            <x v="14"/>
            <x v="15"/>
            <x v="16"/>
          </reference>
        </references>
      </pivotArea>
    </format>
    <format dxfId="2269">
      <pivotArea dataOnly="0" labelOnly="1" grandRow="1" outline="0" fieldPosition="0"/>
    </format>
    <format dxfId="2268">
      <pivotArea dataOnly="0" labelOnly="1" outline="0" axis="axisValues" fieldPosition="0"/>
    </format>
    <format dxfId="2267">
      <pivotArea type="all" dataOnly="0" outline="0" fieldPosition="0"/>
    </format>
    <format dxfId="2266">
      <pivotArea outline="0" collapsedLevelsAreSubtotals="1" fieldPosition="0"/>
    </format>
    <format dxfId="2265">
      <pivotArea field="56" type="button" dataOnly="0" labelOnly="1" outline="0" axis="axisRow" fieldPosition="0"/>
    </format>
    <format dxfId="2264">
      <pivotArea dataOnly="0" labelOnly="1" fieldPosition="0">
        <references count="1">
          <reference field="56" count="18">
            <x v="0"/>
            <x v="1"/>
            <x v="2"/>
            <x v="3"/>
            <x v="4"/>
            <x v="5"/>
            <x v="6"/>
            <x v="7"/>
            <x v="8"/>
            <x v="9"/>
            <x v="10"/>
            <x v="11"/>
            <x v="12"/>
            <x v="13"/>
            <x v="14"/>
            <x v="15"/>
            <x v="16"/>
            <x v="17"/>
          </reference>
        </references>
      </pivotArea>
    </format>
    <format dxfId="2263">
      <pivotArea dataOnly="0" labelOnly="1" grandRow="1" outline="0" fieldPosition="0"/>
    </format>
    <format dxfId="2262">
      <pivotArea dataOnly="0" labelOnly="1" outline="0" axis="axisValues" fieldPosition="0"/>
    </format>
    <format dxfId="2261">
      <pivotArea type="all" dataOnly="0" outline="0" fieldPosition="0"/>
    </format>
    <format dxfId="2260">
      <pivotArea outline="0" collapsedLevelsAreSubtotals="1" fieldPosition="0"/>
    </format>
    <format dxfId="2259">
      <pivotArea field="56" type="button" dataOnly="0" labelOnly="1" outline="0" axis="axisRow" fieldPosition="0"/>
    </format>
    <format dxfId="2258">
      <pivotArea dataOnly="0" labelOnly="1" fieldPosition="0">
        <references count="1">
          <reference field="56" count="18">
            <x v="0"/>
            <x v="1"/>
            <x v="2"/>
            <x v="3"/>
            <x v="4"/>
            <x v="5"/>
            <x v="6"/>
            <x v="7"/>
            <x v="8"/>
            <x v="9"/>
            <x v="10"/>
            <x v="11"/>
            <x v="12"/>
            <x v="13"/>
            <x v="14"/>
            <x v="15"/>
            <x v="16"/>
            <x v="17"/>
          </reference>
        </references>
      </pivotArea>
    </format>
    <format dxfId="2257">
      <pivotArea dataOnly="0" labelOnly="1" grandRow="1" outline="0" fieldPosition="0"/>
    </format>
    <format dxfId="225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B183C46-AA7B-45C9-A4FE-27B9C1258FE7}" name="PivotTable9"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70:C289"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axis="axisRow" showAll="0" sortType="ascending" defaultSubtotal="0">
      <items count="19">
        <item x="17"/>
        <item x="7"/>
        <item x="11"/>
        <item x="15"/>
        <item x="8"/>
        <item x="16"/>
        <item x="3"/>
        <item x="14"/>
        <item x="9"/>
        <item x="6"/>
        <item x="18"/>
        <item x="12"/>
        <item x="4"/>
        <item x="5"/>
        <item x="1"/>
        <item x="0"/>
        <item x="10"/>
        <item x="2"/>
        <item x="13"/>
      </items>
    </pivotField>
  </pivotFields>
  <rowFields count="1">
    <field x="56"/>
  </rowFields>
  <rowItems count="19">
    <i>
      <x/>
    </i>
    <i>
      <x v="1"/>
    </i>
    <i>
      <x v="2"/>
    </i>
    <i>
      <x v="3"/>
    </i>
    <i>
      <x v="4"/>
    </i>
    <i>
      <x v="5"/>
    </i>
    <i>
      <x v="6"/>
    </i>
    <i>
      <x v="7"/>
    </i>
    <i>
      <x v="8"/>
    </i>
    <i>
      <x v="9"/>
    </i>
    <i>
      <x v="11"/>
    </i>
    <i>
      <x v="12"/>
    </i>
    <i>
      <x v="13"/>
    </i>
    <i>
      <x v="14"/>
    </i>
    <i>
      <x v="15"/>
    </i>
    <i>
      <x v="16"/>
    </i>
    <i>
      <x v="17"/>
    </i>
    <i>
      <x v="18"/>
    </i>
    <i t="grand">
      <x/>
    </i>
  </rowItems>
  <colItems count="1">
    <i/>
  </colItems>
  <pageFields count="1">
    <pageField fld="7" hier="-1"/>
  </pageFields>
  <dataFields count="1">
    <dataField name="Sum of Net Dwellings" fld="40" baseField="0" baseItem="0"/>
  </dataFields>
  <formats count="27">
    <format dxfId="220">
      <pivotArea type="all" dataOnly="0" outline="0" fieldPosition="0"/>
    </format>
    <format dxfId="219">
      <pivotArea type="all" dataOnly="0" outline="0" fieldPosition="0"/>
    </format>
    <format dxfId="218">
      <pivotArea type="all" dataOnly="0" outline="0" fieldPosition="0"/>
    </format>
    <format dxfId="217">
      <pivotArea type="all" dataOnly="0" outline="0" fieldPosition="0"/>
    </format>
    <format dxfId="216">
      <pivotArea type="all" dataOnly="0" outline="0" fieldPosition="0"/>
    </format>
    <format dxfId="215">
      <pivotArea type="all" dataOnly="0" outline="0" fieldPosition="0"/>
    </format>
    <format dxfId="214">
      <pivotArea type="all" dataOnly="0" outline="0" fieldPosition="0"/>
    </format>
    <format dxfId="213">
      <pivotArea type="all" dataOnly="0" outline="0" fieldPosition="0"/>
    </format>
    <format dxfId="212">
      <pivotArea type="all" dataOnly="0" outline="0" fieldPosition="0"/>
    </format>
    <format dxfId="211">
      <pivotArea type="all" dataOnly="0" outline="0" fieldPosition="0"/>
    </format>
    <format dxfId="210">
      <pivotArea type="all" dataOnly="0" outline="0" fieldPosition="0"/>
    </format>
    <format dxfId="209">
      <pivotArea outline="0" collapsedLevelsAreSubtotals="1" fieldPosition="0"/>
    </format>
    <format dxfId="208">
      <pivotArea field="56" type="button" dataOnly="0" labelOnly="1" outline="0" axis="axisRow" fieldPosition="0"/>
    </format>
    <format dxfId="207">
      <pivotArea dataOnly="0" labelOnly="1" grandRow="1" outline="0" fieldPosition="0"/>
    </format>
    <format dxfId="206">
      <pivotArea dataOnly="0" labelOnly="1" outline="0" axis="axisValues" fieldPosition="0"/>
    </format>
    <format dxfId="205">
      <pivotArea type="all" dataOnly="0" outline="0" fieldPosition="0"/>
    </format>
    <format dxfId="204">
      <pivotArea outline="0" collapsedLevelsAreSubtotals="1" fieldPosition="0"/>
    </format>
    <format dxfId="203">
      <pivotArea field="56" type="button" dataOnly="0" labelOnly="1" outline="0" axis="axisRow" fieldPosition="0"/>
    </format>
    <format dxfId="202">
      <pivotArea dataOnly="0" labelOnly="1" fieldPosition="0">
        <references count="1">
          <reference field="56" count="18">
            <x v="0"/>
            <x v="1"/>
            <x v="2"/>
            <x v="3"/>
            <x v="4"/>
            <x v="5"/>
            <x v="6"/>
            <x v="7"/>
            <x v="8"/>
            <x v="9"/>
            <x v="11"/>
            <x v="12"/>
            <x v="13"/>
            <x v="14"/>
            <x v="15"/>
            <x v="16"/>
            <x v="17"/>
            <x v="18"/>
          </reference>
        </references>
      </pivotArea>
    </format>
    <format dxfId="201">
      <pivotArea dataOnly="0" labelOnly="1" grandRow="1" outline="0" fieldPosition="0"/>
    </format>
    <format dxfId="200">
      <pivotArea dataOnly="0" labelOnly="1" outline="0" axis="axisValues" fieldPosition="0"/>
    </format>
    <format dxfId="199">
      <pivotArea type="all" dataOnly="0" outline="0" fieldPosition="0"/>
    </format>
    <format dxfId="198">
      <pivotArea outline="0" collapsedLevelsAreSubtotals="1" fieldPosition="0"/>
    </format>
    <format dxfId="197">
      <pivotArea field="56" type="button" dataOnly="0" labelOnly="1" outline="0" axis="axisRow" fieldPosition="0"/>
    </format>
    <format dxfId="196">
      <pivotArea dataOnly="0" labelOnly="1" fieldPosition="0">
        <references count="1">
          <reference field="56" count="18">
            <x v="0"/>
            <x v="1"/>
            <x v="2"/>
            <x v="3"/>
            <x v="4"/>
            <x v="5"/>
            <x v="6"/>
            <x v="7"/>
            <x v="8"/>
            <x v="9"/>
            <x v="11"/>
            <x v="12"/>
            <x v="13"/>
            <x v="14"/>
            <x v="15"/>
            <x v="16"/>
            <x v="17"/>
            <x v="18"/>
          </reference>
        </references>
      </pivotArea>
    </format>
    <format dxfId="195">
      <pivotArea dataOnly="0" labelOnly="1" grandRow="1" outline="0" fieldPosition="0"/>
    </format>
    <format dxfId="19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E2155DD2-B6AE-48DB-AB34-AD268F86A6F6}" name="PivotTable3" cacheId="2"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4:B15" firstHeaderRow="1" firstDataRow="1" firstDataCol="0" rowPageCount="2" colPageCount="1"/>
  <pivotFields count="57">
    <pivotField showAll="0"/>
    <pivotField axis="axisPage" multipleItemSelectionAllowed="1" showAll="0" defaultSubtotal="0">
      <items count="5">
        <item h="1" x="1"/>
        <item h="1" x="2"/>
        <item h="1" x="4"/>
        <item x="3"/>
        <item x="0"/>
      </items>
    </pivotField>
    <pivotField showAll="0"/>
    <pivotField numFmtId="14" showAll="0"/>
    <pivotField numFmtId="14" showAll="0"/>
    <pivotField showAll="0" defaultSubtotal="0"/>
    <pivotField showAll="0" defaultSubtotal="0"/>
    <pivotField axis="axisPage" multipleItemSelectionAllowed="1" showAll="0">
      <items count="4">
        <item h="1"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Net Dwellings" fld="40" baseField="0" baseItem="0"/>
  </dataFields>
  <formats count="29">
    <format dxfId="2318">
      <pivotArea type="all" dataOnly="0" outline="0" fieldPosition="0"/>
    </format>
    <format dxfId="2317">
      <pivotArea type="all" dataOnly="0" outline="0" fieldPosition="0"/>
    </format>
    <format dxfId="2316">
      <pivotArea type="all" dataOnly="0" outline="0" fieldPosition="0"/>
    </format>
    <format dxfId="2315">
      <pivotArea type="all" dataOnly="0" outline="0" fieldPosition="0"/>
    </format>
    <format dxfId="2314">
      <pivotArea type="all" dataOnly="0" outline="0" fieldPosition="0"/>
    </format>
    <format dxfId="2313">
      <pivotArea type="all" dataOnly="0" outline="0" fieldPosition="0"/>
    </format>
    <format dxfId="2312">
      <pivotArea type="all" dataOnly="0" outline="0" fieldPosition="0"/>
    </format>
    <format dxfId="2311">
      <pivotArea type="all" dataOnly="0" outline="0" fieldPosition="0"/>
    </format>
    <format dxfId="2310">
      <pivotArea type="all" dataOnly="0" outline="0" fieldPosition="0"/>
    </format>
    <format dxfId="2309">
      <pivotArea type="all" dataOnly="0" outline="0" fieldPosition="0"/>
    </format>
    <format dxfId="2308">
      <pivotArea type="all" dataOnly="0" outline="0" fieldPosition="0"/>
    </format>
    <format dxfId="2307">
      <pivotArea outline="0" collapsedLevelsAreSubtotals="1" fieldPosition="0"/>
    </format>
    <format dxfId="2306">
      <pivotArea dataOnly="0" labelOnly="1" outline="0" axis="axisValues" fieldPosition="0"/>
    </format>
    <format dxfId="2305">
      <pivotArea type="all" dataOnly="0" outline="0" fieldPosition="0"/>
    </format>
    <format dxfId="2304">
      <pivotArea outline="0" collapsedLevelsAreSubtotals="1" fieldPosition="0"/>
    </format>
    <format dxfId="2303">
      <pivotArea dataOnly="0" labelOnly="1" outline="0" axis="axisValues" fieldPosition="0"/>
    </format>
    <format dxfId="2302">
      <pivotArea type="all" dataOnly="0" outline="0" fieldPosition="0"/>
    </format>
    <format dxfId="2301">
      <pivotArea outline="0" collapsedLevelsAreSubtotals="1" fieldPosition="0"/>
    </format>
    <format dxfId="2300">
      <pivotArea dataOnly="0" labelOnly="1" outline="0" axis="axisValues" fieldPosition="0"/>
    </format>
    <format dxfId="2299">
      <pivotArea type="all" dataOnly="0" outline="0" fieldPosition="0"/>
    </format>
    <format dxfId="2298">
      <pivotArea outline="0" collapsedLevelsAreSubtotals="1" fieldPosition="0"/>
    </format>
    <format dxfId="2297">
      <pivotArea dataOnly="0" labelOnly="1" outline="0" axis="axisValues" fieldPosition="0"/>
    </format>
    <format dxfId="2296">
      <pivotArea outline="0" collapsedLevelsAreSubtotals="1" fieldPosition="0"/>
    </format>
    <format dxfId="2295">
      <pivotArea type="all" dataOnly="0" outline="0" fieldPosition="0"/>
    </format>
    <format dxfId="2294">
      <pivotArea outline="0" collapsedLevelsAreSubtotals="1" fieldPosition="0"/>
    </format>
    <format dxfId="2293">
      <pivotArea dataOnly="0" labelOnly="1" outline="0" axis="axisValues" fieldPosition="0"/>
    </format>
    <format dxfId="2292">
      <pivotArea type="all" dataOnly="0" outline="0" fieldPosition="0"/>
    </format>
    <format dxfId="2291">
      <pivotArea outline="0" collapsedLevelsAreSubtotals="1" fieldPosition="0"/>
    </format>
    <format dxfId="229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B92A6448-CE4D-4C28-95FB-A8A7391B63F1}" name="PivotTable14"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62:H63" firstHeaderRow="1" firstDataRow="1" firstDataCol="0" rowPageCount="2" colPageCount="1"/>
  <pivotFields count="68">
    <pivotField showAll="0" defaultSubtotal="0"/>
    <pivotField axis="axisPage" multipleItemSelectionAllowed="1" showAll="0" defaultSubtotal="0">
      <items count="5">
        <item h="1" x="1"/>
        <item h="1" x="2"/>
        <item h="1" x="4"/>
        <item x="3"/>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Net Dwellings" fld="40" baseField="0" baseItem="0"/>
  </dataFields>
  <formats count="30">
    <format dxfId="2348">
      <pivotArea type="all" dataOnly="0" outline="0" fieldPosition="0"/>
    </format>
    <format dxfId="2347">
      <pivotArea type="all" dataOnly="0" outline="0" fieldPosition="0"/>
    </format>
    <format dxfId="2346">
      <pivotArea type="all" dataOnly="0" outline="0" fieldPosition="0"/>
    </format>
    <format dxfId="2345">
      <pivotArea type="all" dataOnly="0" outline="0" fieldPosition="0"/>
    </format>
    <format dxfId="2344">
      <pivotArea type="all" dataOnly="0" outline="0" fieldPosition="0"/>
    </format>
    <format dxfId="2343">
      <pivotArea type="all" dataOnly="0" outline="0" fieldPosition="0"/>
    </format>
    <format dxfId="2342">
      <pivotArea type="all" dataOnly="0" outline="0" fieldPosition="0"/>
    </format>
    <format dxfId="2341">
      <pivotArea type="all" dataOnly="0" outline="0" fieldPosition="0"/>
    </format>
    <format dxfId="2340">
      <pivotArea type="all" dataOnly="0" outline="0" fieldPosition="0"/>
    </format>
    <format dxfId="2339">
      <pivotArea type="all" dataOnly="0" outline="0" fieldPosition="0"/>
    </format>
    <format dxfId="2338">
      <pivotArea type="all" dataOnly="0" outline="0" fieldPosition="0"/>
    </format>
    <format dxfId="2337">
      <pivotArea outline="0" collapsedLevelsAreSubtotals="1" fieldPosition="0"/>
    </format>
    <format dxfId="2336">
      <pivotArea dataOnly="0" labelOnly="1" outline="0" axis="axisValues" fieldPosition="0"/>
    </format>
    <format dxfId="2335">
      <pivotArea type="all" dataOnly="0" outline="0" fieldPosition="0"/>
    </format>
    <format dxfId="2334">
      <pivotArea outline="0" collapsedLevelsAreSubtotals="1" fieldPosition="0"/>
    </format>
    <format dxfId="2333">
      <pivotArea dataOnly="0" labelOnly="1" outline="0" axis="axisValues" fieldPosition="0"/>
    </format>
    <format dxfId="2332">
      <pivotArea type="all" dataOnly="0" outline="0" fieldPosition="0"/>
    </format>
    <format dxfId="2331">
      <pivotArea outline="0" collapsedLevelsAreSubtotals="1" fieldPosition="0"/>
    </format>
    <format dxfId="2330">
      <pivotArea dataOnly="0" labelOnly="1" outline="0" axis="axisValues" fieldPosition="0"/>
    </format>
    <format dxfId="2329">
      <pivotArea type="all" dataOnly="0" outline="0" fieldPosition="0"/>
    </format>
    <format dxfId="2328">
      <pivotArea outline="0" collapsedLevelsAreSubtotals="1" fieldPosition="0"/>
    </format>
    <format dxfId="2327">
      <pivotArea dataOnly="0" labelOnly="1" outline="0" axis="axisValues" fieldPosition="0"/>
    </format>
    <format dxfId="2326">
      <pivotArea outline="0" collapsedLevelsAreSubtotals="1" fieldPosition="0"/>
    </format>
    <format dxfId="2325">
      <pivotArea type="all" dataOnly="0" outline="0" fieldPosition="0"/>
    </format>
    <format dxfId="2324">
      <pivotArea outline="0" collapsedLevelsAreSubtotals="1" fieldPosition="0"/>
    </format>
    <format dxfId="2323">
      <pivotArea dataOnly="0" labelOnly="1" outline="0" axis="axisValues" fieldPosition="0"/>
    </format>
    <format dxfId="2322">
      <pivotArea type="all" dataOnly="0" outline="0" fieldPosition="0"/>
    </format>
    <format dxfId="2321">
      <pivotArea outline="0" collapsedLevelsAreSubtotals="1" fieldPosition="0"/>
    </format>
    <format dxfId="2320">
      <pivotArea dataOnly="0" labelOnly="1" outline="0" axis="axisValues" fieldPosition="0"/>
    </format>
    <format dxfId="23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78055496-5FBB-4F86-8266-ACD19D17EF35}" name="PivotTable58" cacheId="7"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25:I328" firstHeaderRow="0" firstDataRow="1" firstDataCol="1" rowPageCount="2" colPageCount="1"/>
  <pivotFields count="68">
    <pivotField showAll="0" defaultSubtotal="0"/>
    <pivotField axis="axisPage" multipleItemSelectionAllowed="1" showAll="0" defaultSubtotal="0">
      <items count="5">
        <item h="1" x="1"/>
        <item h="1" x="2"/>
        <item h="1" x="4"/>
        <item x="3"/>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4"/>
        <item h="1" x="3"/>
      </items>
    </pivotField>
    <pivotField axis="axisRow" multipleItemSelectionAllowed="1" showAll="0" defaultSubtotal="0">
      <items count="6">
        <item x="1"/>
        <item x="2"/>
        <item x="0"/>
        <item x="5"/>
        <item x="3"/>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defaultSubtotal="0"/>
    <pivotField showAll="0" defaultSubtota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defaultSubtotal="0"/>
    <pivotField showAll="0" defaultSubtotal="0"/>
    <pivotField showAll="0" defaultSubtotal="0"/>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8"/>
  </rowFields>
  <rowItems count="3">
    <i>
      <x/>
    </i>
    <i>
      <x v="2"/>
    </i>
    <i t="grand">
      <x/>
    </i>
  </rowItems>
  <colFields count="1">
    <field x="-2"/>
  </colFields>
  <colItems count="7">
    <i>
      <x/>
    </i>
    <i i="1">
      <x v="1"/>
    </i>
    <i i="2">
      <x v="2"/>
    </i>
    <i i="3">
      <x v="3"/>
    </i>
    <i i="4">
      <x v="4"/>
    </i>
    <i i="5">
      <x v="5"/>
    </i>
    <i i="6">
      <x v="6"/>
    </i>
  </colItems>
  <pageFields count="2">
    <pageField fld="7" hier="-1"/>
    <pageField fld="1" hier="-1"/>
  </pageFields>
  <dataFields count="7">
    <dataField name="Sum of 1 bed net" fld="32" baseField="0" baseItem="0"/>
    <dataField name="Sum of 2 bed net" fld="33" baseField="0" baseItem="0"/>
    <dataField name="Sum of 3 bed net" fld="34" baseField="0" baseItem="0"/>
    <dataField name="Sum of 4 bed net" fld="35" baseField="0" baseItem="0"/>
    <dataField name="Sum of 5 bed net" fld="36" baseField="0" baseItem="0"/>
    <dataField name="Sum of 6 bed net" fld="37" baseField="0" baseItem="0"/>
    <dataField name="Sum of 7 bed net" fld="38" baseField="0" baseItem="0"/>
  </dataFields>
  <formats count="28">
    <format dxfId="2376">
      <pivotArea type="all" dataOnly="0" outline="0" fieldPosition="0"/>
    </format>
    <format dxfId="2375">
      <pivotArea type="all" dataOnly="0" outline="0" fieldPosition="0"/>
    </format>
    <format dxfId="2374">
      <pivotArea type="all" dataOnly="0" outline="0" fieldPosition="0"/>
    </format>
    <format dxfId="2373">
      <pivotArea type="all" dataOnly="0" outline="0" fieldPosition="0"/>
    </format>
    <format dxfId="2372">
      <pivotArea type="all" dataOnly="0" outline="0" fieldPosition="0"/>
    </format>
    <format dxfId="2371">
      <pivotArea type="all" dataOnly="0" outline="0" fieldPosition="0"/>
    </format>
    <format dxfId="2370">
      <pivotArea type="all" dataOnly="0" outline="0" fieldPosition="0"/>
    </format>
    <format dxfId="2369">
      <pivotArea type="all" dataOnly="0" outline="0" fieldPosition="0"/>
    </format>
    <format dxfId="2368">
      <pivotArea type="all" dataOnly="0" outline="0" fieldPosition="0"/>
    </format>
    <format dxfId="2367">
      <pivotArea type="all" dataOnly="0" outline="0" fieldPosition="0"/>
    </format>
    <format dxfId="2366">
      <pivotArea type="all" dataOnly="0" outline="0" fieldPosition="0"/>
    </format>
    <format dxfId="2365">
      <pivotArea outline="0" collapsedLevelsAreSubtotals="1" fieldPosition="0"/>
    </format>
    <format dxfId="2364">
      <pivotArea field="8" type="button" dataOnly="0" labelOnly="1" outline="0" axis="axisRow" fieldPosition="0"/>
    </format>
    <format dxfId="2363">
      <pivotArea dataOnly="0" labelOnly="1" fieldPosition="0">
        <references count="1">
          <reference field="8" count="3">
            <x v="0"/>
            <x v="1"/>
            <x v="2"/>
          </reference>
        </references>
      </pivotArea>
    </format>
    <format dxfId="2362">
      <pivotArea dataOnly="0" labelOnly="1" grandRow="1" outline="0" fieldPosition="0"/>
    </format>
    <format dxfId="2361">
      <pivotArea dataOnly="0" labelOnly="1" outline="0" fieldPosition="0">
        <references count="1">
          <reference field="4294967294" count="7">
            <x v="0"/>
            <x v="1"/>
            <x v="2"/>
            <x v="3"/>
            <x v="4"/>
            <x v="5"/>
            <x v="6"/>
          </reference>
        </references>
      </pivotArea>
    </format>
    <format dxfId="2360">
      <pivotArea type="all" dataOnly="0" outline="0" fieldPosition="0"/>
    </format>
    <format dxfId="2359">
      <pivotArea outline="0" collapsedLevelsAreSubtotals="1" fieldPosition="0"/>
    </format>
    <format dxfId="2358">
      <pivotArea field="8" type="button" dataOnly="0" labelOnly="1" outline="0" axis="axisRow" fieldPosition="0"/>
    </format>
    <format dxfId="2357">
      <pivotArea dataOnly="0" labelOnly="1" fieldPosition="0">
        <references count="1">
          <reference field="8" count="2">
            <x v="0"/>
            <x v="2"/>
          </reference>
        </references>
      </pivotArea>
    </format>
    <format dxfId="2356">
      <pivotArea dataOnly="0" labelOnly="1" grandRow="1" outline="0" fieldPosition="0"/>
    </format>
    <format dxfId="2355">
      <pivotArea dataOnly="0" labelOnly="1" outline="0" fieldPosition="0">
        <references count="1">
          <reference field="4294967294" count="7">
            <x v="0"/>
            <x v="1"/>
            <x v="2"/>
            <x v="3"/>
            <x v="4"/>
            <x v="5"/>
            <x v="6"/>
          </reference>
        </references>
      </pivotArea>
    </format>
    <format dxfId="2354">
      <pivotArea type="all" dataOnly="0" outline="0" fieldPosition="0"/>
    </format>
    <format dxfId="2353">
      <pivotArea outline="0" collapsedLevelsAreSubtotals="1" fieldPosition="0"/>
    </format>
    <format dxfId="2352">
      <pivotArea field="8" type="button" dataOnly="0" labelOnly="1" outline="0" axis="axisRow" fieldPosition="0"/>
    </format>
    <format dxfId="2351">
      <pivotArea dataOnly="0" labelOnly="1" fieldPosition="0">
        <references count="1">
          <reference field="8" count="2">
            <x v="0"/>
            <x v="2"/>
          </reference>
        </references>
      </pivotArea>
    </format>
    <format dxfId="2350">
      <pivotArea dataOnly="0" labelOnly="1" grandRow="1" outline="0" fieldPosition="0"/>
    </format>
    <format dxfId="2349">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26DA3C4E-4C5C-48CD-A5EB-7A8D477A68E2}" name="PivotTable23"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13:H214"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h="1" x="1"/>
        <item x="2"/>
        <item h="1" m="1" x="5"/>
        <item h="1" m="1" x="4"/>
        <item h="1" m="1" x="6"/>
        <item h="1" x="3"/>
      </items>
    </pivotField>
    <pivotField axis="axisPage" multipleItemSelectionAllowed="1" showAll="0" defaultSubtotal="0">
      <items count="8">
        <item x="1"/>
        <item x="2"/>
        <item x="0"/>
        <item m="1" x="6"/>
        <item x="3"/>
        <item m="1" x="7"/>
        <item m="1" x="5"/>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dataField="1"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40" baseField="0" baseItem="0"/>
  </dataFields>
  <formats count="28">
    <format dxfId="2404">
      <pivotArea type="all" dataOnly="0" outline="0" fieldPosition="0"/>
    </format>
    <format dxfId="2403">
      <pivotArea type="all" dataOnly="0" outline="0" fieldPosition="0"/>
    </format>
    <format dxfId="2402">
      <pivotArea type="all" dataOnly="0" outline="0" fieldPosition="0"/>
    </format>
    <format dxfId="2401">
      <pivotArea type="all" dataOnly="0" outline="0" fieldPosition="0"/>
    </format>
    <format dxfId="2400">
      <pivotArea type="all" dataOnly="0" outline="0" fieldPosition="0"/>
    </format>
    <format dxfId="2399">
      <pivotArea type="all" dataOnly="0" outline="0" fieldPosition="0"/>
    </format>
    <format dxfId="2398">
      <pivotArea type="all" dataOnly="0" outline="0" fieldPosition="0"/>
    </format>
    <format dxfId="2397">
      <pivotArea type="all" dataOnly="0" outline="0" fieldPosition="0"/>
    </format>
    <format dxfId="2396">
      <pivotArea type="all" dataOnly="0" outline="0" fieldPosition="0"/>
    </format>
    <format dxfId="2395">
      <pivotArea type="all" dataOnly="0" outline="0" fieldPosition="0"/>
    </format>
    <format dxfId="2394">
      <pivotArea type="all" dataOnly="0" outline="0" fieldPosition="0"/>
    </format>
    <format dxfId="2393">
      <pivotArea outline="0" collapsedLevelsAreSubtotals="1" fieldPosition="0"/>
    </format>
    <format dxfId="2392">
      <pivotArea dataOnly="0" labelOnly="1" outline="0" axis="axisValues" fieldPosition="0"/>
    </format>
    <format dxfId="2391">
      <pivotArea type="all" dataOnly="0" outline="0" fieldPosition="0"/>
    </format>
    <format dxfId="2390">
      <pivotArea outline="0" collapsedLevelsAreSubtotals="1" fieldPosition="0"/>
    </format>
    <format dxfId="2389">
      <pivotArea dataOnly="0" labelOnly="1" outline="0" axis="axisValues" fieldPosition="0"/>
    </format>
    <format dxfId="2388">
      <pivotArea type="all" dataOnly="0" outline="0" fieldPosition="0"/>
    </format>
    <format dxfId="2387">
      <pivotArea outline="0" collapsedLevelsAreSubtotals="1" fieldPosition="0"/>
    </format>
    <format dxfId="2386">
      <pivotArea dataOnly="0" labelOnly="1" outline="0" axis="axisValues" fieldPosition="0"/>
    </format>
    <format dxfId="2385">
      <pivotArea type="all" dataOnly="0" outline="0" fieldPosition="0"/>
    </format>
    <format dxfId="2384">
      <pivotArea outline="0" collapsedLevelsAreSubtotals="1" fieldPosition="0"/>
    </format>
    <format dxfId="2383">
      <pivotArea dataOnly="0" labelOnly="1" outline="0" axis="axisValues" fieldPosition="0"/>
    </format>
    <format dxfId="2382">
      <pivotArea type="all" dataOnly="0" outline="0" fieldPosition="0"/>
    </format>
    <format dxfId="2381">
      <pivotArea outline="0" collapsedLevelsAreSubtotals="1" fieldPosition="0"/>
    </format>
    <format dxfId="2380">
      <pivotArea dataOnly="0" labelOnly="1" outline="0" axis="axisValues" fieldPosition="0"/>
    </format>
    <format dxfId="2379">
      <pivotArea type="all" dataOnly="0" outline="0" fieldPosition="0"/>
    </format>
    <format dxfId="2378">
      <pivotArea outline="0" collapsedLevelsAreSubtotals="1" fieldPosition="0"/>
    </format>
    <format dxfId="237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4E201A82-9053-4BF8-AA9E-F0050D12FAEA}" name="PivotTable12" cacheId="6"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71:E72" firstHeaderRow="1" firstDataRow="1" firstDataCol="0" rowPageCount="2" colPageCount="1"/>
  <pivotFields count="57">
    <pivotField showAll="0" defaultSubtotal="0"/>
    <pivotField axis="axisPage" multipleItemSelectionAllowed="1" showAll="0" defaultSubtotal="0">
      <items count="5">
        <item h="1" x="1"/>
        <item h="1" x="2"/>
        <item h="1" x="4"/>
        <item x="3"/>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4"/>
        <item h="1"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2">
    <pageField fld="7" hier="-1"/>
    <pageField fld="1" hier="-1"/>
  </pageFields>
  <dataFields count="1">
    <dataField name="Sum of Units Proposed" fld="31" baseField="0" baseItem="0"/>
  </dataFields>
  <formats count="28">
    <format dxfId="2432">
      <pivotArea type="all" dataOnly="0" outline="0" fieldPosition="0"/>
    </format>
    <format dxfId="2431">
      <pivotArea type="all" dataOnly="0" outline="0" fieldPosition="0"/>
    </format>
    <format dxfId="2430">
      <pivotArea type="all" dataOnly="0" outline="0" fieldPosition="0"/>
    </format>
    <format dxfId="2429">
      <pivotArea type="all" dataOnly="0" outline="0" fieldPosition="0"/>
    </format>
    <format dxfId="2428">
      <pivotArea type="all" dataOnly="0" outline="0" fieldPosition="0"/>
    </format>
    <format dxfId="2427">
      <pivotArea type="all" dataOnly="0" outline="0" fieldPosition="0"/>
    </format>
    <format dxfId="2426">
      <pivotArea type="all" dataOnly="0" outline="0" fieldPosition="0"/>
    </format>
    <format dxfId="2425">
      <pivotArea type="all" dataOnly="0" outline="0" fieldPosition="0"/>
    </format>
    <format dxfId="2424">
      <pivotArea type="all" dataOnly="0" outline="0" fieldPosition="0"/>
    </format>
    <format dxfId="2423">
      <pivotArea type="all" dataOnly="0" outline="0" fieldPosition="0"/>
    </format>
    <format dxfId="2422">
      <pivotArea type="all" dataOnly="0" outline="0" fieldPosition="0"/>
    </format>
    <format dxfId="2421">
      <pivotArea outline="0" collapsedLevelsAreSubtotals="1" fieldPosition="0"/>
    </format>
    <format dxfId="2420">
      <pivotArea dataOnly="0" labelOnly="1" outline="0" axis="axisValues" fieldPosition="0"/>
    </format>
    <format dxfId="2419">
      <pivotArea type="all" dataOnly="0" outline="0" fieldPosition="0"/>
    </format>
    <format dxfId="2418">
      <pivotArea outline="0" collapsedLevelsAreSubtotals="1" fieldPosition="0"/>
    </format>
    <format dxfId="2417">
      <pivotArea dataOnly="0" labelOnly="1" outline="0" axis="axisValues" fieldPosition="0"/>
    </format>
    <format dxfId="2416">
      <pivotArea type="all" dataOnly="0" outline="0" fieldPosition="0"/>
    </format>
    <format dxfId="2415">
      <pivotArea outline="0" collapsedLevelsAreSubtotals="1" fieldPosition="0"/>
    </format>
    <format dxfId="2414">
      <pivotArea dataOnly="0" labelOnly="1" outline="0" axis="axisValues" fieldPosition="0"/>
    </format>
    <format dxfId="2413">
      <pivotArea type="all" dataOnly="0" outline="0" fieldPosition="0"/>
    </format>
    <format dxfId="2412">
      <pivotArea outline="0" collapsedLevelsAreSubtotals="1" fieldPosition="0"/>
    </format>
    <format dxfId="2411">
      <pivotArea dataOnly="0" labelOnly="1" outline="0" axis="axisValues" fieldPosition="0"/>
    </format>
    <format dxfId="2410">
      <pivotArea type="all" dataOnly="0" outline="0" fieldPosition="0"/>
    </format>
    <format dxfId="2409">
      <pivotArea outline="0" collapsedLevelsAreSubtotals="1" fieldPosition="0"/>
    </format>
    <format dxfId="2408">
      <pivotArea dataOnly="0" labelOnly="1" outline="0" axis="axisValues" fieldPosition="0"/>
    </format>
    <format dxfId="2407">
      <pivotArea type="all" dataOnly="0" outline="0" fieldPosition="0"/>
    </format>
    <format dxfId="2406">
      <pivotArea outline="0" collapsedLevelsAreSubtotals="1" fieldPosition="0"/>
    </format>
    <format dxfId="240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A11F7986-2FA5-4ED5-ACF8-6CB7E40B81AD}" name="PivotTable72"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82:E183" firstHeaderRow="1" firstDataRow="1" firstDataCol="0" rowPageCount="3" colPageCount="1"/>
  <pivotFields count="57">
    <pivotField showAll="0" defaultSubtotal="0"/>
    <pivotField axis="axisPage" multipleItemSelectionAllowed="1" showAll="0" defaultSubtotal="0">
      <items count="6">
        <item h="1" x="1"/>
        <item h="1" x="2"/>
        <item h="1" x="4"/>
        <item x="3"/>
        <item x="0"/>
        <item h="1" m="1" x="5"/>
      </items>
    </pivotField>
    <pivotField showAll="0" defaultSubtotal="0"/>
    <pivotField showAll="0"/>
    <pivotField showAll="0"/>
    <pivotField showAll="0" defaultSubtotal="0"/>
    <pivotField showAll="0" defaultSubtotal="0"/>
    <pivotField axis="axisPage" multipleItemSelectionAllowed="1" showAll="0" defaultSubtotal="0">
      <items count="7">
        <item h="1" x="0"/>
        <item x="1"/>
        <item h="1" x="2"/>
        <item h="1" m="1" x="5"/>
        <item h="1" m="1" x="4"/>
        <item h="1" m="1" x="6"/>
        <item h="1" x="3"/>
      </items>
    </pivotField>
    <pivotField axis="axisPage" multipleItemSelectionAllowed="1" showAll="0" defaultSubtotal="0">
      <items count="8">
        <item h="1" x="1"/>
        <item x="2"/>
        <item h="1" x="0"/>
        <item h="1" m="1" x="6"/>
        <item h="1" x="3"/>
        <item h="1" m="1" x="7"/>
        <item h="1" m="1" x="5"/>
        <item h="1"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defaultSubtotal="0"/>
    <pivotField showAll="0"/>
    <pivotField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31" baseField="0" baseItem="0"/>
  </dataFields>
  <formats count="28">
    <format dxfId="2460">
      <pivotArea type="all" dataOnly="0" outline="0" fieldPosition="0"/>
    </format>
    <format dxfId="2459">
      <pivotArea type="all" dataOnly="0" outline="0" fieldPosition="0"/>
    </format>
    <format dxfId="2458">
      <pivotArea type="all" dataOnly="0" outline="0" fieldPosition="0"/>
    </format>
    <format dxfId="2457">
      <pivotArea type="all" dataOnly="0" outline="0" fieldPosition="0"/>
    </format>
    <format dxfId="2456">
      <pivotArea type="all" dataOnly="0" outline="0" fieldPosition="0"/>
    </format>
    <format dxfId="2455">
      <pivotArea type="all" dataOnly="0" outline="0" fieldPosition="0"/>
    </format>
    <format dxfId="2454">
      <pivotArea type="all" dataOnly="0" outline="0" fieldPosition="0"/>
    </format>
    <format dxfId="2453">
      <pivotArea type="all" dataOnly="0" outline="0" fieldPosition="0"/>
    </format>
    <format dxfId="2452">
      <pivotArea type="all" dataOnly="0" outline="0" fieldPosition="0"/>
    </format>
    <format dxfId="2451">
      <pivotArea type="all" dataOnly="0" outline="0" fieldPosition="0"/>
    </format>
    <format dxfId="2450">
      <pivotArea type="all" dataOnly="0" outline="0" fieldPosition="0"/>
    </format>
    <format dxfId="2449">
      <pivotArea outline="0" collapsedLevelsAreSubtotals="1" fieldPosition="0"/>
    </format>
    <format dxfId="2448">
      <pivotArea dataOnly="0" labelOnly="1" outline="0" axis="axisValues" fieldPosition="0"/>
    </format>
    <format dxfId="2447">
      <pivotArea type="all" dataOnly="0" outline="0" fieldPosition="0"/>
    </format>
    <format dxfId="2446">
      <pivotArea outline="0" collapsedLevelsAreSubtotals="1" fieldPosition="0"/>
    </format>
    <format dxfId="2445">
      <pivotArea dataOnly="0" labelOnly="1" outline="0" axis="axisValues" fieldPosition="0"/>
    </format>
    <format dxfId="2444">
      <pivotArea type="all" dataOnly="0" outline="0" fieldPosition="0"/>
    </format>
    <format dxfId="2443">
      <pivotArea outline="0" collapsedLevelsAreSubtotals="1" fieldPosition="0"/>
    </format>
    <format dxfId="2442">
      <pivotArea dataOnly="0" labelOnly="1" outline="0" axis="axisValues" fieldPosition="0"/>
    </format>
    <format dxfId="2441">
      <pivotArea type="all" dataOnly="0" outline="0" fieldPosition="0"/>
    </format>
    <format dxfId="2440">
      <pivotArea outline="0" collapsedLevelsAreSubtotals="1" fieldPosition="0"/>
    </format>
    <format dxfId="2439">
      <pivotArea dataOnly="0" labelOnly="1" outline="0" axis="axisValues" fieldPosition="0"/>
    </format>
    <format dxfId="2438">
      <pivotArea type="all" dataOnly="0" outline="0" fieldPosition="0"/>
    </format>
    <format dxfId="2437">
      <pivotArea outline="0" collapsedLevelsAreSubtotals="1" fieldPosition="0"/>
    </format>
    <format dxfId="2436">
      <pivotArea dataOnly="0" labelOnly="1" outline="0" axis="axisValues" fieldPosition="0"/>
    </format>
    <format dxfId="2435">
      <pivotArea type="all" dataOnly="0" outline="0" fieldPosition="0"/>
    </format>
    <format dxfId="2434">
      <pivotArea outline="0" collapsedLevelsAreSubtotals="1" fieldPosition="0"/>
    </format>
    <format dxfId="243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3A5383D5-C9B1-4F9A-AFAA-EF40ED2A2BF5}" name="PivotTable6"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0:B41" firstHeaderRow="1" firstDataRow="1" firstDataCol="0" rowPageCount="3" colPageCount="1"/>
  <pivotFields count="57">
    <pivotField showAll="0"/>
    <pivotField axis="axisPage" multipleItemSelectionAllowed="1" showAll="0" defaultSubtotal="0">
      <items count="5">
        <item x="1"/>
        <item x="2"/>
        <item x="4"/>
        <item h="1" x="3"/>
        <item h="1" x="0"/>
      </items>
    </pivotField>
    <pivotField axis="axisPage" multipleItemSelectionAllowed="1" showAll="0">
      <items count="3">
        <item h="1" x="1"/>
        <item x="0"/>
        <item t="default"/>
      </items>
    </pivotField>
    <pivotField numFmtId="14" showAll="0"/>
    <pivotField numFmtId="14" showAll="0"/>
    <pivotField showAll="0" defaultSubtotal="0"/>
    <pivotField showAll="0" defaultSubtotal="0"/>
    <pivotField axis="axisPage" multipleItemSelectionAllowed="1" showAll="0">
      <items count="5">
        <item h="1" x="0"/>
        <item h="1"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numFmtId="164" showAll="0"/>
    <pivotField numFmtId="164" showAll="0"/>
    <pivotField numFmtId="164" showAll="0"/>
    <pivotField numFmtId="164" showAll="0"/>
    <pivotField numFmtId="164" showAll="0"/>
    <pivotField numFmtId="164" showAll="0"/>
    <pivotField showAll="0"/>
    <pivotField showAll="0"/>
    <pivotField showAll="0"/>
    <pivotField showAll="0"/>
    <pivotField showAll="0"/>
    <pivotField numFmtId="1" showAll="0"/>
    <pivotField showAll="0"/>
    <pivotField showAll="0"/>
    <pivotField showAll="0"/>
  </pivotFields>
  <rowItems count="1">
    <i/>
  </rowItems>
  <colItems count="1">
    <i/>
  </colItems>
  <pageFields count="3">
    <pageField fld="1" hier="-1"/>
    <pageField fld="2" hier="-1"/>
    <pageField fld="7" hier="-1"/>
  </pageFields>
  <dataFields count="1">
    <dataField name="Sum of Net Dwellings" fld="40" baseField="0" baseItem="0"/>
  </dataFields>
  <formats count="28">
    <format dxfId="248">
      <pivotArea type="all" dataOnly="0" outline="0" fieldPosition="0"/>
    </format>
    <format dxfId="247">
      <pivotArea type="all" dataOnly="0" outline="0" fieldPosition="0"/>
    </format>
    <format dxfId="246">
      <pivotArea type="all" dataOnly="0" outline="0" fieldPosition="0"/>
    </format>
    <format dxfId="245">
      <pivotArea type="all" dataOnly="0" outline="0" fieldPosition="0"/>
    </format>
    <format dxfId="244">
      <pivotArea type="all" dataOnly="0" outline="0" fieldPosition="0"/>
    </format>
    <format dxfId="243">
      <pivotArea type="all" dataOnly="0" outline="0" fieldPosition="0"/>
    </format>
    <format dxfId="242">
      <pivotArea type="all" dataOnly="0" outline="0" fieldPosition="0"/>
    </format>
    <format dxfId="241">
      <pivotArea type="all" dataOnly="0" outline="0" fieldPosition="0"/>
    </format>
    <format dxfId="240">
      <pivotArea type="all" dataOnly="0" outline="0" fieldPosition="0"/>
    </format>
    <format dxfId="239">
      <pivotArea type="all" dataOnly="0" outline="0" fieldPosition="0"/>
    </format>
    <format dxfId="238">
      <pivotArea type="all" dataOnly="0" outline="0" fieldPosition="0"/>
    </format>
    <format dxfId="237">
      <pivotArea outline="0" collapsedLevelsAreSubtotals="1" fieldPosition="0"/>
    </format>
    <format dxfId="236">
      <pivotArea dataOnly="0" labelOnly="1" outline="0" axis="axisValues" fieldPosition="0"/>
    </format>
    <format dxfId="235">
      <pivotArea type="all" dataOnly="0" outline="0" fieldPosition="0"/>
    </format>
    <format dxfId="234">
      <pivotArea outline="0" collapsedLevelsAreSubtotals="1" fieldPosition="0"/>
    </format>
    <format dxfId="233">
      <pivotArea dataOnly="0" labelOnly="1" outline="0" axis="axisValues" fieldPosition="0"/>
    </format>
    <format dxfId="232">
      <pivotArea type="all" dataOnly="0" outline="0" fieldPosition="0"/>
    </format>
    <format dxfId="231">
      <pivotArea outline="0" collapsedLevelsAreSubtotals="1" fieldPosition="0"/>
    </format>
    <format dxfId="230">
      <pivotArea dataOnly="0" labelOnly="1" outline="0" axis="axisValues" fieldPosition="0"/>
    </format>
    <format dxfId="229">
      <pivotArea type="all" dataOnly="0" outline="0" fieldPosition="0"/>
    </format>
    <format dxfId="228">
      <pivotArea outline="0" collapsedLevelsAreSubtotals="1" fieldPosition="0"/>
    </format>
    <format dxfId="227">
      <pivotArea dataOnly="0" labelOnly="1" outline="0" axis="axisValues" fieldPosition="0"/>
    </format>
    <format dxfId="226">
      <pivotArea type="all" dataOnly="0" outline="0" fieldPosition="0"/>
    </format>
    <format dxfId="225">
      <pivotArea outline="0" collapsedLevelsAreSubtotals="1" fieldPosition="0"/>
    </format>
    <format dxfId="224">
      <pivotArea dataOnly="0" labelOnly="1" outline="0" axis="axisValues" fieldPosition="0"/>
    </format>
    <format dxfId="223">
      <pivotArea type="all" dataOnly="0" outline="0" fieldPosition="0"/>
    </format>
    <format dxfId="222">
      <pivotArea outline="0" collapsedLevelsAreSubtotals="1" fieldPosition="0"/>
    </format>
    <format dxfId="22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84" Type="http://schemas.openxmlformats.org/officeDocument/2006/relationships/pivotTable" Target="../pivotTables/pivotTable84.xml"/><Relationship Id="rId7" Type="http://schemas.openxmlformats.org/officeDocument/2006/relationships/pivotTable" Target="../pivotTables/pivotTable7.xml"/><Relationship Id="rId71" Type="http://schemas.openxmlformats.org/officeDocument/2006/relationships/pivotTable" Target="../pivotTables/pivotTable71.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openxmlformats.org/officeDocument/2006/relationships/pivotTable" Target="../pivotTables/pivotTable82.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15FFA-2785-4FE3-8DD6-DBADF49D353B}">
  <sheetPr>
    <pageSetUpPr autoPageBreaks="0"/>
  </sheetPr>
  <dimension ref="A1:AB359"/>
  <sheetViews>
    <sheetView tabSelected="1" zoomScaleNormal="100" zoomScaleSheetLayoutView="130" zoomScalePageLayoutView="60" workbookViewId="0">
      <selection activeCell="B2" sqref="B2:S3"/>
    </sheetView>
  </sheetViews>
  <sheetFormatPr defaultRowHeight="12.75" x14ac:dyDescent="0.2"/>
  <cols>
    <col min="1" max="2" width="9.140625" style="8"/>
    <col min="3" max="5" width="9.7109375" style="8" customWidth="1"/>
    <col min="6" max="6" width="9.140625" style="8"/>
    <col min="7" max="7" width="9.42578125" style="8" customWidth="1"/>
    <col min="8" max="8" width="9.140625" style="8"/>
    <col min="9" max="9" width="9.140625" style="8" customWidth="1"/>
    <col min="10" max="12" width="9.140625" style="8"/>
    <col min="13" max="13" width="9.140625" style="8" customWidth="1"/>
    <col min="14" max="20" width="9.140625" style="8"/>
    <col min="21" max="22" width="9.140625" style="8" customWidth="1"/>
    <col min="23" max="16384" width="9.140625" style="8"/>
  </cols>
  <sheetData>
    <row r="1" spans="1:22" ht="23.25" customHeight="1" x14ac:dyDescent="0.2">
      <c r="A1" s="22"/>
      <c r="B1" s="133"/>
      <c r="C1" s="231"/>
      <c r="D1" s="132"/>
      <c r="E1" s="132"/>
      <c r="F1" s="132"/>
      <c r="G1" s="132"/>
      <c r="H1" s="132"/>
      <c r="I1" s="132"/>
      <c r="J1" s="132"/>
      <c r="K1" s="132"/>
      <c r="L1" s="132"/>
      <c r="M1" s="132"/>
      <c r="N1" s="132"/>
      <c r="O1" s="132"/>
      <c r="P1" s="132"/>
      <c r="Q1" s="132"/>
      <c r="R1" s="132"/>
      <c r="S1" s="239"/>
    </row>
    <row r="2" spans="1:22" ht="50.1" customHeight="1" x14ac:dyDescent="0.2">
      <c r="B2" s="367" t="s">
        <v>1605</v>
      </c>
      <c r="C2" s="368"/>
      <c r="D2" s="368"/>
      <c r="E2" s="368"/>
      <c r="F2" s="368"/>
      <c r="G2" s="368"/>
      <c r="H2" s="368"/>
      <c r="I2" s="368"/>
      <c r="J2" s="368"/>
      <c r="K2" s="368"/>
      <c r="L2" s="368"/>
      <c r="M2" s="368"/>
      <c r="N2" s="368"/>
      <c r="O2" s="368"/>
      <c r="P2" s="368"/>
      <c r="Q2" s="368"/>
      <c r="R2" s="368"/>
      <c r="S2" s="369"/>
    </row>
    <row r="3" spans="1:22" x14ac:dyDescent="0.2">
      <c r="B3" s="370"/>
      <c r="C3" s="371"/>
      <c r="D3" s="371"/>
      <c r="E3" s="371"/>
      <c r="F3" s="371"/>
      <c r="G3" s="371"/>
      <c r="H3" s="371"/>
      <c r="I3" s="371"/>
      <c r="J3" s="371"/>
      <c r="K3" s="371"/>
      <c r="L3" s="371"/>
      <c r="M3" s="371"/>
      <c r="N3" s="371"/>
      <c r="O3" s="371"/>
      <c r="P3" s="371"/>
      <c r="Q3" s="371"/>
      <c r="R3" s="371"/>
      <c r="S3" s="372"/>
    </row>
    <row r="4" spans="1:22" x14ac:dyDescent="0.2">
      <c r="B4" s="61"/>
      <c r="C4" s="171"/>
      <c r="D4" s="171"/>
      <c r="E4" s="171"/>
      <c r="F4" s="171"/>
      <c r="G4" s="171"/>
      <c r="H4" s="171"/>
      <c r="I4" s="171"/>
      <c r="J4" s="171"/>
      <c r="K4" s="171"/>
      <c r="L4" s="171"/>
      <c r="M4" s="171"/>
      <c r="N4" s="171"/>
      <c r="O4" s="171"/>
      <c r="P4" s="171"/>
      <c r="Q4" s="171"/>
      <c r="R4" s="171"/>
      <c r="S4" s="7"/>
    </row>
    <row r="5" spans="1:22" x14ac:dyDescent="0.2">
      <c r="B5" s="61"/>
      <c r="C5" s="172" t="s">
        <v>1118</v>
      </c>
      <c r="D5" s="172" t="s">
        <v>1119</v>
      </c>
      <c r="E5" s="173"/>
      <c r="F5" s="173"/>
      <c r="G5" s="173"/>
      <c r="H5" s="173"/>
      <c r="I5" s="173"/>
      <c r="J5" s="173"/>
      <c r="K5" s="173"/>
      <c r="L5" s="173"/>
      <c r="M5" s="173"/>
      <c r="N5" s="173"/>
      <c r="O5" s="171"/>
      <c r="P5" s="171"/>
      <c r="Q5" s="171"/>
      <c r="R5" s="171"/>
      <c r="S5" s="7"/>
    </row>
    <row r="6" spans="1:22" ht="22.5" customHeight="1" x14ac:dyDescent="0.2">
      <c r="B6" s="232"/>
      <c r="C6" s="350" t="s">
        <v>1120</v>
      </c>
      <c r="D6" s="353"/>
      <c r="E6" s="353"/>
      <c r="F6" s="347" t="s">
        <v>1121</v>
      </c>
      <c r="G6" s="348" t="s">
        <v>1239</v>
      </c>
      <c r="H6" s="349"/>
      <c r="I6" s="349"/>
      <c r="J6" s="349"/>
      <c r="K6" s="349"/>
      <c r="L6" s="349"/>
      <c r="M6" s="349"/>
      <c r="N6" s="349"/>
      <c r="O6" s="350"/>
      <c r="P6" s="347" t="s">
        <v>1122</v>
      </c>
      <c r="Q6" s="347" t="s">
        <v>1123</v>
      </c>
      <c r="R6" s="171"/>
      <c r="S6" s="7"/>
      <c r="T6" s="6"/>
    </row>
    <row r="7" spans="1:22" x14ac:dyDescent="0.2">
      <c r="B7" s="232"/>
      <c r="C7" s="350"/>
      <c r="D7" s="353"/>
      <c r="E7" s="353"/>
      <c r="F7" s="347"/>
      <c r="G7" s="168" t="s">
        <v>1124</v>
      </c>
      <c r="H7" s="168" t="s">
        <v>1125</v>
      </c>
      <c r="I7" s="168" t="s">
        <v>1126</v>
      </c>
      <c r="J7" s="168" t="s">
        <v>1127</v>
      </c>
      <c r="K7" s="168" t="s">
        <v>1128</v>
      </c>
      <c r="L7" s="168" t="s">
        <v>1129</v>
      </c>
      <c r="M7" s="168" t="s">
        <v>1130</v>
      </c>
      <c r="N7" s="168" t="s">
        <v>1131</v>
      </c>
      <c r="O7" s="168" t="s">
        <v>1237</v>
      </c>
      <c r="P7" s="347"/>
      <c r="Q7" s="347"/>
      <c r="R7" s="171"/>
      <c r="S7" s="7"/>
      <c r="T7" s="6"/>
    </row>
    <row r="8" spans="1:22" x14ac:dyDescent="0.2">
      <c r="B8" s="232"/>
      <c r="C8" s="351" t="s">
        <v>1132</v>
      </c>
      <c r="D8" s="352"/>
      <c r="E8" s="352"/>
      <c r="F8" s="115">
        <v>2450</v>
      </c>
      <c r="G8" s="115">
        <v>208</v>
      </c>
      <c r="H8" s="116">
        <v>695</v>
      </c>
      <c r="I8" s="117">
        <v>235</v>
      </c>
      <c r="J8" s="115">
        <v>304</v>
      </c>
      <c r="K8" s="115">
        <v>491</v>
      </c>
      <c r="L8" s="115">
        <v>460</v>
      </c>
      <c r="M8" s="115">
        <v>382</v>
      </c>
      <c r="N8" s="115">
        <v>419</v>
      </c>
      <c r="O8" s="115">
        <f>GETPIVOTDATA("NET DWELLINGS",Pivot!$B$6)</f>
        <v>331</v>
      </c>
      <c r="P8" s="115">
        <f>SUM(G8:O8)</f>
        <v>3525</v>
      </c>
      <c r="Q8" s="118">
        <f>P8/F8</f>
        <v>1.4387755102040816</v>
      </c>
      <c r="R8" s="171"/>
      <c r="S8" s="7"/>
      <c r="T8" s="6"/>
    </row>
    <row r="9" spans="1:22" ht="12.75" customHeight="1" x14ac:dyDescent="0.2">
      <c r="B9" s="61"/>
      <c r="C9" s="177"/>
      <c r="D9" s="177"/>
      <c r="E9" s="177"/>
      <c r="F9" s="174"/>
      <c r="G9" s="174"/>
      <c r="H9" s="175"/>
      <c r="I9" s="176"/>
      <c r="J9" s="174"/>
      <c r="K9" s="174"/>
      <c r="L9" s="174"/>
      <c r="M9" s="174"/>
      <c r="N9" s="174"/>
      <c r="O9" s="178"/>
      <c r="P9" s="171"/>
      <c r="Q9" s="171"/>
      <c r="R9" s="171"/>
      <c r="S9" s="7"/>
      <c r="T9" s="6"/>
    </row>
    <row r="10" spans="1:22" ht="12.75" customHeight="1" x14ac:dyDescent="0.2">
      <c r="B10" s="61"/>
      <c r="C10" s="179"/>
      <c r="D10" s="171"/>
      <c r="E10" s="171"/>
      <c r="F10" s="171"/>
      <c r="G10" s="171"/>
      <c r="H10" s="171"/>
      <c r="I10" s="171"/>
      <c r="J10" s="171"/>
      <c r="K10" s="171"/>
      <c r="L10" s="171"/>
      <c r="M10" s="171"/>
      <c r="N10" s="171"/>
      <c r="O10" s="171"/>
      <c r="P10" s="171"/>
      <c r="Q10" s="171"/>
      <c r="R10" s="171"/>
      <c r="S10" s="7"/>
    </row>
    <row r="11" spans="1:22" x14ac:dyDescent="0.2">
      <c r="B11" s="61"/>
      <c r="C11" s="172" t="s">
        <v>1164</v>
      </c>
      <c r="D11" s="172" t="s">
        <v>1133</v>
      </c>
      <c r="E11" s="173"/>
      <c r="F11" s="173"/>
      <c r="G11" s="173"/>
      <c r="H11" s="173"/>
      <c r="I11" s="173"/>
      <c r="J11" s="173"/>
      <c r="K11" s="171"/>
      <c r="L11" s="171"/>
      <c r="M11" s="171"/>
      <c r="N11" s="171"/>
      <c r="O11" s="171"/>
      <c r="P11" s="171"/>
      <c r="Q11" s="171"/>
      <c r="R11" s="171"/>
      <c r="S11" s="7"/>
    </row>
    <row r="12" spans="1:22" ht="21.95" customHeight="1" x14ac:dyDescent="0.2">
      <c r="B12" s="232"/>
      <c r="C12" s="350" t="s">
        <v>1120</v>
      </c>
      <c r="D12" s="353"/>
      <c r="E12" s="353"/>
      <c r="F12" s="347" t="s">
        <v>1121</v>
      </c>
      <c r="G12" s="348" t="s">
        <v>1240</v>
      </c>
      <c r="H12" s="349"/>
      <c r="I12" s="349"/>
      <c r="J12" s="349"/>
      <c r="K12" s="350"/>
      <c r="L12" s="347" t="s">
        <v>1122</v>
      </c>
      <c r="M12" s="347" t="s">
        <v>1123</v>
      </c>
      <c r="N12" s="171"/>
      <c r="O12" s="171"/>
      <c r="P12" s="171"/>
      <c r="Q12" s="171"/>
      <c r="R12" s="171"/>
      <c r="S12" s="7"/>
    </row>
    <row r="13" spans="1:22" x14ac:dyDescent="0.2">
      <c r="B13" s="232"/>
      <c r="C13" s="350"/>
      <c r="D13" s="353"/>
      <c r="E13" s="353"/>
      <c r="F13" s="347"/>
      <c r="G13" s="145" t="s">
        <v>1128</v>
      </c>
      <c r="H13" s="145" t="s">
        <v>1129</v>
      </c>
      <c r="I13" s="167" t="s">
        <v>1130</v>
      </c>
      <c r="J13" s="167" t="s">
        <v>1131</v>
      </c>
      <c r="K13" s="167" t="s">
        <v>1237</v>
      </c>
      <c r="L13" s="347"/>
      <c r="M13" s="347"/>
      <c r="N13" s="171"/>
      <c r="O13" s="171"/>
      <c r="P13" s="171"/>
      <c r="Q13" s="171"/>
      <c r="R13" s="171"/>
      <c r="S13" s="7"/>
    </row>
    <row r="14" spans="1:22" x14ac:dyDescent="0.2">
      <c r="B14" s="232"/>
      <c r="C14" s="351" t="s">
        <v>1132</v>
      </c>
      <c r="D14" s="352"/>
      <c r="E14" s="352"/>
      <c r="F14" s="115">
        <v>3150</v>
      </c>
      <c r="G14" s="115">
        <v>491</v>
      </c>
      <c r="H14" s="115">
        <v>460</v>
      </c>
      <c r="I14" s="115">
        <v>382</v>
      </c>
      <c r="J14" s="115">
        <v>419</v>
      </c>
      <c r="K14" s="115">
        <f>GETPIVOTDATA("NET DWELLINGS",Pivot!$B$6)</f>
        <v>331</v>
      </c>
      <c r="L14" s="115">
        <f>SUM(G14:K14)</f>
        <v>2083</v>
      </c>
      <c r="M14" s="118">
        <f>L14/F14</f>
        <v>0.66126984126984123</v>
      </c>
      <c r="N14" s="171"/>
      <c r="O14" s="171"/>
      <c r="P14" s="171"/>
      <c r="Q14" s="171"/>
      <c r="R14" s="171"/>
      <c r="S14" s="7"/>
      <c r="V14" s="6"/>
    </row>
    <row r="15" spans="1:22" ht="22.5" customHeight="1" x14ac:dyDescent="0.2">
      <c r="B15" s="61"/>
      <c r="C15" s="220"/>
      <c r="D15" s="180"/>
      <c r="E15" s="171"/>
      <c r="F15" s="171"/>
      <c r="G15" s="171"/>
      <c r="H15" s="171"/>
      <c r="I15" s="171"/>
      <c r="J15" s="171"/>
      <c r="K15" s="171"/>
      <c r="L15" s="171"/>
      <c r="M15" s="171"/>
      <c r="N15" s="171"/>
      <c r="O15" s="171"/>
      <c r="P15" s="171"/>
      <c r="Q15" s="171"/>
      <c r="R15" s="171"/>
      <c r="S15" s="7"/>
    </row>
    <row r="16" spans="1:22" x14ac:dyDescent="0.2">
      <c r="B16" s="61"/>
      <c r="C16" s="172" t="s">
        <v>1172</v>
      </c>
      <c r="D16" s="172" t="s">
        <v>1321</v>
      </c>
      <c r="E16" s="173"/>
      <c r="F16" s="173"/>
      <c r="G16" s="173"/>
      <c r="H16" s="173"/>
      <c r="I16" s="173"/>
      <c r="J16" s="173"/>
      <c r="K16" s="173"/>
      <c r="L16" s="173"/>
      <c r="M16" s="173"/>
      <c r="N16" s="181"/>
      <c r="O16" s="181"/>
      <c r="P16" s="171"/>
      <c r="Q16" s="171"/>
      <c r="R16" s="171"/>
      <c r="S16" s="7"/>
    </row>
    <row r="17" spans="2:25" ht="15" x14ac:dyDescent="0.25">
      <c r="B17" s="232"/>
      <c r="C17" s="345"/>
      <c r="D17" s="346"/>
      <c r="E17" s="346"/>
      <c r="F17" s="346"/>
      <c r="G17" s="346"/>
      <c r="H17" s="346"/>
      <c r="I17" s="346"/>
      <c r="J17" s="346"/>
      <c r="K17" s="346"/>
      <c r="L17" s="346"/>
      <c r="M17" s="346"/>
      <c r="N17" s="181"/>
      <c r="O17" s="171"/>
      <c r="P17" s="171"/>
      <c r="Q17" s="171"/>
      <c r="R17" s="171"/>
      <c r="S17" s="7"/>
      <c r="U17" s="32"/>
      <c r="V17" s="23"/>
    </row>
    <row r="18" spans="2:25" x14ac:dyDescent="0.2">
      <c r="B18" s="232"/>
      <c r="C18" s="221" t="s">
        <v>1134</v>
      </c>
      <c r="D18" s="332" t="s">
        <v>1135</v>
      </c>
      <c r="E18" s="332"/>
      <c r="F18" s="332"/>
      <c r="G18" s="332"/>
      <c r="H18" s="332"/>
      <c r="I18" s="332"/>
      <c r="J18" s="332"/>
      <c r="K18" s="332"/>
      <c r="L18" s="332"/>
      <c r="M18" s="119">
        <v>3150</v>
      </c>
      <c r="N18" s="171"/>
      <c r="O18" s="171"/>
      <c r="P18" s="171"/>
      <c r="Q18" s="171"/>
      <c r="R18" s="171"/>
      <c r="S18" s="7"/>
    </row>
    <row r="19" spans="2:25" ht="12.75" customHeight="1" x14ac:dyDescent="0.25">
      <c r="B19" s="232"/>
      <c r="C19" s="221" t="s">
        <v>1136</v>
      </c>
      <c r="D19" s="332" t="s">
        <v>1246</v>
      </c>
      <c r="E19" s="332"/>
      <c r="F19" s="332"/>
      <c r="G19" s="332"/>
      <c r="H19" s="332"/>
      <c r="I19" s="332"/>
      <c r="J19" s="332"/>
      <c r="K19" s="332"/>
      <c r="L19" s="332"/>
      <c r="M19" s="120">
        <f>K8+L8+M8+N8+O8</f>
        <v>2083</v>
      </c>
      <c r="N19" s="171"/>
      <c r="O19" s="171"/>
      <c r="P19" s="171"/>
      <c r="Q19" s="171"/>
      <c r="R19" s="171"/>
      <c r="S19" s="7"/>
      <c r="U19" s="24"/>
      <c r="V19" s="24"/>
    </row>
    <row r="20" spans="2:25" x14ac:dyDescent="0.2">
      <c r="B20" s="232"/>
      <c r="C20" s="221" t="s">
        <v>1137</v>
      </c>
      <c r="D20" s="332" t="s">
        <v>1242</v>
      </c>
      <c r="E20" s="332"/>
      <c r="F20" s="332"/>
      <c r="G20" s="332"/>
      <c r="H20" s="332"/>
      <c r="I20" s="332"/>
      <c r="J20" s="332"/>
      <c r="K20" s="333" t="s">
        <v>1138</v>
      </c>
      <c r="L20" s="333"/>
      <c r="M20" s="120">
        <f>M18-M19</f>
        <v>1067</v>
      </c>
      <c r="N20" s="171"/>
      <c r="O20" s="171"/>
      <c r="P20" s="171"/>
      <c r="Q20" s="171"/>
      <c r="R20" s="171"/>
      <c r="S20" s="7"/>
    </row>
    <row r="21" spans="2:25" x14ac:dyDescent="0.2">
      <c r="B21" s="232"/>
      <c r="C21" s="221" t="s">
        <v>1139</v>
      </c>
      <c r="D21" s="332" t="s">
        <v>1140</v>
      </c>
      <c r="E21" s="332"/>
      <c r="F21" s="332"/>
      <c r="G21" s="332"/>
      <c r="H21" s="332"/>
      <c r="I21" s="332"/>
      <c r="J21" s="332"/>
      <c r="K21" s="333" t="s">
        <v>1243</v>
      </c>
      <c r="L21" s="333"/>
      <c r="M21" s="120">
        <f>M20/5</f>
        <v>213.4</v>
      </c>
      <c r="N21" s="171"/>
      <c r="O21" s="171"/>
      <c r="P21" s="171"/>
      <c r="Q21" s="171"/>
      <c r="R21" s="171"/>
      <c r="S21" s="7"/>
    </row>
    <row r="22" spans="2:25" x14ac:dyDescent="0.2">
      <c r="B22" s="232"/>
      <c r="C22" s="221" t="s">
        <v>1141</v>
      </c>
      <c r="D22" s="332" t="s">
        <v>1142</v>
      </c>
      <c r="E22" s="332"/>
      <c r="F22" s="332"/>
      <c r="G22" s="332"/>
      <c r="H22" s="332"/>
      <c r="I22" s="332"/>
      <c r="J22" s="332"/>
      <c r="K22" s="333" t="s">
        <v>1143</v>
      </c>
      <c r="L22" s="333"/>
      <c r="M22" s="120">
        <f>M21*5</f>
        <v>1067</v>
      </c>
      <c r="N22" s="171"/>
      <c r="O22" s="171"/>
      <c r="P22" s="171"/>
      <c r="Q22" s="171"/>
      <c r="R22" s="171"/>
      <c r="S22" s="7"/>
    </row>
    <row r="23" spans="2:25" x14ac:dyDescent="0.2">
      <c r="B23" s="232"/>
      <c r="C23" s="221" t="s">
        <v>1144</v>
      </c>
      <c r="D23" s="332" t="s">
        <v>1145</v>
      </c>
      <c r="E23" s="332"/>
      <c r="F23" s="332"/>
      <c r="G23" s="332"/>
      <c r="H23" s="332"/>
      <c r="I23" s="332"/>
      <c r="J23" s="332"/>
      <c r="K23" s="333" t="s">
        <v>1146</v>
      </c>
      <c r="L23" s="333"/>
      <c r="M23" s="120">
        <f>M22*0.05</f>
        <v>53.35</v>
      </c>
      <c r="N23" s="171"/>
      <c r="O23" s="171"/>
      <c r="P23" s="171"/>
      <c r="Q23" s="171"/>
      <c r="R23" s="171"/>
      <c r="S23" s="7"/>
      <c r="W23" s="22"/>
      <c r="X23" s="22"/>
      <c r="Y23" s="22"/>
    </row>
    <row r="24" spans="2:25" x14ac:dyDescent="0.2">
      <c r="B24" s="232"/>
      <c r="C24" s="221" t="s">
        <v>1147</v>
      </c>
      <c r="D24" s="332" t="s">
        <v>1148</v>
      </c>
      <c r="E24" s="332"/>
      <c r="F24" s="332"/>
      <c r="G24" s="332"/>
      <c r="H24" s="332"/>
      <c r="I24" s="332"/>
      <c r="J24" s="332"/>
      <c r="K24" s="333" t="s">
        <v>1149</v>
      </c>
      <c r="L24" s="333"/>
      <c r="M24" s="120">
        <f>M22+M23</f>
        <v>1120.3499999999999</v>
      </c>
      <c r="N24" s="171"/>
      <c r="O24" s="171"/>
      <c r="P24" s="171"/>
      <c r="Q24" s="171"/>
      <c r="R24" s="171"/>
      <c r="S24" s="7"/>
      <c r="W24" s="22"/>
      <c r="X24" s="22"/>
      <c r="Y24" s="22"/>
    </row>
    <row r="25" spans="2:25" x14ac:dyDescent="0.2">
      <c r="B25" s="232"/>
      <c r="C25" s="221" t="s">
        <v>1150</v>
      </c>
      <c r="D25" s="332" t="s">
        <v>1151</v>
      </c>
      <c r="E25" s="332"/>
      <c r="F25" s="332"/>
      <c r="G25" s="332"/>
      <c r="H25" s="332"/>
      <c r="I25" s="332"/>
      <c r="J25" s="332"/>
      <c r="K25" s="333"/>
      <c r="L25" s="333"/>
      <c r="M25" s="119">
        <f>I53</f>
        <v>2219</v>
      </c>
      <c r="N25" s="171"/>
      <c r="O25" s="171"/>
      <c r="P25" s="171"/>
      <c r="Q25" s="171"/>
      <c r="R25" s="171"/>
      <c r="S25" s="7"/>
      <c r="W25" s="22"/>
      <c r="X25" s="22"/>
      <c r="Y25" s="22"/>
    </row>
    <row r="26" spans="2:25" x14ac:dyDescent="0.2">
      <c r="B26" s="232"/>
      <c r="C26" s="221" t="s">
        <v>1152</v>
      </c>
      <c r="D26" s="332" t="s">
        <v>1309</v>
      </c>
      <c r="E26" s="332"/>
      <c r="F26" s="332"/>
      <c r="G26" s="332"/>
      <c r="H26" s="332"/>
      <c r="I26" s="332"/>
      <c r="J26" s="332"/>
      <c r="K26" s="333" t="s">
        <v>1153</v>
      </c>
      <c r="L26" s="333"/>
      <c r="M26" s="121">
        <f>M25/M24</f>
        <v>1.9806310527960014</v>
      </c>
      <c r="N26" s="171"/>
      <c r="O26" s="171"/>
      <c r="P26" s="171"/>
      <c r="Q26" s="171"/>
      <c r="R26" s="171"/>
      <c r="S26" s="7"/>
      <c r="W26" s="22"/>
      <c r="X26" s="22"/>
      <c r="Y26" s="22"/>
    </row>
    <row r="27" spans="2:25" x14ac:dyDescent="0.2">
      <c r="B27" s="232"/>
      <c r="C27" s="221" t="s">
        <v>1154</v>
      </c>
      <c r="D27" s="332" t="s">
        <v>1329</v>
      </c>
      <c r="E27" s="332"/>
      <c r="F27" s="332"/>
      <c r="G27" s="332"/>
      <c r="H27" s="332"/>
      <c r="I27" s="332"/>
      <c r="J27" s="332"/>
      <c r="K27" s="333" t="s">
        <v>1155</v>
      </c>
      <c r="L27" s="333"/>
      <c r="M27" s="122">
        <f>M25/M21</f>
        <v>10.398313027179006</v>
      </c>
      <c r="N27" s="171"/>
      <c r="O27" s="171"/>
      <c r="P27" s="171"/>
      <c r="Q27" s="171"/>
      <c r="R27" s="171"/>
      <c r="S27" s="7"/>
      <c r="W27" s="22"/>
      <c r="X27" s="22"/>
      <c r="Y27" s="22"/>
    </row>
    <row r="28" spans="2:25" x14ac:dyDescent="0.2">
      <c r="B28" s="61"/>
      <c r="C28" s="182"/>
      <c r="D28" s="183"/>
      <c r="E28" s="183"/>
      <c r="F28" s="183"/>
      <c r="G28" s="183"/>
      <c r="H28" s="183"/>
      <c r="I28" s="183"/>
      <c r="J28" s="183"/>
      <c r="K28" s="182"/>
      <c r="L28" s="182"/>
      <c r="M28" s="184"/>
      <c r="N28" s="171"/>
      <c r="O28" s="171"/>
      <c r="P28" s="171"/>
      <c r="Q28" s="171"/>
      <c r="R28" s="171"/>
      <c r="S28" s="7"/>
      <c r="W28" s="22"/>
      <c r="X28" s="22"/>
      <c r="Y28" s="22"/>
    </row>
    <row r="29" spans="2:25" x14ac:dyDescent="0.2">
      <c r="B29" s="61"/>
      <c r="C29" s="182"/>
      <c r="D29" s="183"/>
      <c r="E29" s="183"/>
      <c r="F29" s="183"/>
      <c r="G29" s="183"/>
      <c r="H29" s="183"/>
      <c r="I29" s="183"/>
      <c r="J29" s="183"/>
      <c r="K29" s="182"/>
      <c r="L29" s="182"/>
      <c r="M29" s="184"/>
      <c r="N29" s="171"/>
      <c r="O29" s="171"/>
      <c r="P29" s="171"/>
      <c r="Q29" s="171"/>
      <c r="R29" s="171"/>
      <c r="S29" s="7"/>
      <c r="W29" s="22"/>
      <c r="X29" s="22"/>
      <c r="Y29" s="22"/>
    </row>
    <row r="30" spans="2:25" ht="12.75" customHeight="1" x14ac:dyDescent="0.2">
      <c r="B30" s="61"/>
      <c r="C30" s="172" t="s">
        <v>1175</v>
      </c>
      <c r="D30" s="172" t="s">
        <v>1359</v>
      </c>
      <c r="E30" s="173"/>
      <c r="F30" s="173"/>
      <c r="G30" s="173"/>
      <c r="H30" s="173"/>
      <c r="I30" s="173"/>
      <c r="J30" s="173"/>
      <c r="K30" s="173"/>
      <c r="L30" s="173"/>
      <c r="M30" s="173"/>
      <c r="N30" s="171"/>
      <c r="O30" s="171"/>
      <c r="P30" s="171"/>
      <c r="Q30" s="171"/>
      <c r="R30" s="171"/>
      <c r="S30" s="7"/>
      <c r="U30" s="22"/>
      <c r="V30" s="22"/>
      <c r="W30" s="22"/>
      <c r="X30" s="22"/>
      <c r="Y30" s="22"/>
    </row>
    <row r="31" spans="2:25" ht="12.75" customHeight="1" x14ac:dyDescent="0.2">
      <c r="B31" s="232"/>
      <c r="C31" s="345"/>
      <c r="D31" s="346"/>
      <c r="E31" s="346"/>
      <c r="F31" s="346"/>
      <c r="G31" s="346"/>
      <c r="H31" s="346"/>
      <c r="I31" s="346"/>
      <c r="J31" s="346"/>
      <c r="K31" s="346"/>
      <c r="L31" s="346"/>
      <c r="M31" s="346"/>
      <c r="N31" s="171"/>
      <c r="O31" s="171"/>
      <c r="P31" s="171"/>
      <c r="Q31" s="171"/>
      <c r="R31" s="171"/>
      <c r="S31" s="7"/>
      <c r="U31" s="22"/>
      <c r="V31" s="22"/>
      <c r="W31" s="22"/>
      <c r="X31" s="22"/>
      <c r="Y31" s="22"/>
    </row>
    <row r="32" spans="2:25" ht="12.75" customHeight="1" x14ac:dyDescent="0.2">
      <c r="B32" s="232"/>
      <c r="C32" s="221" t="s">
        <v>1134</v>
      </c>
      <c r="D32" s="332" t="s">
        <v>1354</v>
      </c>
      <c r="E32" s="332"/>
      <c r="F32" s="332"/>
      <c r="G32" s="332"/>
      <c r="H32" s="332"/>
      <c r="I32" s="332"/>
      <c r="J32" s="332"/>
      <c r="K32" s="332"/>
      <c r="L32" s="332"/>
      <c r="M32" s="119">
        <v>4110</v>
      </c>
      <c r="N32" s="171"/>
      <c r="O32" s="171"/>
      <c r="P32" s="171"/>
      <c r="Q32" s="171"/>
      <c r="R32" s="171"/>
      <c r="S32" s="7"/>
      <c r="U32" s="22"/>
      <c r="V32" s="22"/>
      <c r="W32" s="22"/>
      <c r="X32" s="22"/>
      <c r="Y32" s="22"/>
    </row>
    <row r="33" spans="2:25" ht="12.75" customHeight="1" x14ac:dyDescent="0.2">
      <c r="B33" s="232"/>
      <c r="C33" s="221" t="s">
        <v>1136</v>
      </c>
      <c r="D33" s="332" t="s">
        <v>1358</v>
      </c>
      <c r="E33" s="332"/>
      <c r="F33" s="332"/>
      <c r="G33" s="332"/>
      <c r="H33" s="332"/>
      <c r="I33" s="332"/>
      <c r="J33" s="332"/>
      <c r="K33" s="332"/>
      <c r="L33" s="332"/>
      <c r="M33" s="119">
        <f>O8</f>
        <v>331</v>
      </c>
      <c r="N33" s="171"/>
      <c r="O33" s="171"/>
      <c r="P33" s="171"/>
      <c r="Q33" s="171"/>
      <c r="R33" s="171"/>
      <c r="S33" s="7"/>
      <c r="U33" s="22"/>
      <c r="V33" s="22"/>
      <c r="W33" s="22"/>
      <c r="X33" s="22"/>
      <c r="Y33" s="22"/>
    </row>
    <row r="34" spans="2:25" ht="12.75" customHeight="1" x14ac:dyDescent="0.2">
      <c r="B34" s="232"/>
      <c r="C34" s="221" t="s">
        <v>1137</v>
      </c>
      <c r="D34" s="332" t="s">
        <v>1328</v>
      </c>
      <c r="E34" s="332"/>
      <c r="F34" s="332"/>
      <c r="G34" s="332"/>
      <c r="H34" s="332"/>
      <c r="I34" s="332"/>
      <c r="J34" s="332"/>
      <c r="K34" s="333" t="s">
        <v>1138</v>
      </c>
      <c r="L34" s="333"/>
      <c r="M34" s="120">
        <f>M32-M33</f>
        <v>3779</v>
      </c>
      <c r="N34" s="171"/>
      <c r="O34" s="171"/>
      <c r="P34" s="171"/>
      <c r="Q34" s="171"/>
      <c r="R34" s="171"/>
      <c r="S34" s="7"/>
      <c r="U34" s="22"/>
      <c r="V34" s="22"/>
      <c r="W34" s="22"/>
      <c r="X34" s="22"/>
      <c r="Y34" s="22"/>
    </row>
    <row r="35" spans="2:25" ht="12.75" customHeight="1" x14ac:dyDescent="0.2">
      <c r="B35" s="232"/>
      <c r="C35" s="221" t="s">
        <v>1139</v>
      </c>
      <c r="D35" s="332" t="s">
        <v>1140</v>
      </c>
      <c r="E35" s="332"/>
      <c r="F35" s="332"/>
      <c r="G35" s="332"/>
      <c r="H35" s="332"/>
      <c r="I35" s="332"/>
      <c r="J35" s="332"/>
      <c r="K35" s="333" t="s">
        <v>1327</v>
      </c>
      <c r="L35" s="333"/>
      <c r="M35" s="120">
        <f>M34/9</f>
        <v>419.88888888888891</v>
      </c>
      <c r="N35" s="171"/>
      <c r="O35" s="171"/>
      <c r="P35" s="171"/>
      <c r="Q35" s="171"/>
      <c r="R35" s="171"/>
      <c r="S35" s="7"/>
      <c r="U35" s="22"/>
      <c r="V35" s="22"/>
      <c r="W35" s="22"/>
      <c r="X35" s="22"/>
      <c r="Y35" s="22"/>
    </row>
    <row r="36" spans="2:25" ht="12.75" customHeight="1" x14ac:dyDescent="0.2">
      <c r="B36" s="232"/>
      <c r="C36" s="221" t="s">
        <v>1141</v>
      </c>
      <c r="D36" s="332" t="s">
        <v>1142</v>
      </c>
      <c r="E36" s="332"/>
      <c r="F36" s="332"/>
      <c r="G36" s="332"/>
      <c r="H36" s="332"/>
      <c r="I36" s="332"/>
      <c r="J36" s="332"/>
      <c r="K36" s="333" t="s">
        <v>1143</v>
      </c>
      <c r="L36" s="333"/>
      <c r="M36" s="120">
        <f>M35*5</f>
        <v>2099.4444444444443</v>
      </c>
      <c r="N36" s="171"/>
      <c r="O36" s="171"/>
      <c r="P36" s="171"/>
      <c r="Q36" s="171"/>
      <c r="R36" s="171"/>
      <c r="S36" s="7"/>
      <c r="U36" s="22"/>
      <c r="V36" s="22"/>
      <c r="W36" s="22"/>
      <c r="X36" s="22"/>
      <c r="Y36" s="22"/>
    </row>
    <row r="37" spans="2:25" ht="12.75" customHeight="1" x14ac:dyDescent="0.2">
      <c r="B37" s="232"/>
      <c r="C37" s="221" t="s">
        <v>1144</v>
      </c>
      <c r="D37" s="332" t="s">
        <v>1145</v>
      </c>
      <c r="E37" s="332"/>
      <c r="F37" s="332"/>
      <c r="G37" s="332"/>
      <c r="H37" s="332"/>
      <c r="I37" s="332"/>
      <c r="J37" s="332"/>
      <c r="K37" s="333" t="s">
        <v>1146</v>
      </c>
      <c r="L37" s="333"/>
      <c r="M37" s="120">
        <f>M36*0.05</f>
        <v>104.97222222222223</v>
      </c>
      <c r="N37" s="171"/>
      <c r="O37" s="171"/>
      <c r="P37" s="171"/>
      <c r="Q37" s="171"/>
      <c r="R37" s="171"/>
      <c r="S37" s="7"/>
      <c r="U37" s="22"/>
      <c r="V37" s="22"/>
      <c r="W37" s="22"/>
      <c r="X37" s="22"/>
      <c r="Y37" s="22"/>
    </row>
    <row r="38" spans="2:25" ht="12.75" customHeight="1" x14ac:dyDescent="0.2">
      <c r="B38" s="232"/>
      <c r="C38" s="221" t="s">
        <v>1147</v>
      </c>
      <c r="D38" s="332" t="s">
        <v>1148</v>
      </c>
      <c r="E38" s="332"/>
      <c r="F38" s="332"/>
      <c r="G38" s="332"/>
      <c r="H38" s="332"/>
      <c r="I38" s="332"/>
      <c r="J38" s="332"/>
      <c r="K38" s="333" t="s">
        <v>1149</v>
      </c>
      <c r="L38" s="333"/>
      <c r="M38" s="120">
        <f>M36+M37</f>
        <v>2204.4166666666665</v>
      </c>
      <c r="N38" s="171"/>
      <c r="O38" s="171"/>
      <c r="P38" s="171"/>
      <c r="Q38" s="171"/>
      <c r="R38" s="171"/>
      <c r="S38" s="7"/>
      <c r="U38" s="22"/>
      <c r="V38" s="22"/>
      <c r="W38" s="22"/>
      <c r="X38" s="22"/>
      <c r="Y38" s="22"/>
    </row>
    <row r="39" spans="2:25" ht="12.75" customHeight="1" x14ac:dyDescent="0.2">
      <c r="B39" s="232"/>
      <c r="C39" s="221" t="s">
        <v>1150</v>
      </c>
      <c r="D39" s="332" t="s">
        <v>1151</v>
      </c>
      <c r="E39" s="332"/>
      <c r="F39" s="332"/>
      <c r="G39" s="332"/>
      <c r="H39" s="332"/>
      <c r="I39" s="332"/>
      <c r="J39" s="332"/>
      <c r="K39" s="333"/>
      <c r="L39" s="333"/>
      <c r="M39" s="119">
        <f>I53</f>
        <v>2219</v>
      </c>
      <c r="N39" s="171"/>
      <c r="O39" s="171"/>
      <c r="P39" s="171"/>
      <c r="Q39" s="171"/>
      <c r="R39" s="171"/>
      <c r="S39" s="7"/>
      <c r="U39" s="22"/>
      <c r="V39" s="22"/>
      <c r="W39" s="22"/>
      <c r="X39" s="22"/>
      <c r="Y39" s="22"/>
    </row>
    <row r="40" spans="2:25" ht="12.75" customHeight="1" x14ac:dyDescent="0.2">
      <c r="B40" s="232"/>
      <c r="C40" s="221" t="s">
        <v>1152</v>
      </c>
      <c r="D40" s="332" t="s">
        <v>1309</v>
      </c>
      <c r="E40" s="332"/>
      <c r="F40" s="332"/>
      <c r="G40" s="332"/>
      <c r="H40" s="332"/>
      <c r="I40" s="332"/>
      <c r="J40" s="332"/>
      <c r="K40" s="333" t="s">
        <v>1153</v>
      </c>
      <c r="L40" s="333"/>
      <c r="M40" s="121">
        <f>M39/M38</f>
        <v>1.0066155067478169</v>
      </c>
      <c r="N40" s="171"/>
      <c r="O40" s="171"/>
      <c r="P40" s="171"/>
      <c r="Q40" s="171"/>
      <c r="R40" s="171"/>
      <c r="S40" s="7"/>
      <c r="U40" s="22"/>
      <c r="V40" s="22"/>
      <c r="W40" s="22"/>
      <c r="X40" s="22"/>
      <c r="Y40" s="22"/>
    </row>
    <row r="41" spans="2:25" ht="12.75" customHeight="1" x14ac:dyDescent="0.2">
      <c r="B41" s="232"/>
      <c r="C41" s="221" t="s">
        <v>1154</v>
      </c>
      <c r="D41" s="332" t="s">
        <v>1329</v>
      </c>
      <c r="E41" s="332"/>
      <c r="F41" s="332"/>
      <c r="G41" s="332"/>
      <c r="H41" s="332"/>
      <c r="I41" s="332"/>
      <c r="J41" s="332"/>
      <c r="K41" s="333" t="s">
        <v>1155</v>
      </c>
      <c r="L41" s="333"/>
      <c r="M41" s="122">
        <f>M39/M35</f>
        <v>5.2847314104260379</v>
      </c>
      <c r="N41" s="171"/>
      <c r="O41" s="171"/>
      <c r="P41" s="171"/>
      <c r="Q41" s="171"/>
      <c r="R41" s="171"/>
      <c r="S41" s="7"/>
      <c r="U41" s="22"/>
      <c r="V41" s="22"/>
      <c r="W41" s="22"/>
      <c r="X41" s="22"/>
      <c r="Y41" s="22"/>
    </row>
    <row r="42" spans="2:25" ht="12.75" customHeight="1" x14ac:dyDescent="0.2">
      <c r="B42" s="70"/>
      <c r="C42" s="234"/>
      <c r="D42" s="235"/>
      <c r="E42" s="235"/>
      <c r="F42" s="235"/>
      <c r="G42" s="235"/>
      <c r="H42" s="235"/>
      <c r="I42" s="235"/>
      <c r="J42" s="235"/>
      <c r="K42" s="234"/>
      <c r="L42" s="234"/>
      <c r="M42" s="236"/>
      <c r="N42" s="237"/>
      <c r="O42" s="237"/>
      <c r="P42" s="237"/>
      <c r="Q42" s="237"/>
      <c r="R42" s="237"/>
      <c r="S42" s="238"/>
      <c r="U42" s="22"/>
      <c r="V42" s="22"/>
      <c r="W42" s="22"/>
      <c r="X42" s="22"/>
      <c r="Y42" s="22"/>
    </row>
    <row r="43" spans="2:25" ht="12.75" customHeight="1" x14ac:dyDescent="0.2">
      <c r="B43" s="230"/>
      <c r="C43" s="240"/>
      <c r="D43" s="241"/>
      <c r="E43" s="241"/>
      <c r="F43" s="241"/>
      <c r="G43" s="241"/>
      <c r="H43" s="241"/>
      <c r="I43" s="241"/>
      <c r="J43" s="241"/>
      <c r="K43" s="240"/>
      <c r="L43" s="240"/>
      <c r="M43" s="242"/>
      <c r="N43" s="4"/>
      <c r="O43" s="4"/>
      <c r="P43" s="4"/>
      <c r="Q43" s="4"/>
      <c r="R43" s="4"/>
      <c r="S43" s="5"/>
      <c r="U43" s="22"/>
      <c r="V43" s="22"/>
      <c r="W43" s="22"/>
      <c r="X43" s="22"/>
      <c r="Y43" s="22"/>
    </row>
    <row r="44" spans="2:25" ht="12.75" customHeight="1" x14ac:dyDescent="0.2">
      <c r="B44" s="61"/>
      <c r="C44" s="182"/>
      <c r="D44" s="183"/>
      <c r="E44" s="183"/>
      <c r="F44" s="183"/>
      <c r="G44" s="183"/>
      <c r="H44" s="183"/>
      <c r="I44" s="183"/>
      <c r="J44" s="183"/>
      <c r="K44" s="182"/>
      <c r="L44" s="182"/>
      <c r="M44" s="184"/>
      <c r="N44" s="171"/>
      <c r="O44" s="171"/>
      <c r="P44" s="171"/>
      <c r="Q44" s="171"/>
      <c r="R44" s="171"/>
      <c r="S44" s="7"/>
      <c r="U44" s="22"/>
      <c r="V44" s="22"/>
      <c r="W44" s="22"/>
      <c r="X44" s="22"/>
      <c r="Y44" s="22"/>
    </row>
    <row r="45" spans="2:25" ht="12.75" customHeight="1" x14ac:dyDescent="0.2">
      <c r="B45" s="61"/>
      <c r="C45" s="172" t="s">
        <v>1176</v>
      </c>
      <c r="D45" s="172" t="s">
        <v>1151</v>
      </c>
      <c r="E45" s="183"/>
      <c r="F45" s="183"/>
      <c r="G45" s="183"/>
      <c r="H45" s="183"/>
      <c r="I45" s="183"/>
      <c r="J45" s="183"/>
      <c r="K45" s="182"/>
      <c r="L45" s="182"/>
      <c r="M45" s="184"/>
      <c r="N45" s="171"/>
      <c r="O45" s="171"/>
      <c r="P45" s="171"/>
      <c r="Q45" s="171"/>
      <c r="R45" s="171"/>
      <c r="S45" s="7"/>
      <c r="U45" s="22"/>
      <c r="V45" s="22"/>
      <c r="W45" s="22"/>
      <c r="X45" s="22"/>
      <c r="Y45" s="22"/>
    </row>
    <row r="46" spans="2:25" ht="24" customHeight="1" x14ac:dyDescent="0.2">
      <c r="B46" s="232"/>
      <c r="C46" s="338" t="s">
        <v>1156</v>
      </c>
      <c r="D46" s="338"/>
      <c r="E46" s="338"/>
      <c r="F46" s="338"/>
      <c r="G46" s="338"/>
      <c r="H46" s="339"/>
      <c r="I46" s="340" t="s">
        <v>1157</v>
      </c>
      <c r="J46" s="339"/>
      <c r="K46" s="171"/>
      <c r="L46" s="171"/>
      <c r="M46" s="171"/>
      <c r="N46" s="171"/>
      <c r="O46" s="171"/>
      <c r="P46" s="171"/>
      <c r="Q46" s="171"/>
      <c r="R46" s="171"/>
      <c r="S46" s="7"/>
      <c r="U46" s="22"/>
      <c r="V46" s="22"/>
      <c r="W46" s="22"/>
      <c r="X46" s="22"/>
      <c r="Y46" s="22"/>
    </row>
    <row r="47" spans="2:25" ht="12.75" customHeight="1" x14ac:dyDescent="0.2">
      <c r="B47" s="232"/>
      <c r="C47" s="341" t="s">
        <v>1586</v>
      </c>
      <c r="D47" s="341"/>
      <c r="E47" s="341"/>
      <c r="F47" s="341"/>
      <c r="G47" s="341"/>
      <c r="H47" s="342"/>
      <c r="I47" s="343">
        <f>GETPIVOTDATA("NET DWELLINGS",Pivot!$B$14)</f>
        <v>462</v>
      </c>
      <c r="J47" s="344"/>
      <c r="K47" s="171"/>
      <c r="L47" s="171"/>
      <c r="M47" s="171"/>
      <c r="N47" s="171"/>
      <c r="O47" s="171"/>
      <c r="P47" s="171"/>
      <c r="Q47" s="171"/>
      <c r="R47" s="171"/>
      <c r="S47" s="7"/>
      <c r="W47" s="22"/>
      <c r="X47" s="22"/>
      <c r="Y47" s="22"/>
    </row>
    <row r="48" spans="2:25" ht="12.75" customHeight="1" x14ac:dyDescent="0.2">
      <c r="B48" s="232"/>
      <c r="C48" s="341" t="s">
        <v>1159</v>
      </c>
      <c r="D48" s="341"/>
      <c r="E48" s="341"/>
      <c r="F48" s="341"/>
      <c r="G48" s="341"/>
      <c r="H48" s="342"/>
      <c r="I48" s="343">
        <f>GETPIVOTDATA("NET DWELLINGS",Pivot!$B$23)</f>
        <v>118</v>
      </c>
      <c r="J48" s="344"/>
      <c r="K48" s="171"/>
      <c r="L48" s="171"/>
      <c r="M48" s="171"/>
      <c r="N48" s="171"/>
      <c r="O48" s="171"/>
      <c r="P48" s="171"/>
      <c r="Q48" s="171"/>
      <c r="R48" s="171"/>
      <c r="S48" s="7"/>
      <c r="W48" s="22"/>
      <c r="X48" s="22"/>
      <c r="Y48" s="22"/>
    </row>
    <row r="49" spans="1:25" ht="12.75" customHeight="1" x14ac:dyDescent="0.2">
      <c r="A49" s="28"/>
      <c r="B49" s="233"/>
      <c r="C49" s="341" t="s">
        <v>1160</v>
      </c>
      <c r="D49" s="341"/>
      <c r="E49" s="341"/>
      <c r="F49" s="341"/>
      <c r="G49" s="341"/>
      <c r="H49" s="342"/>
      <c r="I49" s="343">
        <f>GETPIVOTDATA("NET DWELLINGS",Pivot!$B$32)</f>
        <v>90</v>
      </c>
      <c r="J49" s="344"/>
      <c r="K49" s="171"/>
      <c r="L49" s="171"/>
      <c r="M49" s="171"/>
      <c r="N49" s="171"/>
      <c r="O49" s="171"/>
      <c r="P49" s="171"/>
      <c r="Q49" s="171"/>
      <c r="R49" s="171"/>
      <c r="S49" s="7"/>
      <c r="T49" s="28"/>
      <c r="W49" s="22"/>
      <c r="X49" s="22"/>
      <c r="Y49" s="22"/>
    </row>
    <row r="50" spans="1:25" ht="12.75" customHeight="1" x14ac:dyDescent="0.2">
      <c r="B50" s="232"/>
      <c r="C50" s="341" t="s">
        <v>1161</v>
      </c>
      <c r="D50" s="341"/>
      <c r="E50" s="341"/>
      <c r="F50" s="341"/>
      <c r="G50" s="341"/>
      <c r="H50" s="342"/>
      <c r="I50" s="343">
        <f>GETPIVOTDATA("NET DWELLINGS",Pivot!$B$40)</f>
        <v>118</v>
      </c>
      <c r="J50" s="344"/>
      <c r="K50" s="171"/>
      <c r="L50" s="171"/>
      <c r="M50" s="171"/>
      <c r="N50" s="171"/>
      <c r="O50" s="171"/>
      <c r="P50" s="171"/>
      <c r="Q50" s="171"/>
      <c r="R50" s="171"/>
      <c r="S50" s="7"/>
      <c r="W50" s="22"/>
      <c r="X50" s="22"/>
      <c r="Y50" s="22"/>
    </row>
    <row r="51" spans="1:25" ht="12.75" customHeight="1" x14ac:dyDescent="0.2">
      <c r="B51" s="232"/>
      <c r="C51" s="341" t="s">
        <v>1162</v>
      </c>
      <c r="D51" s="341"/>
      <c r="E51" s="341"/>
      <c r="F51" s="341"/>
      <c r="G51" s="341"/>
      <c r="H51" s="342"/>
      <c r="I51" s="343">
        <f>GETPIVOTDATA("NET DWELLINGS",Pivot!$B$49)</f>
        <v>50</v>
      </c>
      <c r="J51" s="344"/>
      <c r="K51" s="171"/>
      <c r="L51" s="171"/>
      <c r="M51" s="171"/>
      <c r="N51" s="171"/>
      <c r="O51" s="171"/>
      <c r="P51" s="171"/>
      <c r="Q51" s="171"/>
      <c r="R51" s="171"/>
      <c r="S51" s="7"/>
      <c r="W51" s="22"/>
      <c r="X51" s="22"/>
      <c r="Y51" s="22"/>
    </row>
    <row r="52" spans="1:25" ht="12.75" customHeight="1" x14ac:dyDescent="0.2">
      <c r="B52" s="232"/>
      <c r="C52" s="341" t="s">
        <v>1260</v>
      </c>
      <c r="D52" s="341"/>
      <c r="E52" s="341"/>
      <c r="F52" s="341"/>
      <c r="G52" s="341"/>
      <c r="H52" s="342"/>
      <c r="I52" s="343">
        <f>GETPIVOTDATA("Net Dwellings",Pivot!$F$6)</f>
        <v>1381</v>
      </c>
      <c r="J52" s="344"/>
      <c r="K52" s="185"/>
      <c r="L52" s="171"/>
      <c r="M52" s="171"/>
      <c r="N52" s="171"/>
      <c r="O52" s="171"/>
      <c r="P52" s="171"/>
      <c r="Q52" s="171"/>
      <c r="R52" s="171"/>
      <c r="S52" s="7"/>
      <c r="W52" s="22"/>
      <c r="X52" s="22"/>
      <c r="Y52" s="22"/>
    </row>
    <row r="53" spans="1:25" ht="12.75" customHeight="1" x14ac:dyDescent="0.2">
      <c r="B53" s="232"/>
      <c r="C53" s="359" t="s">
        <v>1163</v>
      </c>
      <c r="D53" s="359"/>
      <c r="E53" s="359"/>
      <c r="F53" s="359"/>
      <c r="G53" s="359"/>
      <c r="H53" s="360"/>
      <c r="I53" s="361">
        <f>SUM(I47:J52)</f>
        <v>2219</v>
      </c>
      <c r="J53" s="362"/>
      <c r="K53" s="185"/>
      <c r="L53" s="171"/>
      <c r="M53" s="171"/>
      <c r="N53" s="171"/>
      <c r="O53" s="171"/>
      <c r="P53" s="171"/>
      <c r="Q53" s="171"/>
      <c r="R53" s="171"/>
      <c r="S53" s="7"/>
      <c r="W53" s="22"/>
      <c r="X53" s="22"/>
      <c r="Y53" s="22"/>
    </row>
    <row r="54" spans="1:25" x14ac:dyDescent="0.2">
      <c r="B54" s="61"/>
      <c r="C54" s="186"/>
      <c r="D54" s="22"/>
      <c r="E54" s="22"/>
      <c r="F54" s="22"/>
      <c r="G54" s="22"/>
      <c r="H54" s="22"/>
      <c r="I54" s="22"/>
      <c r="J54" s="22"/>
      <c r="K54" s="171"/>
      <c r="L54" s="171"/>
      <c r="M54" s="171"/>
      <c r="N54" s="171"/>
      <c r="O54" s="171"/>
      <c r="P54" s="171"/>
      <c r="Q54" s="171"/>
      <c r="R54" s="171"/>
      <c r="S54" s="7"/>
      <c r="W54" s="22"/>
      <c r="X54" s="22"/>
      <c r="Y54" s="22"/>
    </row>
    <row r="55" spans="1:25" x14ac:dyDescent="0.2">
      <c r="B55" s="61"/>
      <c r="C55" s="186"/>
      <c r="D55" s="187"/>
      <c r="E55" s="187"/>
      <c r="F55" s="187"/>
      <c r="G55" s="187"/>
      <c r="H55" s="187"/>
      <c r="I55" s="188"/>
      <c r="J55" s="188"/>
      <c r="K55" s="189"/>
      <c r="L55" s="190"/>
      <c r="M55" s="171"/>
      <c r="N55" s="171"/>
      <c r="O55" s="171"/>
      <c r="P55" s="171"/>
      <c r="Q55" s="171"/>
      <c r="R55" s="171"/>
      <c r="S55" s="7"/>
      <c r="W55" s="22"/>
      <c r="X55" s="22"/>
      <c r="Y55" s="22"/>
    </row>
    <row r="56" spans="1:25" x14ac:dyDescent="0.2">
      <c r="B56" s="61"/>
      <c r="C56" s="191"/>
      <c r="D56" s="192"/>
      <c r="E56" s="192"/>
      <c r="F56" s="193"/>
      <c r="G56" s="193"/>
      <c r="H56" s="193"/>
      <c r="I56" s="193"/>
      <c r="J56" s="193"/>
      <c r="K56" s="193"/>
      <c r="L56" s="193"/>
      <c r="M56" s="193"/>
      <c r="N56" s="194"/>
      <c r="O56" s="194"/>
      <c r="P56" s="194"/>
      <c r="Q56" s="194"/>
      <c r="R56" s="194"/>
      <c r="S56" s="125"/>
      <c r="W56" s="22"/>
      <c r="X56" s="22"/>
      <c r="Y56" s="22"/>
    </row>
    <row r="57" spans="1:25" ht="15" x14ac:dyDescent="0.25">
      <c r="B57" s="61"/>
      <c r="C57" s="182"/>
      <c r="D57" s="183"/>
      <c r="E57" s="183"/>
      <c r="F57" s="183"/>
      <c r="G57" s="183"/>
      <c r="H57" s="183"/>
      <c r="I57" s="183"/>
      <c r="J57" s="183"/>
      <c r="K57" s="182"/>
      <c r="L57" s="182"/>
      <c r="M57" s="184"/>
      <c r="N57" s="171"/>
      <c r="O57" s="171"/>
      <c r="P57" s="171"/>
      <c r="Q57" s="171"/>
      <c r="R57" s="171"/>
      <c r="S57" s="7"/>
      <c r="T57" s="29"/>
      <c r="U57" s="23"/>
      <c r="V57" s="23"/>
      <c r="W57" s="22"/>
      <c r="X57" s="22"/>
      <c r="Y57" s="22"/>
    </row>
    <row r="58" spans="1:25" ht="15" x14ac:dyDescent="0.25">
      <c r="B58" s="61"/>
      <c r="C58" s="173"/>
      <c r="D58" s="173"/>
      <c r="E58" s="173"/>
      <c r="F58" s="173"/>
      <c r="G58" s="173"/>
      <c r="H58" s="173"/>
      <c r="I58" s="173"/>
      <c r="J58" s="173"/>
      <c r="K58" s="173"/>
      <c r="L58" s="173"/>
      <c r="M58" s="173"/>
      <c r="N58" s="114"/>
      <c r="O58" s="114"/>
      <c r="P58" s="173"/>
      <c r="Q58" s="173"/>
      <c r="R58" s="173"/>
      <c r="S58" s="9"/>
      <c r="U58" s="23"/>
      <c r="V58" s="23"/>
      <c r="W58" s="22"/>
      <c r="X58" s="22"/>
      <c r="Y58" s="22"/>
    </row>
    <row r="59" spans="1:25" x14ac:dyDescent="0.2">
      <c r="B59" s="61"/>
      <c r="C59" s="172" t="s">
        <v>1188</v>
      </c>
      <c r="D59" s="172" t="s">
        <v>1261</v>
      </c>
      <c r="E59" s="173"/>
      <c r="F59" s="173"/>
      <c r="G59" s="173"/>
      <c r="H59" s="173"/>
      <c r="I59" s="173"/>
      <c r="J59" s="173"/>
      <c r="K59" s="173"/>
      <c r="L59" s="173"/>
      <c r="M59" s="173"/>
      <c r="N59" s="173"/>
      <c r="O59" s="173"/>
      <c r="P59" s="173"/>
      <c r="Q59" s="173"/>
      <c r="R59" s="173"/>
      <c r="S59" s="9"/>
      <c r="U59" s="22"/>
      <c r="V59" s="22"/>
      <c r="W59" s="22"/>
      <c r="X59" s="22"/>
      <c r="Y59" s="22"/>
    </row>
    <row r="60" spans="1:25" x14ac:dyDescent="0.2">
      <c r="B60" s="232"/>
      <c r="C60" s="320" t="s">
        <v>1165</v>
      </c>
      <c r="D60" s="331"/>
      <c r="E60" s="331"/>
      <c r="F60" s="354" t="s">
        <v>1166</v>
      </c>
      <c r="G60" s="354"/>
      <c r="H60" s="354" t="s">
        <v>1167</v>
      </c>
      <c r="I60" s="354"/>
      <c r="J60" s="354" t="s">
        <v>1122</v>
      </c>
      <c r="K60" s="354"/>
      <c r="L60" s="173"/>
      <c r="M60" s="173"/>
      <c r="N60" s="173"/>
      <c r="O60" s="173"/>
      <c r="P60" s="173"/>
      <c r="Q60" s="173"/>
      <c r="R60" s="173"/>
      <c r="S60" s="9"/>
      <c r="U60" s="22"/>
      <c r="V60" s="22"/>
      <c r="W60" s="22"/>
      <c r="X60" s="22"/>
      <c r="Y60" s="22"/>
    </row>
    <row r="61" spans="1:25" ht="12.75" customHeight="1" x14ac:dyDescent="0.2">
      <c r="B61" s="232"/>
      <c r="C61" s="320"/>
      <c r="D61" s="331"/>
      <c r="E61" s="331"/>
      <c r="F61" s="165" t="s">
        <v>1168</v>
      </c>
      <c r="G61" s="165" t="s">
        <v>1169</v>
      </c>
      <c r="H61" s="165" t="s">
        <v>1168</v>
      </c>
      <c r="I61" s="165" t="s">
        <v>1169</v>
      </c>
      <c r="J61" s="165" t="s">
        <v>1168</v>
      </c>
      <c r="K61" s="165" t="s">
        <v>1169</v>
      </c>
      <c r="L61" s="173"/>
      <c r="M61" s="173"/>
      <c r="N61" s="173"/>
      <c r="O61" s="173"/>
      <c r="P61" s="173"/>
      <c r="Q61" s="173"/>
      <c r="R61" s="173"/>
      <c r="S61" s="9"/>
      <c r="U61" s="22"/>
      <c r="V61" s="22"/>
    </row>
    <row r="62" spans="1:25" x14ac:dyDescent="0.2">
      <c r="B62" s="232"/>
      <c r="C62" s="336" t="s">
        <v>1256</v>
      </c>
      <c r="D62" s="337"/>
      <c r="E62" s="337"/>
      <c r="F62" s="123">
        <f>GETPIVOTDATA("Units Proposed",Pivot!$B$71)</f>
        <v>282</v>
      </c>
      <c r="G62" s="123">
        <f>GETPIVOTDATA("Net Dwellings",Pivot!$B$62)</f>
        <v>269</v>
      </c>
      <c r="H62" s="123">
        <f>GETPIVOTDATA("Units Proposed",Pivot!$B$89)</f>
        <v>100</v>
      </c>
      <c r="I62" s="123">
        <f>GETPIVOTDATA("Net Dwellings",Pivot!$B$80)</f>
        <v>62</v>
      </c>
      <c r="J62" s="123">
        <f t="shared" ref="J62:K64" si="0">F62+H62</f>
        <v>382</v>
      </c>
      <c r="K62" s="123">
        <f>G62+I62</f>
        <v>331</v>
      </c>
      <c r="L62" s="173"/>
      <c r="M62" s="173"/>
      <c r="N62" s="173"/>
      <c r="O62" s="173"/>
      <c r="P62" s="173"/>
      <c r="Q62" s="173"/>
      <c r="R62" s="173"/>
      <c r="S62" s="9"/>
      <c r="U62" s="22"/>
      <c r="V62" s="22"/>
    </row>
    <row r="63" spans="1:25" x14ac:dyDescent="0.2">
      <c r="B63" s="232"/>
      <c r="C63" s="336" t="s">
        <v>1170</v>
      </c>
      <c r="D63" s="337"/>
      <c r="E63" s="337"/>
      <c r="F63" s="123">
        <f>GETPIVOTDATA("Units Proposed",Pivot!$E$71)</f>
        <v>530</v>
      </c>
      <c r="G63" s="123">
        <f>GETPIVOTDATA("Net Dwellings",Pivot!$E$62)</f>
        <v>462</v>
      </c>
      <c r="H63" s="123">
        <f>GETPIVOTDATA("Units Proposed",Pivot!$E$89)</f>
        <v>125</v>
      </c>
      <c r="I63" s="123">
        <f>GETPIVOTDATA("Net Dwellings",Pivot!$E$80)</f>
        <v>90</v>
      </c>
      <c r="J63" s="123">
        <f t="shared" si="0"/>
        <v>655</v>
      </c>
      <c r="K63" s="123">
        <f t="shared" si="0"/>
        <v>552</v>
      </c>
      <c r="L63" s="173"/>
      <c r="M63" s="173"/>
      <c r="N63" s="173"/>
      <c r="O63" s="173"/>
      <c r="P63" s="173"/>
      <c r="Q63" s="173"/>
      <c r="R63" s="173"/>
      <c r="S63" s="9"/>
    </row>
    <row r="64" spans="1:25" ht="12.75" customHeight="1" x14ac:dyDescent="0.2">
      <c r="B64" s="232"/>
      <c r="C64" s="336" t="s">
        <v>1171</v>
      </c>
      <c r="D64" s="337"/>
      <c r="E64" s="337"/>
      <c r="F64" s="123">
        <f>GETPIVOTDATA("Units Proposed",Pivot!$H$71)</f>
        <v>193</v>
      </c>
      <c r="G64" s="123">
        <f>GETPIVOTDATA("Net Dwellings",Pivot!$H$62)</f>
        <v>156</v>
      </c>
      <c r="H64" s="123">
        <f>GETPIVOTDATA("Units Proposed",Pivot!$H$89)</f>
        <v>201</v>
      </c>
      <c r="I64" s="123">
        <f>GETPIVOTDATA("Net Dwellings",Pivot!$H$80)</f>
        <v>168</v>
      </c>
      <c r="J64" s="123">
        <f t="shared" si="0"/>
        <v>394</v>
      </c>
      <c r="K64" s="123">
        <f t="shared" si="0"/>
        <v>324</v>
      </c>
      <c r="L64" s="173"/>
      <c r="M64" s="173"/>
      <c r="N64" s="173"/>
      <c r="O64" s="173"/>
      <c r="P64" s="173"/>
      <c r="Q64" s="173"/>
      <c r="R64" s="173"/>
      <c r="S64" s="9"/>
    </row>
    <row r="65" spans="2:19" x14ac:dyDescent="0.2">
      <c r="B65" s="232"/>
      <c r="C65" s="336" t="s">
        <v>1260</v>
      </c>
      <c r="D65" s="337"/>
      <c r="E65" s="337"/>
      <c r="F65" s="123">
        <f>I52</f>
        <v>1381</v>
      </c>
      <c r="G65" s="123">
        <f>I52</f>
        <v>1381</v>
      </c>
      <c r="H65" s="123">
        <v>0</v>
      </c>
      <c r="I65" s="123">
        <v>0</v>
      </c>
      <c r="J65" s="123">
        <f>F65</f>
        <v>1381</v>
      </c>
      <c r="K65" s="123">
        <f>G65</f>
        <v>1381</v>
      </c>
      <c r="L65" s="195"/>
      <c r="M65" s="173"/>
      <c r="N65" s="173"/>
      <c r="O65" s="173"/>
      <c r="P65" s="173"/>
      <c r="Q65" s="173"/>
      <c r="R65" s="173"/>
      <c r="S65" s="9"/>
    </row>
    <row r="66" spans="2:19" ht="12.75" customHeight="1" x14ac:dyDescent="0.2">
      <c r="B66" s="232"/>
      <c r="C66" s="357" t="s">
        <v>1582</v>
      </c>
      <c r="D66" s="358"/>
      <c r="E66" s="358"/>
      <c r="F66" s="98">
        <f t="shared" ref="F66:J66" si="1">SUM(F63:F65)</f>
        <v>2104</v>
      </c>
      <c r="G66" s="98">
        <f t="shared" si="1"/>
        <v>1999</v>
      </c>
      <c r="H66" s="98">
        <f t="shared" si="1"/>
        <v>326</v>
      </c>
      <c r="I66" s="98">
        <f t="shared" si="1"/>
        <v>258</v>
      </c>
      <c r="J66" s="98">
        <f t="shared" si="1"/>
        <v>2430</v>
      </c>
      <c r="K66" s="98">
        <f>SUM(K63:K65)</f>
        <v>2257</v>
      </c>
      <c r="L66" s="173"/>
      <c r="M66" s="173"/>
      <c r="N66" s="173"/>
      <c r="O66" s="173"/>
      <c r="P66" s="173"/>
      <c r="Q66" s="173"/>
      <c r="R66" s="173"/>
      <c r="S66" s="9"/>
    </row>
    <row r="67" spans="2:19" ht="12.75" customHeight="1" x14ac:dyDescent="0.2">
      <c r="B67" s="61"/>
      <c r="C67" s="186"/>
      <c r="D67" s="196"/>
      <c r="E67" s="196"/>
      <c r="F67" s="197"/>
      <c r="G67" s="197"/>
      <c r="H67" s="197"/>
      <c r="I67" s="197"/>
      <c r="J67" s="197"/>
      <c r="K67" s="197"/>
      <c r="L67" s="173"/>
      <c r="M67" s="173"/>
      <c r="N67" s="173"/>
      <c r="O67" s="173"/>
      <c r="P67" s="173"/>
      <c r="Q67" s="173"/>
      <c r="R67" s="173"/>
      <c r="S67" s="9"/>
    </row>
    <row r="68" spans="2:19" ht="12.75" customHeight="1" x14ac:dyDescent="0.2">
      <c r="B68" s="61"/>
      <c r="C68" s="186"/>
      <c r="D68" s="196"/>
      <c r="E68" s="196"/>
      <c r="F68" s="197"/>
      <c r="G68" s="197"/>
      <c r="H68" s="197"/>
      <c r="I68" s="197"/>
      <c r="J68" s="197"/>
      <c r="K68" s="197"/>
      <c r="L68" s="173"/>
      <c r="M68" s="173"/>
      <c r="N68" s="173"/>
      <c r="O68" s="173"/>
      <c r="P68" s="173"/>
      <c r="Q68" s="173"/>
      <c r="R68" s="173"/>
      <c r="S68" s="9"/>
    </row>
    <row r="69" spans="2:19" x14ac:dyDescent="0.2">
      <c r="B69" s="61"/>
      <c r="C69" s="186"/>
      <c r="D69" s="196"/>
      <c r="E69" s="196"/>
      <c r="F69" s="197"/>
      <c r="G69" s="197"/>
      <c r="H69" s="197"/>
      <c r="I69" s="197"/>
      <c r="J69" s="197"/>
      <c r="K69" s="197"/>
      <c r="L69" s="173"/>
      <c r="M69" s="173"/>
      <c r="N69" s="173"/>
      <c r="O69" s="173"/>
      <c r="P69" s="173"/>
      <c r="Q69" s="173"/>
      <c r="R69" s="173"/>
      <c r="S69" s="9"/>
    </row>
    <row r="70" spans="2:19" ht="12.75" customHeight="1" x14ac:dyDescent="0.2">
      <c r="B70" s="61"/>
      <c r="C70" s="186"/>
      <c r="D70" s="196"/>
      <c r="E70" s="196"/>
      <c r="F70" s="197"/>
      <c r="G70" s="197"/>
      <c r="H70" s="197"/>
      <c r="I70" s="197"/>
      <c r="J70" s="197"/>
      <c r="K70" s="197"/>
      <c r="L70" s="173"/>
      <c r="M70" s="173"/>
      <c r="N70" s="173"/>
      <c r="O70" s="173"/>
      <c r="P70" s="173"/>
      <c r="Q70" s="173"/>
      <c r="R70" s="173"/>
      <c r="S70" s="9"/>
    </row>
    <row r="71" spans="2:19" x14ac:dyDescent="0.2">
      <c r="B71" s="61"/>
      <c r="C71" s="194"/>
      <c r="D71" s="194"/>
      <c r="E71" s="194"/>
      <c r="F71" s="194"/>
      <c r="G71" s="194"/>
      <c r="H71" s="194"/>
      <c r="I71" s="194"/>
      <c r="J71" s="194"/>
      <c r="K71" s="194"/>
      <c r="L71" s="194"/>
      <c r="M71" s="194"/>
      <c r="N71" s="194"/>
      <c r="O71" s="194"/>
      <c r="P71" s="194"/>
      <c r="Q71" s="194"/>
      <c r="R71" s="194"/>
      <c r="S71" s="125"/>
    </row>
    <row r="72" spans="2:19" x14ac:dyDescent="0.2">
      <c r="B72" s="70"/>
      <c r="C72" s="222"/>
      <c r="D72" s="126"/>
      <c r="E72" s="126"/>
      <c r="F72" s="126"/>
      <c r="G72" s="126"/>
      <c r="H72" s="126"/>
      <c r="I72" s="126"/>
      <c r="J72" s="126"/>
      <c r="K72" s="126"/>
      <c r="L72" s="126"/>
      <c r="M72" s="126"/>
      <c r="N72" s="126"/>
      <c r="O72" s="126"/>
      <c r="P72" s="126"/>
      <c r="Q72" s="126"/>
      <c r="R72" s="126"/>
      <c r="S72" s="127"/>
    </row>
    <row r="73" spans="2:19" x14ac:dyDescent="0.2">
      <c r="B73" s="61"/>
      <c r="C73" s="194"/>
      <c r="D73" s="194"/>
      <c r="E73" s="194"/>
      <c r="F73" s="194"/>
      <c r="G73" s="194"/>
      <c r="H73" s="194"/>
      <c r="I73" s="194"/>
      <c r="J73" s="194"/>
      <c r="K73" s="194"/>
      <c r="L73" s="194"/>
      <c r="M73" s="194"/>
      <c r="N73" s="194"/>
      <c r="O73" s="194"/>
      <c r="P73" s="194"/>
      <c r="Q73" s="194"/>
      <c r="R73" s="194"/>
      <c r="S73" s="125"/>
    </row>
    <row r="74" spans="2:19" x14ac:dyDescent="0.2">
      <c r="B74" s="61"/>
      <c r="C74" s="172" t="s">
        <v>1310</v>
      </c>
      <c r="D74" s="128" t="s">
        <v>1357</v>
      </c>
      <c r="E74" s="198"/>
      <c r="F74" s="198"/>
      <c r="G74" s="198"/>
      <c r="H74" s="198"/>
      <c r="I74" s="198"/>
      <c r="J74" s="198"/>
      <c r="K74" s="198"/>
      <c r="L74" s="198"/>
      <c r="M74" s="194"/>
      <c r="N74" s="194"/>
      <c r="O74" s="194"/>
      <c r="P74" s="194"/>
      <c r="Q74" s="194"/>
      <c r="R74" s="194"/>
      <c r="S74" s="125"/>
    </row>
    <row r="75" spans="2:19" ht="22.5" x14ac:dyDescent="0.2">
      <c r="B75" s="232"/>
      <c r="C75" s="223" t="s">
        <v>1177</v>
      </c>
      <c r="D75" s="146" t="s">
        <v>1189</v>
      </c>
      <c r="E75" s="146" t="s">
        <v>1291</v>
      </c>
      <c r="F75" s="199"/>
      <c r="G75" s="200"/>
      <c r="H75" s="200"/>
      <c r="I75" s="200"/>
      <c r="J75" s="200"/>
      <c r="K75" s="200"/>
      <c r="L75" s="200"/>
      <c r="M75" s="201"/>
      <c r="N75" s="201"/>
      <c r="O75" s="201"/>
      <c r="P75" s="201"/>
      <c r="Q75" s="201"/>
      <c r="R75" s="201"/>
      <c r="S75" s="129"/>
    </row>
    <row r="76" spans="2:19" x14ac:dyDescent="0.2">
      <c r="B76" s="232"/>
      <c r="C76" s="224" t="s">
        <v>1178</v>
      </c>
      <c r="D76" s="130">
        <v>160</v>
      </c>
      <c r="E76" s="130"/>
      <c r="F76" s="202"/>
      <c r="G76" s="198"/>
      <c r="H76" s="198"/>
      <c r="I76" s="198"/>
      <c r="J76" s="198"/>
      <c r="K76" s="198"/>
      <c r="L76" s="198"/>
      <c r="M76" s="194"/>
      <c r="N76" s="194"/>
      <c r="O76" s="194"/>
      <c r="P76" s="194"/>
      <c r="Q76" s="194"/>
      <c r="R76" s="194"/>
      <c r="S76" s="125"/>
    </row>
    <row r="77" spans="2:19" ht="12.75" customHeight="1" x14ac:dyDescent="0.2">
      <c r="B77" s="232"/>
      <c r="C77" s="225" t="s">
        <v>1179</v>
      </c>
      <c r="D77" s="131">
        <v>319</v>
      </c>
      <c r="E77" s="131"/>
      <c r="F77" s="202"/>
      <c r="G77" s="198"/>
      <c r="H77" s="198"/>
      <c r="I77" s="198"/>
      <c r="J77" s="198"/>
      <c r="K77" s="198"/>
      <c r="L77" s="198"/>
      <c r="M77" s="194"/>
      <c r="N77" s="194"/>
      <c r="O77" s="194"/>
      <c r="P77" s="194"/>
      <c r="Q77" s="194"/>
      <c r="R77" s="194"/>
      <c r="S77" s="125"/>
    </row>
    <row r="78" spans="2:19" x14ac:dyDescent="0.2">
      <c r="B78" s="232"/>
      <c r="C78" s="225" t="s">
        <v>1180</v>
      </c>
      <c r="D78" s="131">
        <v>246</v>
      </c>
      <c r="E78" s="131"/>
      <c r="F78" s="202"/>
      <c r="G78" s="198"/>
      <c r="H78" s="198"/>
      <c r="I78" s="198"/>
      <c r="J78" s="198"/>
      <c r="K78" s="198"/>
      <c r="L78" s="198"/>
      <c r="M78" s="194"/>
      <c r="N78" s="194"/>
      <c r="O78" s="194"/>
      <c r="P78" s="194"/>
      <c r="Q78" s="194"/>
      <c r="R78" s="194"/>
      <c r="S78" s="125"/>
    </row>
    <row r="79" spans="2:19" x14ac:dyDescent="0.2">
      <c r="B79" s="232"/>
      <c r="C79" s="225" t="s">
        <v>1181</v>
      </c>
      <c r="D79" s="131">
        <v>582</v>
      </c>
      <c r="E79" s="131"/>
      <c r="F79" s="202"/>
      <c r="G79" s="198"/>
      <c r="H79" s="198"/>
      <c r="I79" s="198"/>
      <c r="J79" s="198"/>
      <c r="K79" s="198"/>
      <c r="L79" s="198"/>
      <c r="M79" s="194"/>
      <c r="N79" s="194"/>
      <c r="O79" s="194"/>
      <c r="P79" s="194"/>
      <c r="Q79" s="194"/>
      <c r="R79" s="194"/>
      <c r="S79" s="125"/>
    </row>
    <row r="80" spans="2:19" x14ac:dyDescent="0.2">
      <c r="B80" s="232"/>
      <c r="C80" s="225" t="s">
        <v>1182</v>
      </c>
      <c r="D80" s="131">
        <v>842</v>
      </c>
      <c r="E80" s="131">
        <f>AVERAGE(D76:D80)</f>
        <v>429.8</v>
      </c>
      <c r="F80" s="202"/>
      <c r="G80" s="198"/>
      <c r="H80" s="198"/>
      <c r="I80" s="198"/>
      <c r="J80" s="198"/>
      <c r="K80" s="198"/>
      <c r="L80" s="198"/>
      <c r="M80" s="194"/>
      <c r="N80" s="194"/>
      <c r="O80" s="194"/>
      <c r="P80" s="194"/>
      <c r="Q80" s="194"/>
      <c r="R80" s="194"/>
      <c r="S80" s="125"/>
    </row>
    <row r="81" spans="2:19" x14ac:dyDescent="0.2">
      <c r="B81" s="232"/>
      <c r="C81" s="225" t="s">
        <v>1183</v>
      </c>
      <c r="D81" s="131">
        <v>230</v>
      </c>
      <c r="E81" s="131">
        <f t="shared" ref="E81:E93" si="2">AVERAGE(D77:D81)</f>
        <v>443.8</v>
      </c>
      <c r="F81" s="202"/>
      <c r="G81" s="198"/>
      <c r="H81" s="198"/>
      <c r="I81" s="198"/>
      <c r="J81" s="198"/>
      <c r="K81" s="198"/>
      <c r="L81" s="198"/>
      <c r="M81" s="194"/>
      <c r="N81" s="194"/>
      <c r="O81" s="194"/>
      <c r="P81" s="194"/>
      <c r="Q81" s="194"/>
      <c r="R81" s="194"/>
      <c r="S81" s="125"/>
    </row>
    <row r="82" spans="2:19" x14ac:dyDescent="0.2">
      <c r="B82" s="232"/>
      <c r="C82" s="225" t="s">
        <v>1184</v>
      </c>
      <c r="D82" s="131">
        <v>260</v>
      </c>
      <c r="E82" s="131">
        <f>AVERAGE(D78:D82)</f>
        <v>432</v>
      </c>
      <c r="F82" s="202"/>
      <c r="G82" s="198"/>
      <c r="H82" s="198"/>
      <c r="I82" s="198"/>
      <c r="J82" s="198"/>
      <c r="K82" s="198"/>
      <c r="L82" s="198"/>
      <c r="M82" s="194"/>
      <c r="N82" s="194"/>
      <c r="O82" s="194"/>
      <c r="P82" s="194"/>
      <c r="Q82" s="194"/>
      <c r="R82" s="194"/>
      <c r="S82" s="125"/>
    </row>
    <row r="83" spans="2:19" x14ac:dyDescent="0.2">
      <c r="B83" s="232"/>
      <c r="C83" s="225" t="s">
        <v>1185</v>
      </c>
      <c r="D83" s="131">
        <v>436</v>
      </c>
      <c r="E83" s="131">
        <f>AVERAGE(D79:D83)</f>
        <v>470</v>
      </c>
      <c r="F83" s="202"/>
      <c r="G83" s="198"/>
      <c r="H83" s="198"/>
      <c r="I83" s="198"/>
      <c r="J83" s="198"/>
      <c r="K83" s="198"/>
      <c r="L83" s="198"/>
      <c r="M83" s="194"/>
      <c r="N83" s="194"/>
      <c r="O83" s="194"/>
      <c r="P83" s="194"/>
      <c r="Q83" s="194"/>
      <c r="R83" s="194"/>
      <c r="S83" s="125"/>
    </row>
    <row r="84" spans="2:19" x14ac:dyDescent="0.2">
      <c r="B84" s="232"/>
      <c r="C84" s="225" t="s">
        <v>1186</v>
      </c>
      <c r="D84" s="131">
        <v>145</v>
      </c>
      <c r="E84" s="131">
        <f>AVERAGE(D80:D84)</f>
        <v>382.6</v>
      </c>
      <c r="F84" s="202"/>
      <c r="G84" s="198"/>
      <c r="H84" s="198"/>
      <c r="I84" s="198"/>
      <c r="J84" s="198"/>
      <c r="K84" s="198"/>
      <c r="L84" s="198"/>
      <c r="M84" s="194"/>
      <c r="N84" s="194"/>
      <c r="O84" s="194"/>
      <c r="P84" s="194"/>
      <c r="Q84" s="194"/>
      <c r="R84" s="194"/>
      <c r="S84" s="125"/>
    </row>
    <row r="85" spans="2:19" x14ac:dyDescent="0.2">
      <c r="B85" s="232"/>
      <c r="C85" s="225" t="s">
        <v>1187</v>
      </c>
      <c r="D85" s="131">
        <v>399</v>
      </c>
      <c r="E85" s="131">
        <f>AVERAGE(D81:D85)</f>
        <v>294</v>
      </c>
      <c r="F85" s="202"/>
      <c r="G85" s="198"/>
      <c r="H85" s="198"/>
      <c r="I85" s="198"/>
      <c r="J85" s="198"/>
      <c r="K85" s="198"/>
      <c r="L85" s="198"/>
      <c r="M85" s="194"/>
      <c r="N85" s="194"/>
      <c r="O85" s="194"/>
      <c r="P85" s="194"/>
      <c r="Q85" s="194"/>
      <c r="R85" s="194"/>
      <c r="S85" s="125"/>
    </row>
    <row r="86" spans="2:19" x14ac:dyDescent="0.2">
      <c r="B86" s="232"/>
      <c r="C86" s="225" t="s">
        <v>1124</v>
      </c>
      <c r="D86" s="131">
        <v>208</v>
      </c>
      <c r="E86" s="131">
        <f t="shared" si="2"/>
        <v>289.60000000000002</v>
      </c>
      <c r="F86" s="202"/>
      <c r="G86" s="198"/>
      <c r="H86" s="198"/>
      <c r="I86" s="198"/>
      <c r="J86" s="198"/>
      <c r="K86" s="198"/>
      <c r="L86" s="198"/>
      <c r="M86" s="194"/>
      <c r="N86" s="194"/>
      <c r="O86" s="194"/>
      <c r="P86" s="194"/>
      <c r="Q86" s="194"/>
      <c r="R86" s="194"/>
      <c r="S86" s="125"/>
    </row>
    <row r="87" spans="2:19" x14ac:dyDescent="0.2">
      <c r="B87" s="232"/>
      <c r="C87" s="225" t="s">
        <v>1125</v>
      </c>
      <c r="D87" s="131">
        <v>695</v>
      </c>
      <c r="E87" s="131">
        <f t="shared" si="2"/>
        <v>376.6</v>
      </c>
      <c r="F87" s="202"/>
      <c r="G87" s="191"/>
      <c r="H87" s="198"/>
      <c r="I87" s="198"/>
      <c r="J87" s="198"/>
      <c r="K87" s="198"/>
      <c r="L87" s="198"/>
      <c r="M87" s="194"/>
      <c r="N87" s="194"/>
      <c r="O87" s="194"/>
      <c r="P87" s="194"/>
      <c r="Q87" s="194"/>
      <c r="R87" s="194"/>
      <c r="S87" s="125"/>
    </row>
    <row r="88" spans="2:19" x14ac:dyDescent="0.2">
      <c r="B88" s="232"/>
      <c r="C88" s="225" t="s">
        <v>1126</v>
      </c>
      <c r="D88" s="131">
        <v>235</v>
      </c>
      <c r="E88" s="131">
        <f t="shared" si="2"/>
        <v>336.4</v>
      </c>
      <c r="F88" s="203"/>
      <c r="G88" s="22"/>
      <c r="H88" s="22"/>
      <c r="I88" s="22"/>
      <c r="J88" s="22"/>
      <c r="K88" s="22"/>
      <c r="L88" s="22"/>
      <c r="M88" s="22"/>
      <c r="N88" s="22"/>
      <c r="O88" s="22"/>
      <c r="P88" s="22"/>
      <c r="Q88" s="22"/>
      <c r="R88" s="22"/>
      <c r="S88" s="66"/>
    </row>
    <row r="89" spans="2:19" x14ac:dyDescent="0.2">
      <c r="B89" s="232"/>
      <c r="C89" s="225" t="s">
        <v>1127</v>
      </c>
      <c r="D89" s="131">
        <v>304</v>
      </c>
      <c r="E89" s="131">
        <f t="shared" si="2"/>
        <v>368.2</v>
      </c>
      <c r="F89" s="203"/>
      <c r="G89" s="22"/>
      <c r="H89" s="22"/>
      <c r="I89" s="22"/>
      <c r="J89" s="22"/>
      <c r="K89" s="22"/>
      <c r="L89" s="22"/>
      <c r="M89" s="22"/>
      <c r="N89" s="22"/>
      <c r="O89" s="22"/>
      <c r="P89" s="22"/>
      <c r="Q89" s="22"/>
      <c r="R89" s="22"/>
      <c r="S89" s="66"/>
    </row>
    <row r="90" spans="2:19" x14ac:dyDescent="0.2">
      <c r="B90" s="232"/>
      <c r="C90" s="225" t="s">
        <v>1128</v>
      </c>
      <c r="D90" s="131">
        <v>491</v>
      </c>
      <c r="E90" s="131">
        <f t="shared" si="2"/>
        <v>386.6</v>
      </c>
      <c r="F90" s="203"/>
      <c r="G90" s="22"/>
      <c r="H90" s="22"/>
      <c r="I90" s="22"/>
      <c r="J90" s="22"/>
      <c r="K90" s="22"/>
      <c r="L90" s="22"/>
      <c r="M90" s="22"/>
      <c r="N90" s="22"/>
      <c r="O90" s="22"/>
      <c r="P90" s="22"/>
      <c r="Q90" s="22"/>
      <c r="R90" s="22"/>
      <c r="S90" s="66"/>
    </row>
    <row r="91" spans="2:19" x14ac:dyDescent="0.2">
      <c r="B91" s="232"/>
      <c r="C91" s="225" t="s">
        <v>1129</v>
      </c>
      <c r="D91" s="131">
        <v>460</v>
      </c>
      <c r="E91" s="131">
        <f t="shared" si="2"/>
        <v>437</v>
      </c>
      <c r="F91" s="203"/>
      <c r="G91" s="22"/>
      <c r="H91" s="22"/>
      <c r="I91" s="22"/>
      <c r="J91" s="22"/>
      <c r="K91" s="22"/>
      <c r="L91" s="22"/>
      <c r="M91" s="22"/>
      <c r="N91" s="22"/>
      <c r="O91" s="22"/>
      <c r="P91" s="22"/>
      <c r="Q91" s="22"/>
      <c r="R91" s="22"/>
      <c r="S91" s="66"/>
    </row>
    <row r="92" spans="2:19" x14ac:dyDescent="0.2">
      <c r="B92" s="232"/>
      <c r="C92" s="225" t="s">
        <v>1130</v>
      </c>
      <c r="D92" s="131">
        <v>382</v>
      </c>
      <c r="E92" s="131">
        <f t="shared" si="2"/>
        <v>374.4</v>
      </c>
      <c r="F92" s="203"/>
      <c r="G92" s="22"/>
      <c r="H92" s="22"/>
      <c r="I92" s="22"/>
      <c r="J92" s="22"/>
      <c r="K92" s="22"/>
      <c r="L92" s="22"/>
      <c r="M92" s="22"/>
      <c r="N92" s="22"/>
      <c r="O92" s="22"/>
      <c r="P92" s="22"/>
      <c r="Q92" s="22"/>
      <c r="R92" s="22"/>
      <c r="S92" s="66"/>
    </row>
    <row r="93" spans="2:19" x14ac:dyDescent="0.2">
      <c r="B93" s="232"/>
      <c r="C93" s="225" t="s">
        <v>1131</v>
      </c>
      <c r="D93" s="131">
        <v>419</v>
      </c>
      <c r="E93" s="131">
        <f t="shared" si="2"/>
        <v>411.2</v>
      </c>
      <c r="F93" s="203"/>
      <c r="G93" s="22"/>
      <c r="H93" s="22"/>
      <c r="I93" s="22"/>
      <c r="J93" s="22"/>
      <c r="K93" s="22"/>
      <c r="L93" s="22"/>
      <c r="M93" s="22"/>
      <c r="N93" s="22"/>
      <c r="O93" s="22"/>
      <c r="P93" s="22"/>
      <c r="Q93" s="22"/>
      <c r="R93" s="22"/>
      <c r="S93" s="66"/>
    </row>
    <row r="94" spans="2:19" x14ac:dyDescent="0.2">
      <c r="B94" s="232"/>
      <c r="C94" s="225" t="s">
        <v>1237</v>
      </c>
      <c r="D94" s="131">
        <f>K62</f>
        <v>331</v>
      </c>
      <c r="E94" s="131">
        <f>AVERAGE(D90:D94)</f>
        <v>416.6</v>
      </c>
      <c r="F94" s="203"/>
      <c r="G94" s="22"/>
      <c r="H94" s="22"/>
      <c r="I94" s="22"/>
      <c r="J94" s="22"/>
      <c r="K94" s="22"/>
      <c r="L94" s="22"/>
      <c r="M94" s="22"/>
      <c r="N94" s="22"/>
      <c r="O94" s="22"/>
      <c r="P94" s="22"/>
      <c r="Q94" s="22"/>
      <c r="R94" s="22"/>
      <c r="S94" s="66"/>
    </row>
    <row r="95" spans="2:19" x14ac:dyDescent="0.2">
      <c r="B95" s="61"/>
      <c r="C95" s="204"/>
      <c r="D95" s="205"/>
      <c r="F95" s="22"/>
      <c r="G95" s="22"/>
      <c r="H95" s="22"/>
      <c r="I95" s="22"/>
      <c r="J95" s="22"/>
      <c r="K95" s="22"/>
      <c r="L95" s="22"/>
      <c r="M95" s="22"/>
      <c r="N95" s="22"/>
      <c r="O95" s="22"/>
      <c r="P95" s="22"/>
      <c r="Q95" s="22"/>
      <c r="R95" s="22"/>
      <c r="S95" s="66"/>
    </row>
    <row r="96" spans="2:19" x14ac:dyDescent="0.2">
      <c r="B96" s="61"/>
      <c r="C96" s="206"/>
      <c r="D96" s="206"/>
      <c r="E96" s="206"/>
      <c r="F96" s="206"/>
      <c r="G96" s="207"/>
      <c r="H96" s="22"/>
      <c r="I96" s="22"/>
      <c r="J96" s="173"/>
      <c r="K96" s="173"/>
      <c r="L96" s="173"/>
      <c r="M96" s="173"/>
      <c r="N96" s="173"/>
      <c r="O96" s="173"/>
      <c r="P96" s="173"/>
      <c r="Q96" s="173"/>
      <c r="R96" s="22"/>
      <c r="S96" s="66"/>
    </row>
    <row r="97" spans="2:28" x14ac:dyDescent="0.2">
      <c r="B97" s="70"/>
      <c r="C97" s="10"/>
      <c r="D97" s="10"/>
      <c r="E97" s="10"/>
      <c r="F97" s="10"/>
      <c r="G97" s="10"/>
      <c r="H97" s="10"/>
      <c r="I97" s="10"/>
      <c r="J97" s="10"/>
      <c r="K97" s="10"/>
      <c r="L97" s="10"/>
      <c r="M97" s="10"/>
      <c r="N97" s="10"/>
      <c r="O97" s="10"/>
      <c r="P97" s="10"/>
      <c r="Q97" s="10"/>
      <c r="R97" s="65"/>
      <c r="S97" s="67"/>
    </row>
    <row r="98" spans="2:28" x14ac:dyDescent="0.2">
      <c r="B98" s="61"/>
      <c r="C98" s="132"/>
      <c r="D98" s="132"/>
      <c r="E98" s="132"/>
      <c r="F98" s="132"/>
      <c r="G98" s="132"/>
      <c r="H98" s="132"/>
      <c r="I98" s="132"/>
      <c r="J98" s="132"/>
      <c r="K98" s="132"/>
      <c r="L98" s="132"/>
      <c r="M98" s="132"/>
      <c r="N98" s="132"/>
      <c r="O98" s="132"/>
      <c r="P98" s="132"/>
      <c r="Q98" s="132"/>
      <c r="R98" s="133"/>
      <c r="S98" s="134"/>
    </row>
    <row r="99" spans="2:28" ht="20.25" x14ac:dyDescent="0.3">
      <c r="B99" s="61"/>
      <c r="C99" s="208" t="s">
        <v>1189</v>
      </c>
      <c r="D99" s="173"/>
      <c r="E99" s="173"/>
      <c r="F99" s="173"/>
      <c r="G99" s="173"/>
      <c r="H99" s="173"/>
      <c r="I99" s="173"/>
      <c r="J99" s="173"/>
      <c r="K99" s="173"/>
      <c r="L99" s="173"/>
      <c r="M99" s="173"/>
      <c r="N99" s="173"/>
      <c r="O99" s="173"/>
      <c r="P99" s="173"/>
      <c r="Q99" s="173"/>
      <c r="R99" s="22"/>
      <c r="S99" s="66"/>
    </row>
    <row r="100" spans="2:28" x14ac:dyDescent="0.2">
      <c r="B100" s="61"/>
      <c r="C100" s="114"/>
      <c r="D100" s="114"/>
      <c r="E100" s="114"/>
      <c r="F100" s="114"/>
      <c r="G100" s="114"/>
      <c r="H100" s="114"/>
      <c r="I100" s="114"/>
      <c r="J100" s="114"/>
      <c r="K100" s="114"/>
      <c r="L100" s="114"/>
      <c r="M100" s="114"/>
      <c r="N100" s="114"/>
      <c r="O100" s="114"/>
      <c r="P100" s="114"/>
      <c r="Q100" s="114"/>
      <c r="R100" s="22"/>
      <c r="S100" s="66"/>
    </row>
    <row r="101" spans="2:28" x14ac:dyDescent="0.2">
      <c r="B101" s="61"/>
      <c r="C101" s="172" t="s">
        <v>1192</v>
      </c>
      <c r="D101" s="172" t="s">
        <v>1289</v>
      </c>
      <c r="E101" s="173"/>
      <c r="F101" s="173"/>
      <c r="G101" s="173"/>
      <c r="H101" s="173"/>
      <c r="I101" s="173"/>
      <c r="J101" s="173"/>
      <c r="K101" s="173"/>
      <c r="L101" s="173"/>
      <c r="M101" s="173"/>
      <c r="N101" s="173"/>
      <c r="O101" s="173"/>
      <c r="P101" s="173"/>
      <c r="Q101" s="173"/>
      <c r="R101" s="22"/>
      <c r="S101" s="66"/>
    </row>
    <row r="102" spans="2:28" x14ac:dyDescent="0.2">
      <c r="B102" s="232"/>
      <c r="C102" s="350" t="s">
        <v>1177</v>
      </c>
      <c r="D102" s="374" t="s">
        <v>1190</v>
      </c>
      <c r="E102" s="375"/>
      <c r="F102" s="374" t="s">
        <v>1191</v>
      </c>
      <c r="G102" s="375"/>
      <c r="H102" s="376" t="s">
        <v>1193</v>
      </c>
      <c r="I102" s="173"/>
      <c r="J102" s="173"/>
      <c r="K102" s="173"/>
      <c r="L102" s="173"/>
      <c r="M102" s="173"/>
      <c r="N102" s="22"/>
      <c r="O102" s="22"/>
      <c r="P102" s="22"/>
      <c r="Q102" s="22"/>
      <c r="R102" s="22"/>
      <c r="S102" s="66"/>
    </row>
    <row r="103" spans="2:28" x14ac:dyDescent="0.2">
      <c r="B103" s="232"/>
      <c r="C103" s="350"/>
      <c r="D103" s="147" t="s">
        <v>1194</v>
      </c>
      <c r="E103" s="147" t="s">
        <v>1195</v>
      </c>
      <c r="F103" s="147" t="s">
        <v>1194</v>
      </c>
      <c r="G103" s="147" t="s">
        <v>1195</v>
      </c>
      <c r="H103" s="377"/>
      <c r="I103" s="173"/>
      <c r="J103" s="173"/>
      <c r="K103" s="173"/>
      <c r="L103" s="173"/>
      <c r="M103" s="173"/>
      <c r="N103" s="22"/>
      <c r="O103" s="22"/>
      <c r="P103" s="22"/>
      <c r="Q103" s="22"/>
      <c r="R103" s="22"/>
      <c r="S103" s="66"/>
    </row>
    <row r="104" spans="2:28" x14ac:dyDescent="0.2">
      <c r="B104" s="232"/>
      <c r="C104" s="226" t="s">
        <v>1182</v>
      </c>
      <c r="D104" s="135">
        <v>611</v>
      </c>
      <c r="E104" s="136">
        <f t="shared" ref="E104:E117" si="3">D104/H104</f>
        <v>0.72565320665083133</v>
      </c>
      <c r="F104" s="135">
        <v>231</v>
      </c>
      <c r="G104" s="136">
        <f t="shared" ref="G104:G117" si="4">F104/H104</f>
        <v>0.27434679334916867</v>
      </c>
      <c r="H104" s="135">
        <v>842</v>
      </c>
      <c r="I104" s="173"/>
      <c r="J104" s="173"/>
      <c r="K104" s="173"/>
      <c r="L104" s="173"/>
      <c r="M104" s="173"/>
      <c r="N104" s="22"/>
      <c r="O104" s="22"/>
      <c r="P104" s="22"/>
      <c r="Q104" s="22"/>
      <c r="R104" s="22"/>
      <c r="S104" s="66"/>
    </row>
    <row r="105" spans="2:28" x14ac:dyDescent="0.2">
      <c r="B105" s="232"/>
      <c r="C105" s="226" t="s">
        <v>1183</v>
      </c>
      <c r="D105" s="135">
        <v>192</v>
      </c>
      <c r="E105" s="136">
        <f t="shared" si="3"/>
        <v>0.83478260869565213</v>
      </c>
      <c r="F105" s="135">
        <v>38</v>
      </c>
      <c r="G105" s="136">
        <f t="shared" si="4"/>
        <v>0.16521739130434782</v>
      </c>
      <c r="H105" s="135">
        <f t="shared" ref="H105:H114" si="5">F105+D105</f>
        <v>230</v>
      </c>
      <c r="I105" s="173"/>
      <c r="J105" s="173"/>
      <c r="K105" s="173"/>
      <c r="L105" s="173"/>
      <c r="M105" s="173"/>
      <c r="N105" s="22"/>
      <c r="O105" s="22"/>
      <c r="P105" s="22"/>
      <c r="Q105" s="22"/>
      <c r="R105" s="22"/>
      <c r="S105" s="66"/>
    </row>
    <row r="106" spans="2:28" x14ac:dyDescent="0.2">
      <c r="B106" s="232"/>
      <c r="C106" s="226" t="s">
        <v>1184</v>
      </c>
      <c r="D106" s="135">
        <v>257</v>
      </c>
      <c r="E106" s="136">
        <f t="shared" si="3"/>
        <v>0.9884615384615385</v>
      </c>
      <c r="F106" s="135">
        <v>3</v>
      </c>
      <c r="G106" s="136">
        <f t="shared" si="4"/>
        <v>1.1538461538461539E-2</v>
      </c>
      <c r="H106" s="135">
        <f t="shared" si="5"/>
        <v>260</v>
      </c>
      <c r="I106" s="173"/>
      <c r="J106" s="173"/>
      <c r="K106" s="173"/>
      <c r="L106" s="173"/>
      <c r="M106" s="173"/>
      <c r="N106" s="22"/>
      <c r="O106" s="22"/>
      <c r="P106" s="22"/>
      <c r="Q106" s="22"/>
      <c r="R106" s="22"/>
      <c r="S106" s="66"/>
    </row>
    <row r="107" spans="2:28" x14ac:dyDescent="0.2">
      <c r="B107" s="232"/>
      <c r="C107" s="226" t="s">
        <v>1185</v>
      </c>
      <c r="D107" s="135">
        <v>338</v>
      </c>
      <c r="E107" s="136">
        <f t="shared" si="3"/>
        <v>0.77522935779816515</v>
      </c>
      <c r="F107" s="135">
        <v>98</v>
      </c>
      <c r="G107" s="136">
        <f t="shared" si="4"/>
        <v>0.22477064220183487</v>
      </c>
      <c r="H107" s="135">
        <f t="shared" si="5"/>
        <v>436</v>
      </c>
      <c r="I107" s="173"/>
      <c r="J107" s="173"/>
      <c r="K107" s="173"/>
      <c r="L107" s="173"/>
      <c r="M107" s="173"/>
      <c r="N107" s="22"/>
      <c r="O107" s="22"/>
      <c r="P107" s="22"/>
      <c r="Q107" s="22"/>
      <c r="R107" s="22"/>
      <c r="S107" s="66"/>
    </row>
    <row r="108" spans="2:28" x14ac:dyDescent="0.2">
      <c r="B108" s="232"/>
      <c r="C108" s="226" t="s">
        <v>1186</v>
      </c>
      <c r="D108" s="135">
        <v>145</v>
      </c>
      <c r="E108" s="136">
        <f t="shared" si="3"/>
        <v>1</v>
      </c>
      <c r="F108" s="135">
        <v>0</v>
      </c>
      <c r="G108" s="136">
        <f t="shared" si="4"/>
        <v>0</v>
      </c>
      <c r="H108" s="135">
        <f t="shared" si="5"/>
        <v>145</v>
      </c>
      <c r="I108" s="173"/>
      <c r="J108" s="173"/>
      <c r="K108" s="173"/>
      <c r="L108" s="173"/>
      <c r="M108" s="173"/>
      <c r="N108" s="22"/>
      <c r="O108" s="22"/>
      <c r="P108" s="22"/>
      <c r="Q108" s="22"/>
      <c r="R108" s="22"/>
      <c r="S108" s="66"/>
    </row>
    <row r="109" spans="2:28" x14ac:dyDescent="0.2">
      <c r="B109" s="232"/>
      <c r="C109" s="226" t="s">
        <v>1187</v>
      </c>
      <c r="D109" s="135">
        <v>273</v>
      </c>
      <c r="E109" s="136">
        <f t="shared" si="3"/>
        <v>0.68421052631578949</v>
      </c>
      <c r="F109" s="135">
        <v>126</v>
      </c>
      <c r="G109" s="136">
        <f t="shared" si="4"/>
        <v>0.31578947368421051</v>
      </c>
      <c r="H109" s="135">
        <f t="shared" si="5"/>
        <v>399</v>
      </c>
      <c r="I109" s="173"/>
      <c r="J109" s="173"/>
      <c r="K109" s="173"/>
      <c r="L109" s="173"/>
      <c r="M109" s="173"/>
      <c r="N109" s="22"/>
      <c r="O109" s="22"/>
      <c r="P109" s="22"/>
      <c r="Q109" s="22"/>
      <c r="R109" s="22"/>
      <c r="S109" s="66"/>
    </row>
    <row r="110" spans="2:28" x14ac:dyDescent="0.2">
      <c r="B110" s="232"/>
      <c r="C110" s="226" t="s">
        <v>1124</v>
      </c>
      <c r="D110" s="135">
        <v>133</v>
      </c>
      <c r="E110" s="136">
        <f t="shared" si="3"/>
        <v>0.63942307692307687</v>
      </c>
      <c r="F110" s="135">
        <v>75</v>
      </c>
      <c r="G110" s="136">
        <f t="shared" si="4"/>
        <v>0.36057692307692307</v>
      </c>
      <c r="H110" s="135">
        <f t="shared" si="5"/>
        <v>208</v>
      </c>
      <c r="I110" s="173"/>
      <c r="J110" s="173"/>
      <c r="K110" s="173"/>
      <c r="L110" s="173"/>
      <c r="M110" s="173"/>
      <c r="N110" s="22"/>
      <c r="O110" s="22"/>
      <c r="P110" s="22"/>
      <c r="Q110" s="22"/>
      <c r="R110" s="22"/>
      <c r="S110" s="66"/>
    </row>
    <row r="111" spans="2:28" x14ac:dyDescent="0.2">
      <c r="B111" s="232"/>
      <c r="C111" s="226" t="s">
        <v>1125</v>
      </c>
      <c r="D111" s="135">
        <v>468</v>
      </c>
      <c r="E111" s="136">
        <f t="shared" si="3"/>
        <v>0.67338129496402876</v>
      </c>
      <c r="F111" s="135">
        <v>227</v>
      </c>
      <c r="G111" s="136">
        <f t="shared" si="4"/>
        <v>0.32661870503597124</v>
      </c>
      <c r="H111" s="135">
        <f t="shared" si="5"/>
        <v>695</v>
      </c>
      <c r="I111" s="173"/>
      <c r="J111" s="173"/>
      <c r="K111" s="173"/>
      <c r="L111" s="173"/>
      <c r="M111" s="173"/>
      <c r="N111" s="22"/>
      <c r="O111" s="22"/>
      <c r="P111" s="22"/>
      <c r="Q111" s="22"/>
      <c r="R111" s="22"/>
      <c r="S111" s="66"/>
      <c r="V111" s="11"/>
      <c r="W111" s="11"/>
      <c r="X111" s="12"/>
      <c r="Y111" s="12"/>
      <c r="Z111" s="12"/>
      <c r="AA111" s="12"/>
      <c r="AB111" s="12"/>
    </row>
    <row r="112" spans="2:28" x14ac:dyDescent="0.2">
      <c r="B112" s="232"/>
      <c r="C112" s="227" t="s">
        <v>1126</v>
      </c>
      <c r="D112" s="135">
        <v>202</v>
      </c>
      <c r="E112" s="136">
        <f t="shared" si="3"/>
        <v>0.8595744680851064</v>
      </c>
      <c r="F112" s="135">
        <v>33</v>
      </c>
      <c r="G112" s="136">
        <f t="shared" si="4"/>
        <v>0.14042553191489363</v>
      </c>
      <c r="H112" s="135">
        <f t="shared" si="5"/>
        <v>235</v>
      </c>
      <c r="I112" s="114"/>
      <c r="J112" s="114"/>
      <c r="K112" s="114"/>
      <c r="L112" s="114"/>
      <c r="M112" s="114"/>
      <c r="N112" s="22"/>
      <c r="O112" s="22"/>
      <c r="P112" s="22"/>
      <c r="Q112" s="22"/>
      <c r="R112" s="22"/>
      <c r="S112" s="66"/>
      <c r="V112" s="378"/>
      <c r="W112" s="373"/>
      <c r="X112" s="373"/>
      <c r="Y112" s="373"/>
      <c r="Z112" s="373"/>
      <c r="AA112" s="373"/>
      <c r="AB112" s="373"/>
    </row>
    <row r="113" spans="2:28" ht="12.75" customHeight="1" x14ac:dyDescent="0.2">
      <c r="B113" s="232"/>
      <c r="C113" s="227" t="s">
        <v>1127</v>
      </c>
      <c r="D113" s="135">
        <v>298</v>
      </c>
      <c r="E113" s="136">
        <f t="shared" si="3"/>
        <v>0.98026315789473684</v>
      </c>
      <c r="F113" s="117">
        <v>6</v>
      </c>
      <c r="G113" s="136">
        <f t="shared" si="4"/>
        <v>1.9736842105263157E-2</v>
      </c>
      <c r="H113" s="135">
        <f t="shared" si="5"/>
        <v>304</v>
      </c>
      <c r="I113" s="114"/>
      <c r="J113" s="114"/>
      <c r="K113" s="114"/>
      <c r="L113" s="114"/>
      <c r="M113" s="114"/>
      <c r="N113" s="22"/>
      <c r="O113" s="22"/>
      <c r="P113" s="22"/>
      <c r="Q113" s="22"/>
      <c r="R113" s="22"/>
      <c r="S113" s="66"/>
      <c r="V113" s="378"/>
      <c r="W113" s="104"/>
      <c r="X113" s="104"/>
      <c r="Y113" s="104"/>
      <c r="Z113" s="104"/>
      <c r="AA113" s="104"/>
      <c r="AB113" s="104"/>
    </row>
    <row r="114" spans="2:28" ht="12.75" customHeight="1" x14ac:dyDescent="0.2">
      <c r="B114" s="232"/>
      <c r="C114" s="226" t="s">
        <v>1128</v>
      </c>
      <c r="D114" s="135">
        <v>392</v>
      </c>
      <c r="E114" s="136">
        <f t="shared" si="3"/>
        <v>0.79837067209775969</v>
      </c>
      <c r="F114" s="135">
        <v>99</v>
      </c>
      <c r="G114" s="136">
        <f t="shared" si="4"/>
        <v>0.20162932790224034</v>
      </c>
      <c r="H114" s="135">
        <f t="shared" si="5"/>
        <v>491</v>
      </c>
      <c r="I114" s="114"/>
      <c r="J114" s="114"/>
      <c r="K114" s="114"/>
      <c r="L114" s="114"/>
      <c r="M114" s="114"/>
      <c r="N114" s="22"/>
      <c r="O114" s="22"/>
      <c r="P114" s="22"/>
      <c r="Q114" s="22"/>
      <c r="R114" s="22"/>
      <c r="S114" s="66"/>
      <c r="U114" s="13"/>
      <c r="V114" s="14"/>
      <c r="W114" s="15"/>
      <c r="X114" s="15"/>
      <c r="Y114" s="15"/>
      <c r="Z114" s="15"/>
      <c r="AA114" s="15"/>
      <c r="AB114" s="15"/>
    </row>
    <row r="115" spans="2:28" ht="12.75" customHeight="1" x14ac:dyDescent="0.2">
      <c r="B115" s="232"/>
      <c r="C115" s="227" t="s">
        <v>1129</v>
      </c>
      <c r="D115" s="135">
        <v>398</v>
      </c>
      <c r="E115" s="136">
        <f t="shared" si="3"/>
        <v>0.86521739130434783</v>
      </c>
      <c r="F115" s="117">
        <v>62</v>
      </c>
      <c r="G115" s="136">
        <f t="shared" si="4"/>
        <v>0.13478260869565217</v>
      </c>
      <c r="H115" s="135">
        <v>460</v>
      </c>
      <c r="I115" s="114"/>
      <c r="J115" s="114"/>
      <c r="K115" s="114"/>
      <c r="L115" s="114"/>
      <c r="M115" s="114"/>
      <c r="N115" s="22"/>
      <c r="O115" s="22"/>
      <c r="P115" s="22"/>
      <c r="Q115" s="22"/>
      <c r="R115" s="22"/>
      <c r="S115" s="66"/>
      <c r="V115" s="14"/>
      <c r="W115" s="15"/>
      <c r="X115" s="15"/>
      <c r="Y115" s="15"/>
      <c r="Z115" s="15"/>
      <c r="AA115" s="15"/>
      <c r="AB115" s="15"/>
    </row>
    <row r="116" spans="2:28" x14ac:dyDescent="0.2">
      <c r="B116" s="232"/>
      <c r="C116" s="227" t="s">
        <v>1130</v>
      </c>
      <c r="D116" s="135">
        <v>341</v>
      </c>
      <c r="E116" s="136">
        <f t="shared" si="3"/>
        <v>0.89267015706806285</v>
      </c>
      <c r="F116" s="117">
        <v>41</v>
      </c>
      <c r="G116" s="136">
        <f t="shared" si="4"/>
        <v>0.10732984293193717</v>
      </c>
      <c r="H116" s="135">
        <f>F116+D116</f>
        <v>382</v>
      </c>
      <c r="I116" s="114"/>
      <c r="J116" s="114"/>
      <c r="K116" s="114"/>
      <c r="L116" s="114"/>
      <c r="M116" s="114"/>
      <c r="N116" s="22"/>
      <c r="O116" s="22"/>
      <c r="P116" s="22"/>
      <c r="Q116" s="22"/>
      <c r="R116" s="22"/>
      <c r="S116" s="66"/>
      <c r="V116" s="14"/>
      <c r="W116" s="15"/>
      <c r="X116" s="15"/>
      <c r="Y116" s="15"/>
      <c r="Z116" s="15"/>
      <c r="AA116" s="15"/>
      <c r="AB116" s="15"/>
    </row>
    <row r="117" spans="2:28" x14ac:dyDescent="0.2">
      <c r="B117" s="232"/>
      <c r="C117" s="227" t="s">
        <v>1131</v>
      </c>
      <c r="D117" s="135">
        <v>349</v>
      </c>
      <c r="E117" s="136">
        <f t="shared" si="3"/>
        <v>0.83293556085918852</v>
      </c>
      <c r="F117" s="117">
        <v>70</v>
      </c>
      <c r="G117" s="136">
        <f t="shared" si="4"/>
        <v>0.16706443914081145</v>
      </c>
      <c r="H117" s="135">
        <f>F117+D117</f>
        <v>419</v>
      </c>
      <c r="I117" s="114"/>
      <c r="J117" s="114"/>
      <c r="K117" s="114"/>
      <c r="L117" s="114"/>
      <c r="M117" s="114"/>
      <c r="N117" s="22"/>
      <c r="O117" s="22"/>
      <c r="P117" s="22"/>
      <c r="Q117" s="22"/>
      <c r="R117" s="22"/>
      <c r="S117" s="66"/>
      <c r="V117" s="14"/>
      <c r="W117" s="15"/>
      <c r="X117" s="15"/>
      <c r="Y117" s="15"/>
      <c r="Z117" s="15"/>
      <c r="AA117" s="15"/>
      <c r="AB117" s="15"/>
    </row>
    <row r="118" spans="2:28" x14ac:dyDescent="0.2">
      <c r="B118" s="232"/>
      <c r="C118" s="227" t="s">
        <v>1237</v>
      </c>
      <c r="D118" s="135">
        <f>GETPIVOTDATA("Net Dwellings",Pivot!$B$115)</f>
        <v>297</v>
      </c>
      <c r="E118" s="136">
        <f>D118/H118</f>
        <v>0.89728096676737157</v>
      </c>
      <c r="F118" s="117">
        <f>GETPIVOTDATA("Net Dwellings",Pivot!$B$107)</f>
        <v>34</v>
      </c>
      <c r="G118" s="136">
        <f>F118/H118</f>
        <v>0.1027190332326284</v>
      </c>
      <c r="H118" s="135">
        <f>F118+D118</f>
        <v>331</v>
      </c>
      <c r="I118" s="114"/>
      <c r="J118" s="114"/>
      <c r="K118" s="114"/>
      <c r="L118" s="114"/>
      <c r="M118" s="114"/>
      <c r="N118" s="22"/>
      <c r="O118" s="22"/>
      <c r="P118" s="22"/>
      <c r="Q118" s="22"/>
      <c r="R118" s="22"/>
      <c r="S118" s="66"/>
      <c r="V118" s="14"/>
      <c r="W118" s="15"/>
      <c r="X118" s="15"/>
      <c r="Y118" s="15"/>
      <c r="Z118" s="15"/>
      <c r="AA118" s="15"/>
      <c r="AB118" s="15"/>
    </row>
    <row r="119" spans="2:28" x14ac:dyDescent="0.2">
      <c r="B119" s="232"/>
      <c r="C119" s="228" t="s">
        <v>1122</v>
      </c>
      <c r="D119" s="148">
        <f>SUM(D104:D118)</f>
        <v>4694</v>
      </c>
      <c r="E119" s="149">
        <f>D119/H119</f>
        <v>0.80418022956998458</v>
      </c>
      <c r="F119" s="148">
        <f>SUM(F104:F118)</f>
        <v>1143</v>
      </c>
      <c r="G119" s="149">
        <f>F119/H119</f>
        <v>0.19581977043001542</v>
      </c>
      <c r="H119" s="148">
        <f>SUM(H104:H118)</f>
        <v>5837</v>
      </c>
      <c r="I119" s="114"/>
      <c r="J119" s="114"/>
      <c r="K119" s="114"/>
      <c r="L119" s="114"/>
      <c r="M119" s="114"/>
      <c r="N119" s="22"/>
      <c r="O119" s="22"/>
      <c r="P119" s="22"/>
      <c r="Q119" s="22"/>
      <c r="R119" s="22"/>
      <c r="S119" s="66"/>
      <c r="V119" s="14"/>
      <c r="W119" s="15"/>
      <c r="X119" s="15"/>
      <c r="Y119" s="15"/>
      <c r="Z119" s="15"/>
      <c r="AA119" s="15"/>
      <c r="AB119" s="15"/>
    </row>
    <row r="120" spans="2:28" x14ac:dyDescent="0.2">
      <c r="B120" s="61"/>
      <c r="C120" s="114"/>
      <c r="D120" s="114"/>
      <c r="E120" s="114"/>
      <c r="F120" s="114"/>
      <c r="G120" s="114"/>
      <c r="H120" s="114"/>
      <c r="I120" s="114"/>
      <c r="J120" s="114"/>
      <c r="K120" s="114"/>
      <c r="L120" s="114"/>
      <c r="M120" s="114"/>
      <c r="N120" s="114"/>
      <c r="O120" s="114"/>
      <c r="P120" s="114"/>
      <c r="Q120" s="114"/>
      <c r="R120" s="22"/>
      <c r="S120" s="66"/>
      <c r="V120" s="14"/>
      <c r="W120" s="15"/>
      <c r="X120" s="15"/>
      <c r="Y120" s="15"/>
      <c r="Z120" s="15"/>
      <c r="AA120" s="15"/>
      <c r="AB120" s="15"/>
    </row>
    <row r="121" spans="2:28" x14ac:dyDescent="0.2">
      <c r="B121" s="61"/>
      <c r="C121" s="114"/>
      <c r="D121" s="114"/>
      <c r="E121" s="114"/>
      <c r="F121" s="114"/>
      <c r="G121" s="114"/>
      <c r="H121" s="114"/>
      <c r="I121" s="114"/>
      <c r="J121" s="114"/>
      <c r="K121" s="114"/>
      <c r="L121" s="114"/>
      <c r="M121" s="114"/>
      <c r="N121" s="114"/>
      <c r="O121" s="114"/>
      <c r="P121" s="114"/>
      <c r="Q121" s="114"/>
      <c r="R121" s="22"/>
      <c r="S121" s="66"/>
      <c r="V121" s="14"/>
      <c r="W121" s="15"/>
      <c r="X121" s="15"/>
      <c r="Y121" s="15"/>
      <c r="Z121" s="15"/>
      <c r="AA121" s="15"/>
      <c r="AB121" s="15"/>
    </row>
    <row r="122" spans="2:28" x14ac:dyDescent="0.2">
      <c r="B122" s="61"/>
      <c r="C122" s="114"/>
      <c r="D122" s="114"/>
      <c r="E122" s="114"/>
      <c r="F122" s="114"/>
      <c r="G122" s="114"/>
      <c r="H122" s="114"/>
      <c r="I122" s="114"/>
      <c r="J122" s="114"/>
      <c r="K122" s="114"/>
      <c r="L122" s="114"/>
      <c r="M122" s="114"/>
      <c r="N122" s="114"/>
      <c r="O122" s="114"/>
      <c r="P122" s="114"/>
      <c r="Q122" s="114"/>
      <c r="R122" s="22"/>
      <c r="S122" s="66"/>
      <c r="V122" s="14"/>
      <c r="W122" s="15"/>
      <c r="X122" s="15"/>
      <c r="Y122" s="15"/>
      <c r="Z122" s="15"/>
      <c r="AA122" s="15"/>
      <c r="AB122" s="15"/>
    </row>
    <row r="123" spans="2:28" x14ac:dyDescent="0.2">
      <c r="B123" s="61"/>
      <c r="C123" s="114"/>
      <c r="D123" s="114"/>
      <c r="E123" s="114"/>
      <c r="F123" s="114"/>
      <c r="G123" s="114"/>
      <c r="H123" s="114"/>
      <c r="I123" s="114"/>
      <c r="J123" s="114"/>
      <c r="K123" s="114"/>
      <c r="L123" s="114"/>
      <c r="M123" s="114"/>
      <c r="N123" s="114"/>
      <c r="O123" s="114"/>
      <c r="P123" s="114"/>
      <c r="Q123" s="114"/>
      <c r="R123" s="22"/>
      <c r="S123" s="66"/>
      <c r="V123" s="14"/>
      <c r="W123" s="15"/>
      <c r="X123" s="15"/>
      <c r="Y123" s="15"/>
      <c r="Z123" s="15"/>
      <c r="AA123" s="15"/>
      <c r="AB123" s="15"/>
    </row>
    <row r="124" spans="2:28" x14ac:dyDescent="0.2">
      <c r="B124" s="61"/>
      <c r="C124" s="114"/>
      <c r="D124" s="114"/>
      <c r="E124" s="114"/>
      <c r="F124" s="114"/>
      <c r="G124" s="114"/>
      <c r="H124" s="114"/>
      <c r="I124" s="114"/>
      <c r="J124" s="114"/>
      <c r="K124" s="114"/>
      <c r="L124" s="114"/>
      <c r="M124" s="114"/>
      <c r="N124" s="114"/>
      <c r="O124" s="114"/>
      <c r="P124" s="114"/>
      <c r="Q124" s="114"/>
      <c r="R124" s="22"/>
      <c r="S124" s="66"/>
      <c r="V124" s="14"/>
      <c r="W124" s="15"/>
      <c r="X124" s="15"/>
      <c r="Y124" s="15"/>
      <c r="Z124" s="15"/>
      <c r="AA124" s="15"/>
      <c r="AB124" s="15"/>
    </row>
    <row r="125" spans="2:28" x14ac:dyDescent="0.2">
      <c r="B125" s="61"/>
      <c r="C125" s="114"/>
      <c r="D125" s="114"/>
      <c r="E125" s="114"/>
      <c r="F125" s="114"/>
      <c r="G125" s="114"/>
      <c r="H125" s="114"/>
      <c r="I125" s="114"/>
      <c r="J125" s="114"/>
      <c r="K125" s="114"/>
      <c r="L125" s="114"/>
      <c r="M125" s="114"/>
      <c r="N125" s="114"/>
      <c r="O125" s="114"/>
      <c r="P125" s="114"/>
      <c r="Q125" s="114"/>
      <c r="R125" s="22"/>
      <c r="S125" s="66"/>
      <c r="V125" s="14"/>
      <c r="W125" s="15"/>
      <c r="X125" s="15"/>
      <c r="Y125" s="15"/>
      <c r="Z125" s="15"/>
      <c r="AA125" s="15"/>
      <c r="AB125" s="15"/>
    </row>
    <row r="126" spans="2:28" x14ac:dyDescent="0.2">
      <c r="B126" s="61"/>
      <c r="C126" s="114"/>
      <c r="D126" s="114"/>
      <c r="E126" s="114"/>
      <c r="F126" s="114"/>
      <c r="G126" s="114"/>
      <c r="H126" s="114"/>
      <c r="I126" s="114"/>
      <c r="J126" s="114"/>
      <c r="K126" s="114"/>
      <c r="L126" s="114"/>
      <c r="M126" s="114"/>
      <c r="N126" s="114"/>
      <c r="O126" s="114"/>
      <c r="P126" s="114"/>
      <c r="Q126" s="114"/>
      <c r="R126" s="22"/>
      <c r="S126" s="66"/>
      <c r="V126" s="14"/>
      <c r="W126" s="15"/>
      <c r="X126" s="15"/>
      <c r="Y126" s="15"/>
      <c r="Z126" s="15"/>
      <c r="AA126" s="15"/>
      <c r="AB126" s="15"/>
    </row>
    <row r="127" spans="2:28" x14ac:dyDescent="0.2">
      <c r="B127" s="61"/>
      <c r="C127" s="114"/>
      <c r="D127" s="114"/>
      <c r="E127" s="114"/>
      <c r="F127" s="114"/>
      <c r="G127" s="114"/>
      <c r="H127" s="114"/>
      <c r="I127" s="114"/>
      <c r="J127" s="114"/>
      <c r="K127" s="114"/>
      <c r="L127" s="114"/>
      <c r="M127" s="114"/>
      <c r="N127" s="114"/>
      <c r="O127" s="114"/>
      <c r="P127" s="114"/>
      <c r="Q127" s="114"/>
      <c r="R127" s="22"/>
      <c r="S127" s="66"/>
      <c r="V127" s="14"/>
      <c r="W127" s="15"/>
      <c r="X127" s="15"/>
      <c r="Y127" s="15"/>
      <c r="Z127" s="15"/>
      <c r="AA127" s="15"/>
      <c r="AB127" s="15"/>
    </row>
    <row r="128" spans="2:28" x14ac:dyDescent="0.2">
      <c r="B128" s="61"/>
      <c r="C128" s="114"/>
      <c r="D128" s="114"/>
      <c r="E128" s="114"/>
      <c r="F128" s="114"/>
      <c r="G128" s="114"/>
      <c r="H128" s="114"/>
      <c r="I128" s="114"/>
      <c r="J128" s="114"/>
      <c r="K128" s="114"/>
      <c r="L128" s="114"/>
      <c r="M128" s="114"/>
      <c r="N128" s="114"/>
      <c r="O128" s="114"/>
      <c r="P128" s="114"/>
      <c r="Q128" s="114"/>
      <c r="R128" s="22"/>
      <c r="S128" s="66"/>
      <c r="V128" s="14"/>
      <c r="W128" s="15"/>
      <c r="X128" s="15"/>
      <c r="Y128" s="15"/>
      <c r="Z128" s="15"/>
      <c r="AA128" s="15"/>
      <c r="AB128" s="15"/>
    </row>
    <row r="129" spans="2:28" x14ac:dyDescent="0.2">
      <c r="B129" s="61"/>
      <c r="C129" s="114"/>
      <c r="D129" s="114"/>
      <c r="E129" s="114"/>
      <c r="F129" s="114"/>
      <c r="G129" s="114"/>
      <c r="H129" s="114"/>
      <c r="I129" s="114"/>
      <c r="J129" s="114"/>
      <c r="K129" s="114"/>
      <c r="L129" s="114"/>
      <c r="M129" s="114"/>
      <c r="N129" s="114"/>
      <c r="O129" s="114"/>
      <c r="P129" s="114"/>
      <c r="Q129" s="114"/>
      <c r="R129" s="22"/>
      <c r="S129" s="66"/>
      <c r="V129" s="14"/>
      <c r="W129" s="15"/>
      <c r="X129" s="15"/>
      <c r="Y129" s="15"/>
      <c r="Z129" s="15"/>
      <c r="AA129" s="15"/>
      <c r="AB129" s="15"/>
    </row>
    <row r="130" spans="2:28" x14ac:dyDescent="0.2">
      <c r="B130" s="61"/>
      <c r="C130" s="114"/>
      <c r="D130" s="114"/>
      <c r="E130" s="114"/>
      <c r="F130" s="114"/>
      <c r="G130" s="114"/>
      <c r="H130" s="114"/>
      <c r="I130" s="114"/>
      <c r="J130" s="114"/>
      <c r="K130" s="114"/>
      <c r="L130" s="114"/>
      <c r="M130" s="114"/>
      <c r="N130" s="114"/>
      <c r="O130" s="114"/>
      <c r="P130" s="114"/>
      <c r="Q130" s="114"/>
      <c r="R130" s="22"/>
      <c r="S130" s="66"/>
      <c r="V130" s="16"/>
      <c r="W130" s="17"/>
      <c r="X130" s="17"/>
      <c r="Y130" s="17"/>
      <c r="Z130" s="17"/>
      <c r="AA130" s="17"/>
      <c r="AB130" s="17"/>
    </row>
    <row r="131" spans="2:28" x14ac:dyDescent="0.2">
      <c r="B131" s="61"/>
      <c r="C131" s="114"/>
      <c r="D131" s="114"/>
      <c r="E131" s="114"/>
      <c r="F131" s="114"/>
      <c r="G131" s="114"/>
      <c r="H131" s="114"/>
      <c r="I131" s="114"/>
      <c r="J131" s="114"/>
      <c r="K131" s="114"/>
      <c r="L131" s="114"/>
      <c r="M131" s="114"/>
      <c r="N131" s="114"/>
      <c r="O131" s="114"/>
      <c r="P131" s="114"/>
      <c r="Q131" s="114"/>
      <c r="R131" s="22"/>
      <c r="S131" s="66"/>
      <c r="V131" s="16"/>
      <c r="W131" s="17"/>
      <c r="X131" s="17"/>
      <c r="Y131" s="17"/>
      <c r="Z131" s="17"/>
      <c r="AA131" s="17"/>
      <c r="AB131" s="17"/>
    </row>
    <row r="132" spans="2:28" x14ac:dyDescent="0.2">
      <c r="B132" s="61"/>
      <c r="C132" s="114"/>
      <c r="D132" s="114"/>
      <c r="E132" s="114"/>
      <c r="F132" s="114"/>
      <c r="G132" s="114"/>
      <c r="H132" s="114"/>
      <c r="I132" s="114"/>
      <c r="J132" s="114"/>
      <c r="K132" s="114"/>
      <c r="L132" s="114"/>
      <c r="M132" s="114"/>
      <c r="N132" s="114"/>
      <c r="O132" s="114"/>
      <c r="P132" s="114"/>
      <c r="Q132" s="114"/>
      <c r="R132" s="22"/>
      <c r="S132" s="66"/>
    </row>
    <row r="133" spans="2:28" x14ac:dyDescent="0.2">
      <c r="B133" s="61"/>
      <c r="C133" s="114"/>
      <c r="D133" s="114"/>
      <c r="E133" s="114"/>
      <c r="F133" s="114"/>
      <c r="G133" s="114"/>
      <c r="H133" s="114"/>
      <c r="I133" s="114"/>
      <c r="J133" s="114"/>
      <c r="K133" s="114"/>
      <c r="L133" s="114"/>
      <c r="M133" s="114"/>
      <c r="N133" s="114"/>
      <c r="O133" s="114"/>
      <c r="P133" s="114"/>
      <c r="Q133" s="114"/>
      <c r="R133" s="22"/>
      <c r="S133" s="66"/>
    </row>
    <row r="134" spans="2:28" x14ac:dyDescent="0.2">
      <c r="B134" s="61"/>
      <c r="C134" s="114"/>
      <c r="D134" s="114"/>
      <c r="E134" s="114"/>
      <c r="F134" s="114"/>
      <c r="G134" s="114"/>
      <c r="H134" s="114"/>
      <c r="I134" s="114"/>
      <c r="J134" s="114"/>
      <c r="K134" s="114"/>
      <c r="L134" s="114"/>
      <c r="M134" s="114"/>
      <c r="N134" s="114"/>
      <c r="O134" s="114"/>
      <c r="P134" s="114"/>
      <c r="Q134" s="114"/>
      <c r="R134" s="22"/>
      <c r="S134" s="66"/>
    </row>
    <row r="135" spans="2:28" x14ac:dyDescent="0.2">
      <c r="B135" s="61"/>
      <c r="C135" s="114"/>
      <c r="D135" s="114"/>
      <c r="E135" s="114"/>
      <c r="F135" s="114"/>
      <c r="G135" s="114"/>
      <c r="H135" s="114"/>
      <c r="I135" s="114"/>
      <c r="J135" s="114"/>
      <c r="K135" s="114"/>
      <c r="L135" s="114"/>
      <c r="M135" s="114"/>
      <c r="N135" s="114"/>
      <c r="O135" s="114"/>
      <c r="P135" s="114"/>
      <c r="Q135" s="114"/>
      <c r="R135" s="22"/>
      <c r="S135" s="66"/>
    </row>
    <row r="136" spans="2:28" x14ac:dyDescent="0.2">
      <c r="B136" s="61"/>
      <c r="C136" s="114"/>
      <c r="D136" s="114"/>
      <c r="E136" s="114"/>
      <c r="F136" s="114"/>
      <c r="G136" s="114"/>
      <c r="H136" s="114"/>
      <c r="I136" s="114"/>
      <c r="J136" s="114"/>
      <c r="K136" s="114"/>
      <c r="L136" s="114"/>
      <c r="M136" s="114"/>
      <c r="N136" s="114"/>
      <c r="O136" s="114"/>
      <c r="P136" s="114"/>
      <c r="Q136" s="114"/>
      <c r="R136" s="22"/>
      <c r="S136" s="66"/>
    </row>
    <row r="137" spans="2:28" x14ac:dyDescent="0.2">
      <c r="B137" s="61"/>
      <c r="C137" s="114"/>
      <c r="D137" s="114"/>
      <c r="E137" s="114"/>
      <c r="F137" s="114"/>
      <c r="G137" s="114"/>
      <c r="H137" s="114"/>
      <c r="I137" s="114"/>
      <c r="J137" s="114"/>
      <c r="K137" s="114"/>
      <c r="L137" s="114"/>
      <c r="M137" s="114"/>
      <c r="N137" s="114"/>
      <c r="O137" s="114"/>
      <c r="P137" s="114"/>
      <c r="Q137" s="114"/>
      <c r="R137" s="22"/>
      <c r="S137" s="66"/>
    </row>
    <row r="138" spans="2:28" x14ac:dyDescent="0.2">
      <c r="B138" s="70"/>
      <c r="C138" s="137"/>
      <c r="D138" s="137"/>
      <c r="E138" s="137"/>
      <c r="F138" s="137"/>
      <c r="G138" s="137"/>
      <c r="H138" s="137"/>
      <c r="I138" s="137"/>
      <c r="J138" s="137"/>
      <c r="K138" s="137"/>
      <c r="L138" s="137"/>
      <c r="M138" s="137"/>
      <c r="N138" s="137"/>
      <c r="O138" s="137"/>
      <c r="P138" s="137"/>
      <c r="Q138" s="137"/>
      <c r="R138" s="65"/>
      <c r="S138" s="67"/>
    </row>
    <row r="139" spans="2:28" ht="12.75" customHeight="1" x14ac:dyDescent="0.2">
      <c r="B139" s="61"/>
      <c r="C139" s="114"/>
      <c r="D139" s="114"/>
      <c r="E139" s="114"/>
      <c r="F139" s="114"/>
      <c r="G139" s="114"/>
      <c r="H139" s="114"/>
      <c r="I139" s="114"/>
      <c r="J139" s="114"/>
      <c r="K139" s="114"/>
      <c r="L139" s="114"/>
      <c r="M139" s="114"/>
      <c r="N139" s="114"/>
      <c r="O139" s="114"/>
      <c r="P139" s="114"/>
      <c r="Q139" s="114"/>
      <c r="R139" s="22"/>
      <c r="S139" s="66"/>
    </row>
    <row r="140" spans="2:28" x14ac:dyDescent="0.2">
      <c r="B140" s="61"/>
      <c r="C140" s="172" t="s">
        <v>1361</v>
      </c>
      <c r="D140" s="172" t="s">
        <v>1379</v>
      </c>
      <c r="E140" s="22"/>
      <c r="F140" s="22"/>
      <c r="G140" s="22"/>
      <c r="H140" s="22"/>
      <c r="I140" s="22"/>
      <c r="J140" s="114"/>
      <c r="K140" s="114"/>
      <c r="L140" s="114"/>
      <c r="M140" s="114"/>
      <c r="N140" s="114"/>
      <c r="O140" s="114"/>
      <c r="P140" s="114"/>
      <c r="Q140" s="114"/>
      <c r="R140" s="22"/>
      <c r="S140" s="66"/>
    </row>
    <row r="141" spans="2:28" ht="12.75" customHeight="1" x14ac:dyDescent="0.2">
      <c r="B141" s="232"/>
      <c r="C141" s="320" t="s">
        <v>1362</v>
      </c>
      <c r="D141" s="331"/>
      <c r="E141" s="319" t="s">
        <v>1363</v>
      </c>
      <c r="F141" s="320"/>
      <c r="G141" s="319" t="s">
        <v>1364</v>
      </c>
      <c r="H141" s="320"/>
      <c r="I141" s="162" t="s">
        <v>1122</v>
      </c>
      <c r="J141" s="162" t="s">
        <v>1195</v>
      </c>
      <c r="K141" s="114"/>
      <c r="L141" s="114"/>
      <c r="M141" s="114"/>
      <c r="N141" s="114"/>
      <c r="O141" s="114"/>
      <c r="P141" s="114"/>
      <c r="Q141" s="114"/>
      <c r="R141" s="114"/>
      <c r="S141" s="66"/>
    </row>
    <row r="142" spans="2:28" x14ac:dyDescent="0.2">
      <c r="B142" s="232"/>
      <c r="C142" s="328" t="s">
        <v>1365</v>
      </c>
      <c r="D142" s="334"/>
      <c r="E142" s="335">
        <f>GETPIVOTDATA("Sum of 1 bed net",Pivot!$B$235,"Application Type",)</f>
        <v>65</v>
      </c>
      <c r="F142" s="328"/>
      <c r="G142" s="335">
        <f>GETPIVOTDATA("Sum of 1 bed net",Pivot!$B$235,"Application Type","PA")</f>
        <v>32</v>
      </c>
      <c r="H142" s="328"/>
      <c r="I142" s="160">
        <f t="shared" ref="I142:I145" si="6">SUM(E142:H142)</f>
        <v>97</v>
      </c>
      <c r="J142" s="138">
        <f>I142/$I$146</f>
        <v>0.29305135951661632</v>
      </c>
      <c r="K142" s="114"/>
      <c r="L142" s="114"/>
      <c r="M142" s="114"/>
      <c r="N142" s="114"/>
      <c r="O142" s="114"/>
      <c r="P142" s="114"/>
      <c r="Q142" s="114"/>
      <c r="R142" s="114"/>
      <c r="S142" s="66"/>
    </row>
    <row r="143" spans="2:28" x14ac:dyDescent="0.2">
      <c r="B143" s="232"/>
      <c r="C143" s="328" t="s">
        <v>1366</v>
      </c>
      <c r="D143" s="334"/>
      <c r="E143" s="335">
        <f>GETPIVOTDATA("Sum of 2 bed net",Pivot!$B$235,"Application Type",)</f>
        <v>143</v>
      </c>
      <c r="F143" s="328"/>
      <c r="G143" s="335">
        <f>GETPIVOTDATA("Sum of 2 bed net",Pivot!$B$235,"Application Type","PA")</f>
        <v>11</v>
      </c>
      <c r="H143" s="328"/>
      <c r="I143" s="160">
        <f>SUM(E143:H143)</f>
        <v>154</v>
      </c>
      <c r="J143" s="138">
        <f>I143/$I$146</f>
        <v>0.46525679758308158</v>
      </c>
      <c r="K143" s="114"/>
      <c r="L143" s="114"/>
      <c r="M143" s="114"/>
      <c r="N143" s="114"/>
      <c r="O143" s="114"/>
      <c r="P143" s="114"/>
      <c r="Q143" s="114"/>
      <c r="R143" s="114"/>
      <c r="S143" s="66"/>
    </row>
    <row r="144" spans="2:28" x14ac:dyDescent="0.2">
      <c r="B144" s="232"/>
      <c r="C144" s="328" t="s">
        <v>1367</v>
      </c>
      <c r="D144" s="334"/>
      <c r="E144" s="335">
        <f>GETPIVOTDATA("Sum of 3 bed net",Pivot!$B$235,"Application Type",)</f>
        <v>60</v>
      </c>
      <c r="F144" s="328"/>
      <c r="G144" s="335">
        <f>GETPIVOTDATA("Sum of 3 bed net",Pivot!$B$235,"Application Type","PA")</f>
        <v>1</v>
      </c>
      <c r="H144" s="328"/>
      <c r="I144" s="160">
        <f t="shared" si="6"/>
        <v>61</v>
      </c>
      <c r="J144" s="138">
        <f>I144/$I$146</f>
        <v>0.18429003021148035</v>
      </c>
      <c r="K144" s="114"/>
      <c r="L144" s="114"/>
      <c r="M144" s="114"/>
      <c r="N144" s="114"/>
      <c r="O144" s="114"/>
      <c r="P144" s="114"/>
      <c r="Q144" s="114"/>
      <c r="R144" s="114"/>
      <c r="S144" s="66"/>
    </row>
    <row r="145" spans="2:19" x14ac:dyDescent="0.2">
      <c r="B145" s="232"/>
      <c r="C145" s="328" t="s">
        <v>1368</v>
      </c>
      <c r="D145" s="334"/>
      <c r="E145" s="335">
        <f>GETPIVOTDATA("Sum of 4 bed net",Pivot!$B$235,"Application Type",)+GETPIVOTDATA("Sum of 5 bed net",Pivot!$B$235,"Application Type",)+GETPIVOTDATA("Sum of 6 bed net",Pivot!$B$235,"Application Type",)</f>
        <v>17</v>
      </c>
      <c r="F145" s="328"/>
      <c r="G145" s="335">
        <f>GETPIVOTDATA("Sum of 4 bed net",Pivot!$B$235,"Application Type","PA")</f>
        <v>2</v>
      </c>
      <c r="H145" s="328"/>
      <c r="I145" s="160">
        <f t="shared" si="6"/>
        <v>19</v>
      </c>
      <c r="J145" s="138">
        <f>I145/$I$146</f>
        <v>5.7401812688821753E-2</v>
      </c>
      <c r="K145" s="114"/>
      <c r="L145" s="114"/>
      <c r="M145" s="114"/>
      <c r="N145" s="114"/>
      <c r="O145" s="114"/>
      <c r="P145" s="114"/>
      <c r="Q145" s="114"/>
      <c r="R145" s="114"/>
      <c r="S145" s="66"/>
    </row>
    <row r="146" spans="2:19" x14ac:dyDescent="0.2">
      <c r="B146" s="232"/>
      <c r="C146" s="363" t="s">
        <v>1122</v>
      </c>
      <c r="D146" s="312"/>
      <c r="E146" s="364">
        <f>SUM(E142:F145)</f>
        <v>285</v>
      </c>
      <c r="F146" s="364"/>
      <c r="G146" s="365">
        <f>SUM(G142:H145)</f>
        <v>46</v>
      </c>
      <c r="H146" s="366"/>
      <c r="I146" s="164">
        <f>SUM(E146:H146)</f>
        <v>331</v>
      </c>
      <c r="J146" s="166">
        <f>SUM(J142:J145)</f>
        <v>1</v>
      </c>
      <c r="K146" s="114"/>
      <c r="L146" s="114"/>
      <c r="M146" s="114"/>
      <c r="N146" s="114"/>
      <c r="O146" s="114"/>
      <c r="P146" s="114"/>
      <c r="Q146" s="114"/>
      <c r="R146" s="22"/>
      <c r="S146" s="66"/>
    </row>
    <row r="147" spans="2:19" x14ac:dyDescent="0.2">
      <c r="B147" s="232"/>
      <c r="C147" s="312" t="s">
        <v>1369</v>
      </c>
      <c r="D147" s="354"/>
      <c r="E147" s="355">
        <f>E146/H118</f>
        <v>0.86102719033232633</v>
      </c>
      <c r="F147" s="355"/>
      <c r="G147" s="356">
        <f>G146/H118</f>
        <v>0.13897280966767372</v>
      </c>
      <c r="H147" s="356"/>
      <c r="I147" s="313"/>
      <c r="J147" s="314"/>
      <c r="K147" s="114"/>
      <c r="L147" s="114"/>
      <c r="M147" s="114"/>
      <c r="N147" s="114"/>
      <c r="O147" s="114"/>
      <c r="P147" s="114"/>
      <c r="Q147" s="114"/>
      <c r="R147" s="22"/>
      <c r="S147" s="66"/>
    </row>
    <row r="148" spans="2:19" x14ac:dyDescent="0.2">
      <c r="B148" s="61"/>
      <c r="C148" s="22"/>
      <c r="D148" s="22"/>
      <c r="E148" s="22"/>
      <c r="F148" s="22"/>
      <c r="G148" s="22"/>
      <c r="H148" s="22"/>
      <c r="I148" s="22"/>
      <c r="J148" s="114"/>
      <c r="K148" s="114"/>
      <c r="L148" s="114"/>
      <c r="M148" s="114"/>
      <c r="N148" s="114"/>
      <c r="O148" s="114"/>
      <c r="P148" s="114"/>
      <c r="Q148" s="114"/>
      <c r="R148" s="22"/>
      <c r="S148" s="66"/>
    </row>
    <row r="149" spans="2:19" x14ac:dyDescent="0.2">
      <c r="B149" s="61"/>
      <c r="C149" s="22"/>
      <c r="D149" s="22"/>
      <c r="E149" s="22"/>
      <c r="F149" s="22"/>
      <c r="G149" s="22"/>
      <c r="H149" s="22"/>
      <c r="I149" s="22"/>
      <c r="J149" s="114"/>
      <c r="K149" s="114"/>
      <c r="L149" s="114"/>
      <c r="M149" s="114"/>
      <c r="N149" s="114"/>
      <c r="O149" s="114"/>
      <c r="P149" s="114"/>
      <c r="Q149" s="114"/>
      <c r="R149" s="22"/>
      <c r="S149" s="66"/>
    </row>
    <row r="150" spans="2:19" x14ac:dyDescent="0.2">
      <c r="B150" s="61"/>
      <c r="C150" s="22"/>
      <c r="D150" s="22"/>
      <c r="E150" s="22"/>
      <c r="F150" s="22"/>
      <c r="G150" s="22"/>
      <c r="H150" s="22"/>
      <c r="I150" s="22"/>
      <c r="J150" s="114"/>
      <c r="K150" s="114"/>
      <c r="L150" s="114"/>
      <c r="M150" s="114"/>
      <c r="N150" s="114"/>
      <c r="O150" s="114"/>
      <c r="P150" s="114"/>
      <c r="Q150" s="114"/>
      <c r="R150" s="22"/>
      <c r="S150" s="66"/>
    </row>
    <row r="151" spans="2:19" x14ac:dyDescent="0.2">
      <c r="B151" s="61"/>
      <c r="C151" s="22"/>
      <c r="D151" s="22"/>
      <c r="E151" s="22"/>
      <c r="F151" s="22"/>
      <c r="G151" s="22"/>
      <c r="H151" s="22"/>
      <c r="I151" s="22"/>
      <c r="J151" s="114"/>
      <c r="K151" s="114"/>
      <c r="L151" s="114"/>
      <c r="M151" s="114"/>
      <c r="N151" s="114"/>
      <c r="O151" s="114"/>
      <c r="P151" s="114"/>
      <c r="Q151" s="114"/>
      <c r="R151" s="22"/>
      <c r="S151" s="66"/>
    </row>
    <row r="152" spans="2:19" x14ac:dyDescent="0.2">
      <c r="B152" s="61"/>
      <c r="C152" s="22"/>
      <c r="D152" s="22"/>
      <c r="E152" s="22"/>
      <c r="F152" s="22"/>
      <c r="G152" s="22"/>
      <c r="H152" s="22"/>
      <c r="I152" s="22"/>
      <c r="J152" s="114"/>
      <c r="K152" s="114"/>
      <c r="L152" s="114"/>
      <c r="M152" s="114"/>
      <c r="N152" s="114"/>
      <c r="O152" s="114"/>
      <c r="P152" s="114"/>
      <c r="Q152" s="114"/>
      <c r="R152" s="22"/>
      <c r="S152" s="66"/>
    </row>
    <row r="153" spans="2:19" x14ac:dyDescent="0.2">
      <c r="B153" s="61"/>
      <c r="C153" s="22"/>
      <c r="D153" s="22"/>
      <c r="E153" s="22"/>
      <c r="F153" s="22"/>
      <c r="G153" s="22"/>
      <c r="H153" s="22"/>
      <c r="I153" s="22"/>
      <c r="J153" s="114"/>
      <c r="K153" s="114"/>
      <c r="L153" s="114"/>
      <c r="M153" s="114"/>
      <c r="N153" s="114"/>
      <c r="O153" s="114"/>
      <c r="P153" s="114"/>
      <c r="Q153" s="114"/>
      <c r="R153" s="22"/>
      <c r="S153" s="66"/>
    </row>
    <row r="154" spans="2:19" x14ac:dyDescent="0.2">
      <c r="B154" s="61"/>
      <c r="C154" s="22"/>
      <c r="D154" s="22"/>
      <c r="E154" s="22"/>
      <c r="F154" s="22"/>
      <c r="G154" s="22"/>
      <c r="H154" s="22"/>
      <c r="I154" s="22"/>
      <c r="J154" s="114"/>
      <c r="K154" s="114"/>
      <c r="L154" s="114"/>
      <c r="M154" s="114"/>
      <c r="N154" s="114"/>
      <c r="O154" s="114"/>
      <c r="P154" s="114"/>
      <c r="Q154" s="114"/>
      <c r="R154" s="22"/>
      <c r="S154" s="66"/>
    </row>
    <row r="155" spans="2:19" x14ac:dyDescent="0.2">
      <c r="B155" s="61"/>
      <c r="C155" s="172" t="s">
        <v>1370</v>
      </c>
      <c r="D155" s="172" t="s">
        <v>1583</v>
      </c>
      <c r="E155" s="22"/>
      <c r="F155" s="22"/>
      <c r="G155" s="22"/>
      <c r="H155" s="22"/>
      <c r="I155" s="22"/>
      <c r="J155" s="114"/>
      <c r="K155" s="114"/>
      <c r="L155" s="114"/>
      <c r="M155" s="114"/>
      <c r="N155" s="114"/>
      <c r="O155" s="114"/>
      <c r="P155" s="114"/>
      <c r="Q155" s="114"/>
      <c r="R155" s="22"/>
      <c r="S155" s="66"/>
    </row>
    <row r="156" spans="2:19" x14ac:dyDescent="0.2">
      <c r="B156" s="232"/>
      <c r="C156" s="320" t="s">
        <v>1362</v>
      </c>
      <c r="D156" s="331"/>
      <c r="E156" s="319" t="s">
        <v>1363</v>
      </c>
      <c r="F156" s="320"/>
      <c r="G156" s="319" t="s">
        <v>1364</v>
      </c>
      <c r="H156" s="320"/>
      <c r="I156" s="319" t="s">
        <v>1122</v>
      </c>
      <c r="J156" s="320"/>
      <c r="K156" s="319" t="s">
        <v>1391</v>
      </c>
      <c r="L156" s="320"/>
      <c r="M156" s="319" t="s">
        <v>1392</v>
      </c>
      <c r="N156" s="320"/>
      <c r="O156" s="114"/>
      <c r="P156" s="114"/>
      <c r="Q156" s="114"/>
      <c r="R156" s="22"/>
      <c r="S156" s="66"/>
    </row>
    <row r="157" spans="2:19" x14ac:dyDescent="0.2">
      <c r="B157" s="232"/>
      <c r="C157" s="327" t="s">
        <v>1129</v>
      </c>
      <c r="D157" s="328"/>
      <c r="E157" s="323">
        <v>304</v>
      </c>
      <c r="F157" s="324"/>
      <c r="G157" s="323">
        <v>156</v>
      </c>
      <c r="H157" s="324"/>
      <c r="I157" s="323">
        <f>SUM(E157:H157)</f>
        <v>460</v>
      </c>
      <c r="J157" s="324"/>
      <c r="K157" s="317">
        <f>E157/I157</f>
        <v>0.66086956521739126</v>
      </c>
      <c r="L157" s="318"/>
      <c r="M157" s="317">
        <f>G157/I157</f>
        <v>0.33913043478260868</v>
      </c>
      <c r="N157" s="318"/>
      <c r="O157" s="114"/>
      <c r="P157" s="114"/>
      <c r="Q157" s="114"/>
      <c r="R157" s="22"/>
      <c r="S157" s="66"/>
    </row>
    <row r="158" spans="2:19" x14ac:dyDescent="0.2">
      <c r="B158" s="232"/>
      <c r="C158" s="327" t="s">
        <v>1130</v>
      </c>
      <c r="D158" s="328"/>
      <c r="E158" s="323">
        <v>294</v>
      </c>
      <c r="F158" s="324"/>
      <c r="G158" s="323">
        <v>88</v>
      </c>
      <c r="H158" s="324"/>
      <c r="I158" s="323">
        <f>SUM(E158:H158)</f>
        <v>382</v>
      </c>
      <c r="J158" s="324"/>
      <c r="K158" s="317">
        <f>E158/I158</f>
        <v>0.76963350785340312</v>
      </c>
      <c r="L158" s="318"/>
      <c r="M158" s="317">
        <f>G158/I158</f>
        <v>0.23036649214659685</v>
      </c>
      <c r="N158" s="318"/>
      <c r="O158" s="114"/>
      <c r="P158" s="114"/>
      <c r="Q158" s="114"/>
      <c r="R158" s="22"/>
      <c r="S158" s="66"/>
    </row>
    <row r="159" spans="2:19" x14ac:dyDescent="0.2">
      <c r="B159" s="232"/>
      <c r="C159" s="327" t="s">
        <v>1131</v>
      </c>
      <c r="D159" s="328"/>
      <c r="E159" s="323">
        <v>360</v>
      </c>
      <c r="F159" s="324"/>
      <c r="G159" s="323">
        <v>59</v>
      </c>
      <c r="H159" s="324"/>
      <c r="I159" s="323">
        <f>SUM(E159:H159)</f>
        <v>419</v>
      </c>
      <c r="J159" s="324"/>
      <c r="K159" s="317">
        <f>E159/I159</f>
        <v>0.85918854415274459</v>
      </c>
      <c r="L159" s="318"/>
      <c r="M159" s="317">
        <f>G159/I159</f>
        <v>0.14081145584725538</v>
      </c>
      <c r="N159" s="318"/>
      <c r="O159" s="114"/>
      <c r="P159" s="114"/>
      <c r="Q159" s="114"/>
      <c r="R159" s="22"/>
      <c r="S159" s="66"/>
    </row>
    <row r="160" spans="2:19" x14ac:dyDescent="0.2">
      <c r="B160" s="232"/>
      <c r="C160" s="329" t="s">
        <v>1237</v>
      </c>
      <c r="D160" s="330"/>
      <c r="E160" s="325">
        <v>287</v>
      </c>
      <c r="F160" s="326"/>
      <c r="G160" s="325">
        <v>45</v>
      </c>
      <c r="H160" s="326"/>
      <c r="I160" s="325">
        <f>SUM(E160:H160)</f>
        <v>332</v>
      </c>
      <c r="J160" s="326"/>
      <c r="K160" s="317">
        <f>E160/I160</f>
        <v>0.86445783132530118</v>
      </c>
      <c r="L160" s="318"/>
      <c r="M160" s="317">
        <f>G160/I160</f>
        <v>0.13554216867469879</v>
      </c>
      <c r="N160" s="318"/>
      <c r="O160" s="114"/>
      <c r="P160" s="114"/>
      <c r="Q160" s="114"/>
      <c r="R160" s="22"/>
      <c r="S160" s="66"/>
    </row>
    <row r="161" spans="2:19" x14ac:dyDescent="0.2">
      <c r="B161" s="232"/>
      <c r="C161" s="311" t="s">
        <v>1122</v>
      </c>
      <c r="D161" s="312"/>
      <c r="E161" s="321">
        <f>SUM(E157:F160)</f>
        <v>1245</v>
      </c>
      <c r="F161" s="322"/>
      <c r="G161" s="321">
        <f>SUM(G157:H160)</f>
        <v>348</v>
      </c>
      <c r="H161" s="322"/>
      <c r="I161" s="321">
        <f>SUM(I157:J160)</f>
        <v>1593</v>
      </c>
      <c r="J161" s="322"/>
      <c r="K161" s="313"/>
      <c r="L161" s="314"/>
      <c r="M161" s="315"/>
      <c r="N161" s="316"/>
      <c r="O161" s="114"/>
      <c r="P161" s="114"/>
      <c r="Q161" s="114"/>
      <c r="R161" s="22"/>
      <c r="S161" s="66"/>
    </row>
    <row r="162" spans="2:19" x14ac:dyDescent="0.2">
      <c r="B162" s="232"/>
      <c r="C162" s="311" t="s">
        <v>1369</v>
      </c>
      <c r="D162" s="312"/>
      <c r="E162" s="313">
        <f>E161/I161</f>
        <v>0.78154425612052736</v>
      </c>
      <c r="F162" s="314"/>
      <c r="G162" s="315">
        <f>G161/I161</f>
        <v>0.2184557438794727</v>
      </c>
      <c r="H162" s="316"/>
      <c r="I162" s="313"/>
      <c r="J162" s="314"/>
      <c r="K162" s="313"/>
      <c r="L162" s="314"/>
      <c r="M162" s="313"/>
      <c r="N162" s="314"/>
      <c r="O162" s="114"/>
      <c r="P162" s="114"/>
      <c r="Q162" s="114"/>
      <c r="R162" s="22"/>
      <c r="S162" s="66"/>
    </row>
    <row r="163" spans="2:19" x14ac:dyDescent="0.2">
      <c r="B163" s="61"/>
      <c r="C163" s="22"/>
      <c r="D163" s="22"/>
      <c r="E163" s="22"/>
      <c r="F163" s="22"/>
      <c r="G163" s="22"/>
      <c r="H163" s="22"/>
      <c r="I163" s="22"/>
      <c r="J163" s="114"/>
      <c r="K163" s="114"/>
      <c r="L163" s="114"/>
      <c r="M163" s="114"/>
      <c r="N163" s="114"/>
      <c r="O163" s="114"/>
      <c r="P163" s="114"/>
      <c r="Q163" s="114"/>
      <c r="R163" s="22"/>
      <c r="S163" s="66"/>
    </row>
    <row r="164" spans="2:19" x14ac:dyDescent="0.2">
      <c r="B164" s="61"/>
      <c r="C164" s="22"/>
      <c r="D164" s="22"/>
      <c r="E164" s="22"/>
      <c r="F164" s="22"/>
      <c r="G164" s="22"/>
      <c r="H164" s="22"/>
      <c r="I164" s="22"/>
      <c r="J164" s="114"/>
      <c r="K164" s="114"/>
      <c r="L164" s="114"/>
      <c r="M164" s="114"/>
      <c r="N164" s="114"/>
      <c r="O164" s="114"/>
      <c r="P164" s="114"/>
      <c r="Q164" s="114"/>
      <c r="R164" s="22"/>
      <c r="S164" s="66"/>
    </row>
    <row r="165" spans="2:19" x14ac:dyDescent="0.2">
      <c r="B165" s="61"/>
      <c r="C165" s="22"/>
      <c r="D165" s="22"/>
      <c r="E165" s="22"/>
      <c r="F165" s="22"/>
      <c r="G165" s="22"/>
      <c r="H165" s="22"/>
      <c r="I165" s="22"/>
      <c r="J165" s="114"/>
      <c r="K165" s="114"/>
      <c r="L165" s="114"/>
      <c r="M165" s="114"/>
      <c r="N165" s="114"/>
      <c r="O165" s="114"/>
      <c r="P165" s="114"/>
      <c r="Q165" s="114"/>
      <c r="R165" s="22"/>
      <c r="S165" s="66"/>
    </row>
    <row r="166" spans="2:19" x14ac:dyDescent="0.2">
      <c r="B166" s="61"/>
      <c r="C166" s="22"/>
      <c r="D166" s="22"/>
      <c r="E166" s="62"/>
      <c r="F166" s="22"/>
      <c r="G166" s="22"/>
      <c r="H166" s="22"/>
      <c r="I166" s="22"/>
      <c r="J166" s="114"/>
      <c r="K166" s="114"/>
      <c r="L166" s="114"/>
      <c r="M166" s="114"/>
      <c r="N166" s="114"/>
      <c r="O166" s="114"/>
      <c r="P166" s="114"/>
      <c r="Q166" s="114"/>
      <c r="R166" s="22"/>
      <c r="S166" s="66"/>
    </row>
    <row r="167" spans="2:19" x14ac:dyDescent="0.2">
      <c r="B167" s="61"/>
      <c r="C167" s="172" t="s">
        <v>1390</v>
      </c>
      <c r="D167" s="172" t="s">
        <v>1371</v>
      </c>
      <c r="E167" s="62"/>
      <c r="F167" s="22"/>
      <c r="G167" s="22"/>
      <c r="H167" s="22"/>
      <c r="I167" s="22"/>
      <c r="J167" s="114"/>
      <c r="K167" s="114"/>
      <c r="L167" s="114"/>
      <c r="M167" s="114"/>
      <c r="N167" s="114"/>
      <c r="O167" s="114"/>
      <c r="P167" s="114"/>
      <c r="Q167" s="114"/>
      <c r="R167" s="22"/>
      <c r="S167" s="66"/>
    </row>
    <row r="168" spans="2:19" x14ac:dyDescent="0.2">
      <c r="B168" s="232"/>
      <c r="C168" s="163" t="s">
        <v>1177</v>
      </c>
      <c r="D168" s="162" t="s">
        <v>1195</v>
      </c>
      <c r="E168" s="62"/>
      <c r="F168" s="22"/>
      <c r="G168" s="22"/>
      <c r="H168" s="22"/>
      <c r="I168" s="22"/>
      <c r="J168" s="22"/>
      <c r="K168" s="22"/>
      <c r="L168" s="114"/>
      <c r="M168" s="114"/>
      <c r="N168" s="114"/>
      <c r="O168" s="114"/>
      <c r="P168" s="114"/>
      <c r="Q168" s="114"/>
      <c r="R168" s="22"/>
      <c r="S168" s="66"/>
    </row>
    <row r="169" spans="2:19" x14ac:dyDescent="0.2">
      <c r="B169" s="232"/>
      <c r="C169" s="161" t="s">
        <v>1180</v>
      </c>
      <c r="D169" s="138">
        <v>0.5</v>
      </c>
      <c r="E169" s="62"/>
      <c r="F169" s="22"/>
      <c r="G169" s="22"/>
      <c r="H169" s="22"/>
      <c r="I169" s="22"/>
      <c r="J169" s="22"/>
      <c r="K169" s="22"/>
      <c r="L169" s="114"/>
      <c r="M169" s="114"/>
      <c r="N169" s="114"/>
      <c r="O169" s="114"/>
      <c r="P169" s="114"/>
      <c r="Q169" s="114"/>
      <c r="R169" s="22"/>
      <c r="S169" s="66"/>
    </row>
    <row r="170" spans="2:19" x14ac:dyDescent="0.2">
      <c r="B170" s="232"/>
      <c r="C170" s="161" t="s">
        <v>1181</v>
      </c>
      <c r="D170" s="138">
        <v>0.72</v>
      </c>
      <c r="E170" s="62"/>
      <c r="F170" s="22"/>
      <c r="G170" s="22"/>
      <c r="H170" s="22"/>
      <c r="I170" s="22"/>
      <c r="J170" s="22"/>
      <c r="K170" s="22"/>
      <c r="L170" s="22"/>
      <c r="M170" s="22"/>
      <c r="N170" s="22"/>
      <c r="O170" s="22"/>
      <c r="P170" s="22"/>
      <c r="Q170" s="114"/>
      <c r="R170" s="22"/>
      <c r="S170" s="66"/>
    </row>
    <row r="171" spans="2:19" x14ac:dyDescent="0.2">
      <c r="B171" s="232"/>
      <c r="C171" s="161" t="s">
        <v>1182</v>
      </c>
      <c r="D171" s="138">
        <v>0.83</v>
      </c>
      <c r="E171" s="62"/>
      <c r="F171" s="172" t="s">
        <v>1388</v>
      </c>
      <c r="G171" s="172" t="s">
        <v>1372</v>
      </c>
      <c r="H171" s="209"/>
      <c r="I171" s="209"/>
      <c r="J171" s="209"/>
      <c r="K171" s="209"/>
      <c r="L171" s="22"/>
      <c r="M171" s="22"/>
      <c r="N171" s="22"/>
      <c r="O171" s="22"/>
      <c r="P171" s="22"/>
      <c r="Q171" s="114"/>
      <c r="R171" s="22"/>
      <c r="S171" s="66"/>
    </row>
    <row r="172" spans="2:19" x14ac:dyDescent="0.2">
      <c r="B172" s="232"/>
      <c r="C172" s="161" t="s">
        <v>1183</v>
      </c>
      <c r="D172" s="138">
        <v>0.41</v>
      </c>
      <c r="E172" s="62"/>
      <c r="F172" s="63" t="s">
        <v>1177</v>
      </c>
      <c r="G172" s="63" t="s">
        <v>1373</v>
      </c>
      <c r="H172" s="63" t="s">
        <v>1374</v>
      </c>
      <c r="I172" s="63" t="s">
        <v>1122</v>
      </c>
      <c r="J172" s="63" t="s">
        <v>1375</v>
      </c>
      <c r="K172" s="63" t="s">
        <v>1376</v>
      </c>
      <c r="L172" s="114"/>
      <c r="M172" s="114"/>
      <c r="N172" s="114"/>
      <c r="O172" s="114"/>
      <c r="P172" s="114"/>
      <c r="Q172" s="114"/>
      <c r="R172" s="22"/>
      <c r="S172" s="66"/>
    </row>
    <row r="173" spans="2:19" x14ac:dyDescent="0.2">
      <c r="B173" s="232"/>
      <c r="C173" s="229" t="s">
        <v>1184</v>
      </c>
      <c r="D173" s="138">
        <v>0.27</v>
      </c>
      <c r="E173" s="62"/>
      <c r="F173" s="140" t="s">
        <v>1126</v>
      </c>
      <c r="G173" s="154">
        <v>63</v>
      </c>
      <c r="H173" s="154">
        <v>172</v>
      </c>
      <c r="I173" s="154">
        <f t="shared" ref="I173:I177" si="7">SUM(G173:H173)</f>
        <v>235</v>
      </c>
      <c r="J173" s="141">
        <f>G173/I173</f>
        <v>0.26808510638297872</v>
      </c>
      <c r="K173" s="141">
        <f>H173/I173</f>
        <v>0.73191489361702122</v>
      </c>
      <c r="L173" s="114"/>
      <c r="M173" s="114"/>
      <c r="N173" s="114"/>
      <c r="O173" s="114"/>
      <c r="P173" s="114"/>
      <c r="Q173" s="114"/>
      <c r="R173" s="22"/>
      <c r="S173" s="66"/>
    </row>
    <row r="174" spans="2:19" x14ac:dyDescent="0.2">
      <c r="B174" s="232"/>
      <c r="C174" s="229" t="s">
        <v>1185</v>
      </c>
      <c r="D174" s="138">
        <v>0.61</v>
      </c>
      <c r="E174" s="62"/>
      <c r="F174" s="140" t="s">
        <v>1127</v>
      </c>
      <c r="G174" s="154">
        <v>238</v>
      </c>
      <c r="H174" s="154">
        <v>66</v>
      </c>
      <c r="I174" s="154">
        <f t="shared" si="7"/>
        <v>304</v>
      </c>
      <c r="J174" s="141">
        <f>G174/I174</f>
        <v>0.78289473684210531</v>
      </c>
      <c r="K174" s="141">
        <f>H174/I174</f>
        <v>0.21710526315789475</v>
      </c>
      <c r="L174" s="114"/>
      <c r="M174" s="114"/>
      <c r="N174" s="114"/>
      <c r="O174" s="114"/>
      <c r="P174" s="114"/>
      <c r="Q174" s="114"/>
      <c r="R174" s="22"/>
      <c r="S174" s="66"/>
    </row>
    <row r="175" spans="2:19" x14ac:dyDescent="0.2">
      <c r="B175" s="232"/>
      <c r="C175" s="161" t="s">
        <v>1186</v>
      </c>
      <c r="D175" s="138">
        <v>7.0000000000000007E-2</v>
      </c>
      <c r="E175" s="62"/>
      <c r="F175" s="140" t="s">
        <v>1128</v>
      </c>
      <c r="G175" s="154">
        <v>304</v>
      </c>
      <c r="H175" s="154">
        <v>187</v>
      </c>
      <c r="I175" s="154">
        <f t="shared" si="7"/>
        <v>491</v>
      </c>
      <c r="J175" s="141">
        <f>G175/I175</f>
        <v>0.61914460285132378</v>
      </c>
      <c r="K175" s="141">
        <f>H175/I175</f>
        <v>0.38085539714867617</v>
      </c>
      <c r="L175" s="114"/>
      <c r="M175" s="114"/>
      <c r="N175" s="114"/>
      <c r="O175" s="114"/>
      <c r="P175" s="114"/>
      <c r="Q175" s="114"/>
      <c r="R175" s="22"/>
      <c r="S175" s="66"/>
    </row>
    <row r="176" spans="2:19" x14ac:dyDescent="0.2">
      <c r="B176" s="232"/>
      <c r="C176" s="161" t="s">
        <v>1187</v>
      </c>
      <c r="D176" s="138">
        <v>0.67</v>
      </c>
      <c r="E176" s="62"/>
      <c r="F176" s="140" t="s">
        <v>1129</v>
      </c>
      <c r="G176" s="154">
        <v>242</v>
      </c>
      <c r="H176" s="154">
        <v>218</v>
      </c>
      <c r="I176" s="154">
        <f t="shared" si="7"/>
        <v>460</v>
      </c>
      <c r="J176" s="141">
        <f>G176/I176</f>
        <v>0.52608695652173909</v>
      </c>
      <c r="K176" s="141">
        <f>H176/I176</f>
        <v>0.47391304347826085</v>
      </c>
      <c r="L176" s="114"/>
      <c r="M176" s="114"/>
      <c r="N176" s="114"/>
      <c r="O176" s="114"/>
      <c r="P176" s="114"/>
      <c r="Q176" s="114"/>
      <c r="R176" s="22"/>
      <c r="S176" s="66"/>
    </row>
    <row r="177" spans="2:19" x14ac:dyDescent="0.2">
      <c r="B177" s="232"/>
      <c r="C177" s="161" t="s">
        <v>1124</v>
      </c>
      <c r="D177" s="138">
        <v>0.3</v>
      </c>
      <c r="E177" s="62"/>
      <c r="F177" s="140" t="s">
        <v>1130</v>
      </c>
      <c r="G177" s="154">
        <v>165</v>
      </c>
      <c r="H177" s="154">
        <v>217</v>
      </c>
      <c r="I177" s="154">
        <f t="shared" si="7"/>
        <v>382</v>
      </c>
      <c r="J177" s="141">
        <f t="shared" ref="J177:J178" si="8">G177/I177</f>
        <v>0.43193717277486909</v>
      </c>
      <c r="K177" s="141">
        <f t="shared" ref="K177:K178" si="9">H177/I177</f>
        <v>0.56806282722513091</v>
      </c>
      <c r="L177" s="114"/>
      <c r="M177" s="114"/>
      <c r="N177" s="114"/>
      <c r="O177" s="114"/>
      <c r="P177" s="114"/>
      <c r="Q177" s="114"/>
      <c r="R177" s="22"/>
      <c r="S177" s="66"/>
    </row>
    <row r="178" spans="2:19" x14ac:dyDescent="0.2">
      <c r="B178" s="232"/>
      <c r="C178" s="161" t="s">
        <v>1125</v>
      </c>
      <c r="D178" s="138">
        <v>0.79</v>
      </c>
      <c r="E178" s="64"/>
      <c r="F178" s="140" t="s">
        <v>1131</v>
      </c>
      <c r="G178" s="154">
        <v>125</v>
      </c>
      <c r="H178" s="154">
        <v>294</v>
      </c>
      <c r="I178" s="154">
        <f t="shared" ref="I178" si="10">SUM(G178:H178)</f>
        <v>419</v>
      </c>
      <c r="J178" s="141">
        <f t="shared" si="8"/>
        <v>0.29832935560859186</v>
      </c>
      <c r="K178" s="141">
        <f t="shared" si="9"/>
        <v>0.70167064439140814</v>
      </c>
      <c r="L178" s="114"/>
      <c r="M178" s="114"/>
      <c r="N178" s="114"/>
      <c r="O178" s="114"/>
      <c r="P178" s="114"/>
      <c r="Q178" s="114"/>
      <c r="R178" s="22"/>
      <c r="S178" s="66"/>
    </row>
    <row r="179" spans="2:19" x14ac:dyDescent="0.2">
      <c r="B179" s="232"/>
      <c r="C179" s="161" t="s">
        <v>1126</v>
      </c>
      <c r="D179" s="138">
        <v>0.73</v>
      </c>
      <c r="E179" s="62"/>
      <c r="F179" s="139" t="s">
        <v>1237</v>
      </c>
      <c r="G179" s="154">
        <f>GETPIVOTDATA("Net Dwellings",Pivot!$B$258,"Large Site Completion",)</f>
        <v>98</v>
      </c>
      <c r="H179" s="154">
        <f>GETPIVOTDATA("Net Dwellings",Pivot!$B$258,"Large Site Completion","Y")</f>
        <v>233</v>
      </c>
      <c r="I179" s="154">
        <f t="shared" ref="I179" si="11">SUM(G179:H179)</f>
        <v>331</v>
      </c>
      <c r="J179" s="141">
        <f>G179/I179</f>
        <v>0.29607250755287007</v>
      </c>
      <c r="K179" s="141">
        <f>H179/I179</f>
        <v>0.70392749244712993</v>
      </c>
      <c r="L179" s="114"/>
      <c r="M179" s="114"/>
      <c r="N179" s="114"/>
      <c r="O179" s="114"/>
      <c r="P179" s="114"/>
      <c r="Q179" s="114"/>
      <c r="R179" s="22"/>
      <c r="S179" s="66"/>
    </row>
    <row r="180" spans="2:19" x14ac:dyDescent="0.2">
      <c r="B180" s="232"/>
      <c r="C180" s="161" t="s">
        <v>1127</v>
      </c>
      <c r="D180" s="138">
        <v>0.22</v>
      </c>
      <c r="E180" s="22"/>
      <c r="F180" s="63" t="s">
        <v>1377</v>
      </c>
      <c r="G180" s="155">
        <f>SUM(G173:G179)</f>
        <v>1235</v>
      </c>
      <c r="H180" s="155">
        <f>SUM(H173:H179)</f>
        <v>1387</v>
      </c>
      <c r="I180" s="155">
        <f>SUM(I173:I179)</f>
        <v>2622</v>
      </c>
      <c r="J180" s="156">
        <f>G180/I180</f>
        <v>0.47101449275362317</v>
      </c>
      <c r="K180" s="156">
        <f>H180/I180</f>
        <v>0.52898550724637683</v>
      </c>
      <c r="L180" s="114"/>
      <c r="M180" s="114"/>
      <c r="N180" s="114"/>
      <c r="O180" s="114"/>
      <c r="P180" s="114"/>
      <c r="Q180" s="114"/>
      <c r="R180" s="22"/>
      <c r="S180" s="66"/>
    </row>
    <row r="181" spans="2:19" x14ac:dyDescent="0.2">
      <c r="B181" s="232"/>
      <c r="C181" s="161" t="s">
        <v>1128</v>
      </c>
      <c r="D181" s="138">
        <v>0.38</v>
      </c>
      <c r="E181" s="22"/>
      <c r="F181" s="63" t="s">
        <v>1378</v>
      </c>
      <c r="G181" s="155">
        <f>AVERAGE(G173:G179)</f>
        <v>176.42857142857142</v>
      </c>
      <c r="H181" s="155">
        <f>AVERAGE(H173:H179)</f>
        <v>198.14285714285714</v>
      </c>
      <c r="I181" s="155">
        <f>AVERAGE(I173:I179)</f>
        <v>374.57142857142856</v>
      </c>
      <c r="J181" s="156">
        <f>AVERAGE(J173:J179)</f>
        <v>0.46036434836206824</v>
      </c>
      <c r="K181" s="156">
        <f>AVERAGE(K173:K179)</f>
        <v>0.5396356516379317</v>
      </c>
      <c r="L181" s="114"/>
      <c r="M181" s="114"/>
      <c r="N181" s="114"/>
      <c r="O181" s="114"/>
      <c r="P181" s="114"/>
      <c r="Q181" s="114"/>
      <c r="R181" s="22"/>
      <c r="S181" s="66"/>
    </row>
    <row r="182" spans="2:19" x14ac:dyDescent="0.2">
      <c r="B182" s="232"/>
      <c r="C182" s="161" t="s">
        <v>1129</v>
      </c>
      <c r="D182" s="138">
        <v>0.47</v>
      </c>
      <c r="E182" s="22"/>
      <c r="F182" s="22"/>
      <c r="G182" s="22"/>
      <c r="H182" s="22"/>
      <c r="I182" s="22"/>
      <c r="J182" s="114"/>
      <c r="K182" s="114"/>
      <c r="L182" s="114"/>
      <c r="M182" s="114"/>
      <c r="N182" s="114"/>
      <c r="O182" s="114"/>
      <c r="P182" s="114"/>
      <c r="Q182" s="114"/>
      <c r="R182" s="22"/>
      <c r="S182" s="66"/>
    </row>
    <row r="183" spans="2:19" x14ac:dyDescent="0.2">
      <c r="B183" s="232"/>
      <c r="C183" s="161" t="s">
        <v>1130</v>
      </c>
      <c r="D183" s="138">
        <v>0.56999999999999995</v>
      </c>
      <c r="E183" s="22"/>
      <c r="F183" s="22"/>
      <c r="G183" s="22"/>
      <c r="H183" s="22"/>
      <c r="I183" s="22"/>
      <c r="J183" s="114"/>
      <c r="K183" s="114"/>
      <c r="L183" s="114"/>
      <c r="M183" s="114"/>
      <c r="N183" s="114"/>
      <c r="O183" s="114"/>
      <c r="P183" s="114"/>
      <c r="Q183" s="114"/>
      <c r="R183" s="22"/>
      <c r="S183" s="66"/>
    </row>
    <row r="184" spans="2:19" x14ac:dyDescent="0.2">
      <c r="B184" s="232"/>
      <c r="C184" s="161" t="s">
        <v>1131</v>
      </c>
      <c r="D184" s="138">
        <f>K178</f>
        <v>0.70167064439140814</v>
      </c>
      <c r="E184" s="22"/>
      <c r="F184" s="22"/>
      <c r="G184" s="22"/>
      <c r="H184" s="22"/>
      <c r="I184" s="22"/>
      <c r="J184" s="114"/>
      <c r="K184" s="114"/>
      <c r="L184" s="114"/>
      <c r="M184" s="114"/>
      <c r="N184" s="114"/>
      <c r="O184" s="114"/>
      <c r="P184" s="114"/>
      <c r="Q184" s="114"/>
      <c r="R184" s="22"/>
      <c r="S184" s="66"/>
    </row>
    <row r="185" spans="2:19" x14ac:dyDescent="0.2">
      <c r="B185" s="232"/>
      <c r="C185" s="161" t="s">
        <v>1237</v>
      </c>
      <c r="D185" s="138">
        <f>K179</f>
        <v>0.70392749244712993</v>
      </c>
      <c r="E185" s="22"/>
      <c r="F185" s="22"/>
      <c r="G185" s="22"/>
      <c r="H185" s="22"/>
      <c r="I185" s="22"/>
      <c r="J185" s="114"/>
      <c r="K185" s="114"/>
      <c r="L185" s="114"/>
      <c r="M185" s="114"/>
      <c r="N185" s="114"/>
      <c r="O185" s="114"/>
      <c r="P185" s="114"/>
      <c r="Q185" s="114"/>
      <c r="R185" s="22"/>
      <c r="S185" s="66"/>
    </row>
    <row r="186" spans="2:19" x14ac:dyDescent="0.2">
      <c r="B186" s="61"/>
      <c r="C186" s="22"/>
      <c r="D186" s="22"/>
      <c r="E186" s="22"/>
      <c r="F186" s="22"/>
      <c r="G186" s="22"/>
      <c r="H186" s="22"/>
      <c r="I186" s="22"/>
      <c r="J186" s="114"/>
      <c r="K186" s="114"/>
      <c r="L186" s="22"/>
      <c r="M186" s="22"/>
      <c r="N186" s="22"/>
      <c r="O186" s="22"/>
      <c r="P186" s="22"/>
      <c r="Q186" s="22"/>
      <c r="R186" s="22"/>
      <c r="S186" s="66"/>
    </row>
    <row r="187" spans="2:19" x14ac:dyDescent="0.2">
      <c r="B187" s="70"/>
      <c r="C187" s="65"/>
      <c r="D187" s="65"/>
      <c r="E187" s="65"/>
      <c r="F187" s="65"/>
      <c r="G187" s="65"/>
      <c r="H187" s="65"/>
      <c r="I187" s="65"/>
      <c r="J187" s="65"/>
      <c r="K187" s="65"/>
      <c r="L187" s="65"/>
      <c r="M187" s="65"/>
      <c r="N187" s="65"/>
      <c r="O187" s="65"/>
      <c r="P187" s="65"/>
      <c r="Q187" s="65"/>
      <c r="R187" s="65"/>
      <c r="S187" s="67"/>
    </row>
    <row r="188" spans="2:19" x14ac:dyDescent="0.2">
      <c r="B188" s="61"/>
      <c r="C188" s="22"/>
      <c r="D188" s="22"/>
      <c r="E188" s="22"/>
      <c r="F188" s="22"/>
      <c r="G188" s="22"/>
      <c r="H188" s="22"/>
      <c r="I188" s="22"/>
      <c r="J188" s="22"/>
      <c r="K188" s="22"/>
      <c r="L188" s="22"/>
      <c r="M188" s="22"/>
      <c r="N188" s="22"/>
      <c r="O188" s="22"/>
      <c r="P188" s="22"/>
      <c r="Q188" s="22"/>
      <c r="R188" s="22"/>
      <c r="S188" s="66"/>
    </row>
    <row r="189" spans="2:19" x14ac:dyDescent="0.2">
      <c r="B189" s="61"/>
      <c r="C189" s="22"/>
      <c r="D189" s="22"/>
      <c r="E189" s="22"/>
      <c r="F189" s="22"/>
      <c r="G189" s="22"/>
      <c r="H189" s="22"/>
      <c r="I189" s="22"/>
      <c r="J189" s="22"/>
      <c r="K189" s="22"/>
      <c r="L189" s="22"/>
      <c r="M189" s="22"/>
      <c r="N189" s="22"/>
      <c r="O189" s="22"/>
      <c r="P189" s="22"/>
      <c r="Q189" s="22"/>
      <c r="R189" s="22"/>
      <c r="S189" s="66"/>
    </row>
    <row r="190" spans="2:19" x14ac:dyDescent="0.2">
      <c r="B190" s="61"/>
      <c r="C190" s="22"/>
      <c r="D190" s="22"/>
      <c r="E190" s="22"/>
      <c r="F190" s="22"/>
      <c r="G190" s="22"/>
      <c r="H190" s="22"/>
      <c r="I190" s="22"/>
      <c r="J190" s="22"/>
      <c r="K190" s="22"/>
      <c r="L190" s="22"/>
      <c r="M190" s="22"/>
      <c r="N190" s="22"/>
      <c r="O190" s="22"/>
      <c r="P190" s="22"/>
      <c r="Q190" s="22"/>
      <c r="R190" s="22"/>
      <c r="S190" s="66"/>
    </row>
    <row r="191" spans="2:19" ht="20.25" x14ac:dyDescent="0.3">
      <c r="B191" s="61"/>
      <c r="C191" s="208" t="s">
        <v>1396</v>
      </c>
      <c r="D191" s="173"/>
      <c r="E191" s="173"/>
      <c r="F191" s="173"/>
      <c r="G191" s="173"/>
      <c r="H191" s="173"/>
      <c r="I191" s="173"/>
      <c r="J191" s="173"/>
      <c r="K191" s="173"/>
      <c r="L191" s="173"/>
      <c r="M191" s="173"/>
      <c r="N191" s="173"/>
      <c r="O191" s="173"/>
      <c r="P191" s="173"/>
      <c r="Q191" s="173"/>
      <c r="R191" s="22"/>
      <c r="S191" s="66"/>
    </row>
    <row r="192" spans="2:19" ht="20.25" x14ac:dyDescent="0.3">
      <c r="B192" s="61"/>
      <c r="C192" s="208"/>
      <c r="D192" s="173"/>
      <c r="E192" s="173"/>
      <c r="F192" s="173"/>
      <c r="G192" s="173"/>
      <c r="H192" s="173"/>
      <c r="I192" s="173"/>
      <c r="J192" s="173"/>
      <c r="K192" s="173"/>
      <c r="L192" s="173"/>
      <c r="M192" s="173"/>
      <c r="N192" s="173"/>
      <c r="O192" s="173"/>
      <c r="P192" s="173"/>
      <c r="Q192" s="173"/>
      <c r="R192" s="22"/>
      <c r="S192" s="66"/>
    </row>
    <row r="193" spans="2:19" ht="15" x14ac:dyDescent="0.25">
      <c r="B193" s="61"/>
      <c r="C193" s="210" t="s">
        <v>1397</v>
      </c>
      <c r="D193" s="173"/>
      <c r="E193" s="173"/>
      <c r="F193" s="173"/>
      <c r="G193" s="173"/>
      <c r="H193" s="173"/>
      <c r="I193" s="173"/>
      <c r="J193" s="173"/>
      <c r="K193" s="173"/>
      <c r="L193" s="210" t="s">
        <v>1398</v>
      </c>
      <c r="M193" s="114"/>
      <c r="N193" s="114"/>
      <c r="O193" s="114"/>
      <c r="P193" s="173"/>
      <c r="Q193" s="173"/>
      <c r="R193" s="22"/>
      <c r="S193" s="66"/>
    </row>
    <row r="194" spans="2:19" x14ac:dyDescent="0.2">
      <c r="B194" s="61"/>
      <c r="C194" s="172" t="s">
        <v>1412</v>
      </c>
      <c r="D194" s="172" t="s">
        <v>1587</v>
      </c>
      <c r="E194" s="173"/>
      <c r="F194" s="173"/>
      <c r="G194" s="173"/>
      <c r="H194" s="173"/>
      <c r="I194" s="173"/>
      <c r="J194" s="173"/>
      <c r="K194" s="173"/>
      <c r="L194" s="172" t="s">
        <v>1429</v>
      </c>
      <c r="M194" s="172" t="s">
        <v>1399</v>
      </c>
      <c r="N194" s="173"/>
      <c r="O194" s="173"/>
      <c r="P194" s="173"/>
      <c r="Q194" s="173"/>
      <c r="R194" s="22"/>
      <c r="S194" s="66"/>
    </row>
    <row r="195" spans="2:19" x14ac:dyDescent="0.2">
      <c r="B195" s="232"/>
      <c r="C195" s="305" t="s">
        <v>1400</v>
      </c>
      <c r="D195" s="306"/>
      <c r="E195" s="165" t="s">
        <v>1237</v>
      </c>
      <c r="F195" s="173"/>
      <c r="G195" s="173"/>
      <c r="H195" s="173"/>
      <c r="I195" s="173"/>
      <c r="J195" s="173"/>
      <c r="K195" s="173"/>
      <c r="L195" s="306" t="s">
        <v>1401</v>
      </c>
      <c r="M195" s="306"/>
      <c r="N195" s="165" t="s">
        <v>1237</v>
      </c>
      <c r="O195" s="173"/>
      <c r="P195" s="173"/>
      <c r="Q195" s="173"/>
      <c r="R195" s="173"/>
      <c r="S195" s="66"/>
    </row>
    <row r="196" spans="2:19" x14ac:dyDescent="0.2">
      <c r="B196" s="232"/>
      <c r="C196" s="309" t="s">
        <v>1402</v>
      </c>
      <c r="D196" s="307"/>
      <c r="E196" s="124">
        <f>GETPIVOTDATA("Net Dwellings",Pivot!$B$246,"Town_Centre","East Sheen")</f>
        <v>4</v>
      </c>
      <c r="F196" s="173"/>
      <c r="G196" s="173"/>
      <c r="H196" s="173"/>
      <c r="I196" s="173"/>
      <c r="J196" s="173"/>
      <c r="K196" s="173"/>
      <c r="L196" s="307" t="s">
        <v>1397</v>
      </c>
      <c r="M196" s="307"/>
      <c r="N196" s="124">
        <f>E201</f>
        <v>44</v>
      </c>
      <c r="O196" s="173"/>
      <c r="P196" s="173"/>
      <c r="Q196" s="173"/>
      <c r="R196" s="173"/>
      <c r="S196" s="66"/>
    </row>
    <row r="197" spans="2:19" x14ac:dyDescent="0.2">
      <c r="B197" s="232"/>
      <c r="C197" s="309" t="s">
        <v>1403</v>
      </c>
      <c r="D197" s="307"/>
      <c r="E197" s="124">
        <f>GETPIVOTDATA("Net Dwellings",Pivot!$B$246,"Town_Centre","Richmond")</f>
        <v>1</v>
      </c>
      <c r="F197" s="173"/>
      <c r="G197" s="173"/>
      <c r="H197" s="173"/>
      <c r="I197" s="173"/>
      <c r="J197" s="173"/>
      <c r="K197" s="173"/>
      <c r="L197" s="307" t="s">
        <v>1404</v>
      </c>
      <c r="M197" s="307"/>
      <c r="N197" s="124">
        <f>GETPIVOTDATA("Net Dwellings",Pivot!$H$247,"TPA","Thames Policy Area")</f>
        <v>155</v>
      </c>
      <c r="O197" s="173"/>
      <c r="P197" s="173"/>
      <c r="Q197" s="173"/>
      <c r="R197" s="173"/>
      <c r="S197" s="66"/>
    </row>
    <row r="198" spans="2:19" x14ac:dyDescent="0.2">
      <c r="B198" s="232"/>
      <c r="C198" s="309" t="s">
        <v>1405</v>
      </c>
      <c r="D198" s="307"/>
      <c r="E198" s="124">
        <f>GETPIVOTDATA("Net Dwellings",Pivot!$B$246,"Town_Centre","Teddington")</f>
        <v>7</v>
      </c>
      <c r="F198" s="173"/>
      <c r="G198" s="173"/>
      <c r="H198" s="173"/>
      <c r="I198" s="173"/>
      <c r="J198" s="173"/>
      <c r="K198" s="173"/>
      <c r="L198" s="307" t="s">
        <v>1551</v>
      </c>
      <c r="M198" s="307"/>
      <c r="N198" s="124">
        <f>GETPIVOTDATA("Net Dwellings",Pivot!$E$255,"MixedUse","Mixed Use Area")</f>
        <v>54</v>
      </c>
      <c r="O198" s="173"/>
      <c r="P198" s="173"/>
      <c r="Q198" s="173"/>
      <c r="R198" s="173"/>
      <c r="S198" s="66"/>
    </row>
    <row r="199" spans="2:19" x14ac:dyDescent="0.2">
      <c r="B199" s="232"/>
      <c r="C199" s="309" t="s">
        <v>1406</v>
      </c>
      <c r="D199" s="307"/>
      <c r="E199" s="124">
        <f>GETPIVOTDATA("Net Dwellings",Pivot!$B$246,"Town_Centre","Twickenham")</f>
        <v>27</v>
      </c>
      <c r="F199" s="173"/>
      <c r="G199" s="173"/>
      <c r="H199" s="173"/>
      <c r="I199" s="173"/>
      <c r="J199" s="173"/>
      <c r="K199" s="173"/>
      <c r="L199" s="310" t="s">
        <v>1407</v>
      </c>
      <c r="M199" s="309"/>
      <c r="N199" s="124">
        <v>0</v>
      </c>
      <c r="O199" s="173"/>
      <c r="P199" s="173"/>
      <c r="Q199" s="173"/>
      <c r="R199" s="173"/>
      <c r="S199" s="66"/>
    </row>
    <row r="200" spans="2:19" x14ac:dyDescent="0.2">
      <c r="B200" s="232"/>
      <c r="C200" s="309" t="s">
        <v>1428</v>
      </c>
      <c r="D200" s="307"/>
      <c r="E200" s="124">
        <f>GETPIVOTDATA("Net Dwellings",Pivot!$B$246,"Town_Centre","Whitton")</f>
        <v>5</v>
      </c>
      <c r="F200" s="173"/>
      <c r="G200" s="173"/>
      <c r="H200" s="173"/>
      <c r="I200" s="173"/>
      <c r="J200" s="173"/>
      <c r="K200" s="173"/>
      <c r="L200" s="307" t="s">
        <v>1409</v>
      </c>
      <c r="M200" s="307"/>
      <c r="N200" s="124">
        <v>0</v>
      </c>
      <c r="O200" s="173"/>
      <c r="P200" s="173"/>
      <c r="Q200" s="173"/>
      <c r="R200" s="173"/>
      <c r="S200" s="66"/>
    </row>
    <row r="201" spans="2:19" x14ac:dyDescent="0.2">
      <c r="B201" s="232"/>
      <c r="C201" s="305" t="s">
        <v>1408</v>
      </c>
      <c r="D201" s="306"/>
      <c r="E201" s="98">
        <f>SUM(E196:E200)</f>
        <v>44</v>
      </c>
      <c r="F201" s="173"/>
      <c r="G201" s="173"/>
      <c r="H201" s="173"/>
      <c r="I201" s="173"/>
      <c r="J201" s="173"/>
      <c r="K201" s="173"/>
      <c r="L201" s="307" t="s">
        <v>1410</v>
      </c>
      <c r="M201" s="307"/>
      <c r="N201" s="124">
        <f>GETPIVOTDATA("Net Dwellings",Pivot!$H$255,"Garden Land","Garden Land")</f>
        <v>3</v>
      </c>
      <c r="O201" s="173"/>
      <c r="P201" s="173"/>
      <c r="Q201" s="173"/>
      <c r="R201" s="173"/>
      <c r="S201" s="66"/>
    </row>
    <row r="202" spans="2:19" x14ac:dyDescent="0.2">
      <c r="B202" s="61"/>
      <c r="C202" s="173"/>
      <c r="D202" s="173"/>
      <c r="E202" s="173"/>
      <c r="F202" s="173"/>
      <c r="G202" s="173"/>
      <c r="H202" s="173"/>
      <c r="I202" s="173"/>
      <c r="J202" s="173"/>
      <c r="K202" s="211"/>
      <c r="L202" s="307" t="s">
        <v>1545</v>
      </c>
      <c r="M202" s="307"/>
      <c r="N202" s="124">
        <f>GETPIVOTDATA("Net Dwellings",Pivot!$E$247,"Conservation Area","Conservation Area")</f>
        <v>62</v>
      </c>
      <c r="O202" s="173"/>
      <c r="P202" s="173"/>
      <c r="Q202" s="22"/>
      <c r="R202" s="22"/>
      <c r="S202" s="66"/>
    </row>
    <row r="203" spans="2:19" x14ac:dyDescent="0.2">
      <c r="B203" s="61"/>
      <c r="C203" s="173"/>
      <c r="D203" s="173"/>
      <c r="E203" s="173"/>
      <c r="F203" s="173"/>
      <c r="G203" s="173"/>
      <c r="H203" s="173"/>
      <c r="I203" s="173"/>
      <c r="J203" s="173"/>
      <c r="K203" s="211"/>
      <c r="L203" s="207"/>
      <c r="M203" s="207"/>
      <c r="N203" s="212"/>
      <c r="O203" s="173"/>
      <c r="P203" s="173"/>
      <c r="Q203" s="22"/>
      <c r="R203" s="22"/>
      <c r="S203" s="66"/>
    </row>
    <row r="204" spans="2:19" ht="15" x14ac:dyDescent="0.25">
      <c r="B204" s="61"/>
      <c r="C204" s="210" t="s">
        <v>1411</v>
      </c>
      <c r="D204" s="173"/>
      <c r="E204" s="114"/>
      <c r="F204" s="213"/>
      <c r="G204" s="213"/>
      <c r="H204" s="213"/>
      <c r="I204" s="213"/>
      <c r="J204" s="213"/>
      <c r="K204" s="213"/>
      <c r="L204" s="173"/>
      <c r="M204" s="173"/>
      <c r="N204" s="173"/>
      <c r="O204" s="173"/>
      <c r="P204" s="173"/>
      <c r="Q204" s="173"/>
      <c r="R204" s="22"/>
      <c r="S204" s="66"/>
    </row>
    <row r="205" spans="2:19" x14ac:dyDescent="0.2">
      <c r="B205" s="61"/>
      <c r="C205" s="172" t="s">
        <v>1434</v>
      </c>
      <c r="D205" s="172" t="s">
        <v>1588</v>
      </c>
      <c r="E205" s="114"/>
      <c r="F205" s="213"/>
      <c r="G205" s="213"/>
      <c r="H205" s="213"/>
      <c r="I205" s="213"/>
      <c r="J205" s="213"/>
      <c r="K205" s="213"/>
      <c r="L205" s="173"/>
      <c r="M205" s="173"/>
      <c r="N205" s="173"/>
      <c r="O205" s="173"/>
      <c r="P205" s="173"/>
      <c r="Q205" s="173"/>
      <c r="R205" s="22"/>
      <c r="S205" s="66"/>
    </row>
    <row r="206" spans="2:19" ht="33.75" x14ac:dyDescent="0.2">
      <c r="B206" s="232"/>
      <c r="C206" s="305" t="s">
        <v>1318</v>
      </c>
      <c r="D206" s="306"/>
      <c r="E206" s="306"/>
      <c r="F206" s="71" t="s">
        <v>1413</v>
      </c>
      <c r="G206" s="72" t="s">
        <v>1170</v>
      </c>
      <c r="H206" s="71" t="s">
        <v>1189</v>
      </c>
      <c r="I206" s="213"/>
      <c r="J206" s="213"/>
      <c r="K206" s="213"/>
      <c r="L206" s="213"/>
      <c r="M206" s="173"/>
      <c r="N206" s="173"/>
      <c r="O206" s="173"/>
      <c r="P206" s="173"/>
      <c r="Q206" s="173"/>
      <c r="R206" s="173"/>
      <c r="S206" s="66"/>
    </row>
    <row r="207" spans="2:19" x14ac:dyDescent="0.2">
      <c r="B207" s="232"/>
      <c r="C207" s="303" t="s">
        <v>1414</v>
      </c>
      <c r="D207" s="304"/>
      <c r="E207" s="304"/>
      <c r="F207" s="142">
        <f>GETPIVOTDATA("Net Dwellings",Pivot!$B$270,"Ward","Barnes")</f>
        <v>5</v>
      </c>
      <c r="G207" s="123">
        <f>GETPIVOTDATA("Net Dwellings",Pivot!$E$270,"Ward","Barnes")</f>
        <v>2</v>
      </c>
      <c r="H207" s="142">
        <f>GETPIVOTDATA("Net Dwellings",Pivot!$H$270,"Ward","Barnes")</f>
        <v>4</v>
      </c>
      <c r="I207" s="213"/>
      <c r="J207" s="213"/>
      <c r="K207" s="213"/>
      <c r="L207" s="213"/>
      <c r="M207" s="173"/>
      <c r="N207" s="173"/>
      <c r="O207" s="173"/>
      <c r="P207" s="173"/>
      <c r="Q207" s="173"/>
      <c r="R207" s="173"/>
      <c r="S207" s="66"/>
    </row>
    <row r="208" spans="2:19" x14ac:dyDescent="0.2">
      <c r="B208" s="232"/>
      <c r="C208" s="303" t="s">
        <v>1402</v>
      </c>
      <c r="D208" s="304"/>
      <c r="E208" s="304"/>
      <c r="F208" s="142">
        <f>GETPIVOTDATA("Net Dwellings",Pivot!$B$270,"Ward","East Sheen")</f>
        <v>24</v>
      </c>
      <c r="G208" s="123">
        <f>GETPIVOTDATA("Net Dwellings",Pivot!$E$270,"Ward","East Sheen")</f>
        <v>7</v>
      </c>
      <c r="H208" s="142">
        <f>GETPIVOTDATA("Net Dwellings",Pivot!$H$270,"Ward","East Sheen")</f>
        <v>4</v>
      </c>
      <c r="I208" s="213"/>
      <c r="J208" s="213"/>
      <c r="K208" s="213"/>
      <c r="L208" s="213"/>
      <c r="M208" s="173"/>
      <c r="N208" s="173"/>
      <c r="O208" s="173"/>
      <c r="P208" s="173"/>
      <c r="Q208" s="173"/>
      <c r="R208" s="173"/>
      <c r="S208" s="66"/>
    </row>
    <row r="209" spans="2:19" x14ac:dyDescent="0.2">
      <c r="B209" s="232"/>
      <c r="C209" s="303" t="s">
        <v>1415</v>
      </c>
      <c r="D209" s="304"/>
      <c r="E209" s="304"/>
      <c r="F209" s="142">
        <f>GETPIVOTDATA("Net Dwellings",Pivot!$B$270,"Ward","Fulwell and Hampton Hill")</f>
        <v>62</v>
      </c>
      <c r="G209" s="123">
        <f>GETPIVOTDATA("Net Dwellings",Pivot!$E$270,"Ward","Fulwell and Hampton Hill")</f>
        <v>9</v>
      </c>
      <c r="H209" s="142">
        <f>GETPIVOTDATA("Net Dwellings",Pivot!$H$270,"Ward","Fulwell and Hampton Hill")</f>
        <v>30</v>
      </c>
      <c r="I209" s="213"/>
      <c r="J209" s="213"/>
      <c r="K209" s="213"/>
      <c r="L209" s="213"/>
      <c r="M209" s="173"/>
      <c r="N209" s="173"/>
      <c r="O209" s="173"/>
      <c r="P209" s="173"/>
      <c r="Q209" s="173"/>
      <c r="R209" s="173"/>
      <c r="S209" s="66"/>
    </row>
    <row r="210" spans="2:19" x14ac:dyDescent="0.2">
      <c r="B210" s="232"/>
      <c r="C210" s="308" t="s">
        <v>1487</v>
      </c>
      <c r="D210" s="308"/>
      <c r="E210" s="299"/>
      <c r="F210" s="142">
        <f>GETPIVOTDATA("Net Dwellings",Pivot!$B$270,"Ward","Ham, Petersham and Richmond Riverside")</f>
        <v>0</v>
      </c>
      <c r="G210" s="123">
        <f>GETPIVOTDATA("Net Dwellings",Pivot!$E$270,"Ward","Ham, Petersham and Richmond Riverside")</f>
        <v>18</v>
      </c>
      <c r="H210" s="142">
        <f>GETPIVOTDATA("Net Dwellings",Pivot!$H$270,"Ward","Ham, Petersham and Richmond Riverside")</f>
        <v>33</v>
      </c>
      <c r="I210" s="213"/>
      <c r="J210" s="213"/>
      <c r="K210" s="213"/>
      <c r="L210" s="213"/>
      <c r="M210" s="173"/>
      <c r="N210" s="173"/>
      <c r="O210" s="173"/>
      <c r="P210" s="173"/>
      <c r="Q210" s="173"/>
      <c r="R210" s="173"/>
      <c r="S210" s="66"/>
    </row>
    <row r="211" spans="2:19" x14ac:dyDescent="0.2">
      <c r="B211" s="232"/>
      <c r="C211" s="303" t="s">
        <v>1417</v>
      </c>
      <c r="D211" s="304"/>
      <c r="E211" s="304"/>
      <c r="F211" s="142">
        <f>GETPIVOTDATA("Net Dwellings",Pivot!$B$270,"Ward","Hampton")</f>
        <v>43</v>
      </c>
      <c r="G211" s="123">
        <f>GETPIVOTDATA("Net Dwellings",Pivot!$E$270,"Ward","Hampton")</f>
        <v>13</v>
      </c>
      <c r="H211" s="142">
        <f>GETPIVOTDATA("Net Dwellings",Pivot!$H$270,"Ward","Hampton")</f>
        <v>5</v>
      </c>
      <c r="I211" s="213"/>
      <c r="J211" s="213"/>
      <c r="K211" s="213"/>
      <c r="L211" s="213"/>
      <c r="M211" s="173"/>
      <c r="N211" s="173"/>
      <c r="O211" s="173"/>
      <c r="P211" s="173"/>
      <c r="Q211" s="173"/>
      <c r="R211" s="173"/>
      <c r="S211" s="66"/>
    </row>
    <row r="212" spans="2:19" x14ac:dyDescent="0.2">
      <c r="B212" s="232"/>
      <c r="C212" s="303" t="s">
        <v>1416</v>
      </c>
      <c r="D212" s="304"/>
      <c r="E212" s="304"/>
      <c r="F212" s="142">
        <f>GETPIVOTDATA("Net Dwellings",Pivot!$B$270,"Ward","Hampton North")</f>
        <v>5</v>
      </c>
      <c r="G212" s="123">
        <f>GETPIVOTDATA("Net Dwellings",Pivot!$E$270,"Ward","Hampton North")</f>
        <v>2</v>
      </c>
      <c r="H212" s="142">
        <f>GETPIVOTDATA("Net Dwellings",Pivot!$H$270,"Ward","Hampton North")</f>
        <v>-1</v>
      </c>
      <c r="I212" s="213"/>
      <c r="J212" s="213"/>
      <c r="K212" s="213"/>
      <c r="L212" s="213"/>
      <c r="M212" s="173"/>
      <c r="N212" s="173"/>
      <c r="O212" s="173"/>
      <c r="P212" s="173"/>
      <c r="Q212" s="173"/>
      <c r="R212" s="173"/>
      <c r="S212" s="66"/>
    </row>
    <row r="213" spans="2:19" x14ac:dyDescent="0.2">
      <c r="B213" s="232"/>
      <c r="C213" s="303" t="s">
        <v>1418</v>
      </c>
      <c r="D213" s="304"/>
      <c r="E213" s="304"/>
      <c r="F213" s="142">
        <f>GETPIVOTDATA("Net Dwellings",Pivot!$B$270,"Ward","Hampton Wick")</f>
        <v>22</v>
      </c>
      <c r="G213" s="123">
        <f>GETPIVOTDATA("Net Dwellings",Pivot!$E$270,"Ward","Hampton Wick")</f>
        <v>57</v>
      </c>
      <c r="H213" s="142">
        <f>GETPIVOTDATA("Net Dwellings",Pivot!$H$270,"Ward","Hampton Wick")</f>
        <v>15</v>
      </c>
      <c r="I213" s="213"/>
      <c r="J213" s="213"/>
      <c r="K213" s="213"/>
      <c r="L213" s="213"/>
      <c r="M213" s="173"/>
      <c r="N213" s="173"/>
      <c r="O213" s="173"/>
      <c r="P213" s="173"/>
      <c r="Q213" s="173"/>
      <c r="R213" s="173"/>
      <c r="S213" s="66"/>
    </row>
    <row r="214" spans="2:19" x14ac:dyDescent="0.2">
      <c r="B214" s="232"/>
      <c r="C214" s="303" t="s">
        <v>1419</v>
      </c>
      <c r="D214" s="304"/>
      <c r="E214" s="304"/>
      <c r="F214" s="142">
        <f>GETPIVOTDATA("Net Dwellings",Pivot!$B$270,"Ward","Heathfield")</f>
        <v>2</v>
      </c>
      <c r="G214" s="123">
        <f>GETPIVOTDATA("Net Dwellings",Pivot!$E$270,"Ward","Heathfield")</f>
        <v>4</v>
      </c>
      <c r="H214" s="142">
        <f>GETPIVOTDATA("Net Dwellings",Pivot!$H$270,"Ward","Heathfield")</f>
        <v>1</v>
      </c>
      <c r="I214" s="213"/>
      <c r="J214" s="213"/>
      <c r="K214" s="213"/>
      <c r="L214" s="213"/>
      <c r="M214" s="173"/>
      <c r="N214" s="173"/>
      <c r="O214" s="173"/>
      <c r="P214" s="173"/>
      <c r="Q214" s="173"/>
      <c r="R214" s="173"/>
      <c r="S214" s="66"/>
    </row>
    <row r="215" spans="2:19" x14ac:dyDescent="0.2">
      <c r="B215" s="232"/>
      <c r="C215" s="303" t="s">
        <v>1420</v>
      </c>
      <c r="D215" s="304"/>
      <c r="E215" s="304"/>
      <c r="F215" s="142">
        <f>GETPIVOTDATA("Net Dwellings",Pivot!$B$270,"Ward","Kew")</f>
        <v>8</v>
      </c>
      <c r="G215" s="123">
        <f>GETPIVOTDATA("Net Dwellings",Pivot!$E$270,"Ward","Kew")</f>
        <v>43</v>
      </c>
      <c r="H215" s="142">
        <f>GETPIVOTDATA("Net Dwellings",Pivot!$H$270,"Ward","Kew")</f>
        <v>7</v>
      </c>
      <c r="I215" s="213"/>
      <c r="J215" s="213"/>
      <c r="K215" s="213"/>
      <c r="L215" s="213"/>
      <c r="M215" s="173"/>
      <c r="N215" s="173"/>
      <c r="O215" s="173"/>
      <c r="P215" s="173"/>
      <c r="Q215" s="173"/>
      <c r="R215" s="173"/>
      <c r="S215" s="66"/>
    </row>
    <row r="216" spans="2:19" x14ac:dyDescent="0.2">
      <c r="B216" s="232"/>
      <c r="C216" s="303" t="s">
        <v>1421</v>
      </c>
      <c r="D216" s="304"/>
      <c r="E216" s="304"/>
      <c r="F216" s="142">
        <f>GETPIVOTDATA("Net Dwellings",Pivot!$B$270,"Ward","Mortlake and Barnes Common")</f>
        <v>11</v>
      </c>
      <c r="G216" s="123">
        <f>GETPIVOTDATA("Net Dwellings",Pivot!$E$270,"Ward","Mortlake and Barnes Common")</f>
        <v>5</v>
      </c>
      <c r="H216" s="142">
        <f>GETPIVOTDATA("Net Dwellings",Pivot!$H$270,"Ward","Mortlake and Barnes Common")</f>
        <v>11</v>
      </c>
      <c r="I216" s="213"/>
      <c r="J216" s="213"/>
      <c r="K216" s="213"/>
      <c r="L216" s="213"/>
      <c r="M216" s="173"/>
      <c r="N216" s="173"/>
      <c r="O216" s="173"/>
      <c r="P216" s="173"/>
      <c r="Q216" s="173"/>
      <c r="R216" s="173"/>
      <c r="S216" s="66"/>
    </row>
    <row r="217" spans="2:19" x14ac:dyDescent="0.2">
      <c r="B217" s="232"/>
      <c r="C217" s="303" t="s">
        <v>1422</v>
      </c>
      <c r="D217" s="304"/>
      <c r="E217" s="304"/>
      <c r="F217" s="142">
        <f>GETPIVOTDATA("Net Dwellings",Pivot!$B$270,"Ward","North Richmond")</f>
        <v>88</v>
      </c>
      <c r="G217" s="123">
        <f>GETPIVOTDATA("Net Dwellings",Pivot!$E$270,"Ward","North Richmond")</f>
        <v>3</v>
      </c>
      <c r="H217" s="142">
        <f>GETPIVOTDATA("Net Dwellings",Pivot!$H$270,"Ward","North Richmond")</f>
        <v>4</v>
      </c>
      <c r="I217" s="213"/>
      <c r="J217" s="213"/>
      <c r="K217" s="213"/>
      <c r="L217" s="213"/>
      <c r="M217" s="173"/>
      <c r="N217" s="173"/>
      <c r="O217" s="173"/>
      <c r="P217" s="173"/>
      <c r="Q217" s="173"/>
      <c r="R217" s="173"/>
      <c r="S217" s="66"/>
    </row>
    <row r="218" spans="2:19" x14ac:dyDescent="0.2">
      <c r="B218" s="232"/>
      <c r="C218" s="303" t="s">
        <v>1423</v>
      </c>
      <c r="D218" s="304"/>
      <c r="E218" s="304"/>
      <c r="F218" s="142">
        <f>GETPIVOTDATA("Net Dwellings",Pivot!$B$270,"Ward","South Richmond")</f>
        <v>7</v>
      </c>
      <c r="G218" s="123">
        <f>GETPIVOTDATA("Net Dwellings",Pivot!$E$270,"Ward","South Richmond")</f>
        <v>26</v>
      </c>
      <c r="H218" s="142">
        <f>GETPIVOTDATA("Net Dwellings",Pivot!$H$270,"Ward","South Richmond")</f>
        <v>0</v>
      </c>
      <c r="I218" s="213"/>
      <c r="J218" s="213"/>
      <c r="K218" s="213"/>
      <c r="L218" s="213"/>
      <c r="M218" s="173"/>
      <c r="N218" s="173"/>
      <c r="O218" s="173"/>
      <c r="P218" s="173"/>
      <c r="Q218" s="173"/>
      <c r="R218" s="173"/>
      <c r="S218" s="66"/>
    </row>
    <row r="219" spans="2:19" x14ac:dyDescent="0.2">
      <c r="B219" s="232"/>
      <c r="C219" s="303" t="s">
        <v>1424</v>
      </c>
      <c r="D219" s="304"/>
      <c r="E219" s="304"/>
      <c r="F219" s="142">
        <f>GETPIVOTDATA("Net Dwellings",Pivot!$B$270,"Ward","South Twickenham")</f>
        <v>13</v>
      </c>
      <c r="G219" s="123">
        <f>GETPIVOTDATA("Net Dwellings",Pivot!$E$270,"Ward","South Twickenham")</f>
        <v>22</v>
      </c>
      <c r="H219" s="142">
        <f>GETPIVOTDATA("Net Dwellings",Pivot!$H$270,"Ward","South Twickenham")</f>
        <v>12</v>
      </c>
      <c r="I219" s="213"/>
      <c r="J219" s="213"/>
      <c r="K219" s="213"/>
      <c r="L219" s="213"/>
      <c r="M219" s="173"/>
      <c r="N219" s="173"/>
      <c r="O219" s="173"/>
      <c r="P219" s="173"/>
      <c r="Q219" s="173"/>
      <c r="R219" s="173"/>
      <c r="S219" s="66"/>
    </row>
    <row r="220" spans="2:19" x14ac:dyDescent="0.2">
      <c r="B220" s="232"/>
      <c r="C220" s="303" t="s">
        <v>1425</v>
      </c>
      <c r="D220" s="304"/>
      <c r="E220" s="304"/>
      <c r="F220" s="142">
        <f>GETPIVOTDATA("Net Dwellings",Pivot!$B$270,"Ward","St. Margarets and North Twickenham")</f>
        <v>4</v>
      </c>
      <c r="G220" s="123">
        <f>GETPIVOTDATA("Net Dwellings",Pivot!$E$270,"Ward","St. Margarets and North Twickenham")</f>
        <v>287</v>
      </c>
      <c r="H220" s="142">
        <f>GETPIVOTDATA("Net Dwellings",Pivot!$H$270,"Ward","St. Margarets and North Twickenham")</f>
        <v>28</v>
      </c>
      <c r="I220" s="213"/>
      <c r="J220" s="213"/>
      <c r="K220" s="213"/>
      <c r="L220" s="213"/>
      <c r="M220" s="173"/>
      <c r="N220" s="173"/>
      <c r="O220" s="173"/>
      <c r="P220" s="173"/>
      <c r="Q220" s="173"/>
      <c r="R220" s="173"/>
      <c r="S220" s="66"/>
    </row>
    <row r="221" spans="2:19" x14ac:dyDescent="0.2">
      <c r="B221" s="232"/>
      <c r="C221" s="303" t="s">
        <v>1405</v>
      </c>
      <c r="D221" s="304"/>
      <c r="E221" s="304"/>
      <c r="F221" s="142">
        <f>GETPIVOTDATA("Net Dwellings",Pivot!$B$270,"Ward","Teddington")</f>
        <v>11</v>
      </c>
      <c r="G221" s="123">
        <f>GETPIVOTDATA("Net Dwellings",Pivot!$E$270,"Ward","Teddington")</f>
        <v>41</v>
      </c>
      <c r="H221" s="142">
        <f>GETPIVOTDATA("Net Dwellings",Pivot!$H$270,"Ward","Teddington")</f>
        <v>164</v>
      </c>
      <c r="I221" s="213"/>
      <c r="J221" s="213"/>
      <c r="K221" s="213"/>
      <c r="L221" s="213"/>
      <c r="M221" s="173"/>
      <c r="N221" s="173"/>
      <c r="O221" s="173"/>
      <c r="P221" s="173"/>
      <c r="Q221" s="173"/>
      <c r="R221" s="173"/>
      <c r="S221" s="66"/>
    </row>
    <row r="222" spans="2:19" x14ac:dyDescent="0.2">
      <c r="B222" s="232"/>
      <c r="C222" s="303" t="s">
        <v>1426</v>
      </c>
      <c r="D222" s="304"/>
      <c r="E222" s="304"/>
      <c r="F222" s="142">
        <f>GETPIVOTDATA("Net Dwellings",Pivot!$B$270,"Ward","Twickenham Riverside")</f>
        <v>12</v>
      </c>
      <c r="G222" s="123">
        <f>GETPIVOTDATA("Net Dwellings",Pivot!$E$270,"Ward","Twickenham Riverside")</f>
        <v>10</v>
      </c>
      <c r="H222" s="142">
        <f>GETPIVOTDATA("Net Dwellings",Pivot!$H$270,"Ward","Twickenham Riverside")</f>
        <v>7</v>
      </c>
      <c r="I222" s="213"/>
      <c r="J222" s="213"/>
      <c r="K222" s="213"/>
      <c r="L222" s="213"/>
      <c r="M222" s="173"/>
      <c r="N222" s="173"/>
      <c r="O222" s="173"/>
      <c r="P222" s="173"/>
      <c r="Q222" s="173"/>
      <c r="R222" s="173"/>
      <c r="S222" s="66"/>
    </row>
    <row r="223" spans="2:19" x14ac:dyDescent="0.2">
      <c r="B223" s="232"/>
      <c r="C223" s="303" t="s">
        <v>1427</v>
      </c>
      <c r="D223" s="304"/>
      <c r="E223" s="304"/>
      <c r="F223" s="142">
        <f>GETPIVOTDATA("Net Dwellings",Pivot!$B$270,"Ward","West Twickenham")</f>
        <v>5</v>
      </c>
      <c r="G223" s="123">
        <f>GETPIVOTDATA("Net Dwellings",Pivot!$E$270,"Ward","West Twickenham")</f>
        <v>6</v>
      </c>
      <c r="H223" s="142">
        <f>GETPIVOTDATA("Net Dwellings",Pivot!$H$270,"Ward","West Twickenham")</f>
        <v>2</v>
      </c>
      <c r="I223" s="213"/>
      <c r="J223" s="213"/>
      <c r="K223" s="213"/>
      <c r="L223" s="213"/>
      <c r="M223" s="173"/>
      <c r="N223" s="173"/>
      <c r="O223" s="173"/>
      <c r="P223" s="173"/>
      <c r="Q223" s="173"/>
      <c r="R223" s="173"/>
      <c r="S223" s="66"/>
    </row>
    <row r="224" spans="2:19" x14ac:dyDescent="0.2">
      <c r="B224" s="232"/>
      <c r="C224" s="303" t="s">
        <v>1428</v>
      </c>
      <c r="D224" s="304"/>
      <c r="E224" s="304"/>
      <c r="F224" s="142">
        <f>GETPIVOTDATA("Net Dwellings",Pivot!$B$270,"Ward","Whitton")</f>
        <v>2</v>
      </c>
      <c r="G224" s="123">
        <f>GETPIVOTDATA("Net Dwellings",Pivot!$E$270,"Ward","Whitton")</f>
        <v>-3</v>
      </c>
      <c r="H224" s="142">
        <f>GETPIVOTDATA("Net Dwellings",Pivot!$H$270,"Ward","Whitton")</f>
        <v>5</v>
      </c>
      <c r="I224" s="213"/>
      <c r="J224" s="213"/>
      <c r="K224" s="213"/>
      <c r="L224" s="213"/>
      <c r="M224" s="173"/>
      <c r="N224" s="173"/>
      <c r="O224" s="173"/>
      <c r="P224" s="173"/>
      <c r="Q224" s="173"/>
      <c r="R224" s="173"/>
      <c r="S224" s="66"/>
    </row>
    <row r="225" spans="2:19" x14ac:dyDescent="0.2">
      <c r="B225" s="232"/>
      <c r="C225" s="301" t="s">
        <v>1122</v>
      </c>
      <c r="D225" s="302"/>
      <c r="E225" s="302"/>
      <c r="F225" s="98">
        <f>SUM(F207:F224)</f>
        <v>324</v>
      </c>
      <c r="G225" s="98">
        <f>SUM(G207:G224)</f>
        <v>552</v>
      </c>
      <c r="H225" s="99">
        <f>SUM(H207:H224)</f>
        <v>331</v>
      </c>
      <c r="I225" s="213"/>
      <c r="J225" s="213"/>
      <c r="K225" s="213"/>
      <c r="L225" s="213"/>
      <c r="M225" s="173"/>
      <c r="N225" s="173"/>
      <c r="O225" s="173"/>
      <c r="P225" s="173"/>
      <c r="Q225" s="173"/>
      <c r="R225" s="173"/>
      <c r="S225" s="66"/>
    </row>
    <row r="226" spans="2:19" x14ac:dyDescent="0.2">
      <c r="B226" s="61"/>
      <c r="C226" s="214"/>
      <c r="D226" s="214"/>
      <c r="E226" s="214"/>
      <c r="F226" s="207"/>
      <c r="G226" s="207"/>
      <c r="H226" s="212"/>
      <c r="I226" s="213"/>
      <c r="J226" s="213"/>
      <c r="K226" s="213"/>
      <c r="L226" s="213"/>
      <c r="M226" s="173"/>
      <c r="N226" s="173"/>
      <c r="O226" s="173"/>
      <c r="P226" s="173"/>
      <c r="Q226" s="173"/>
      <c r="R226" s="173"/>
      <c r="S226" s="66"/>
    </row>
    <row r="227" spans="2:19" x14ac:dyDescent="0.2">
      <c r="B227" s="61"/>
      <c r="C227" s="214"/>
      <c r="D227" s="214"/>
      <c r="E227" s="214"/>
      <c r="F227" s="207"/>
      <c r="G227" s="207"/>
      <c r="H227" s="212"/>
      <c r="I227" s="213"/>
      <c r="J227" s="213"/>
      <c r="K227" s="213"/>
      <c r="L227" s="213"/>
      <c r="M227" s="173"/>
      <c r="N227" s="173"/>
      <c r="O227" s="173"/>
      <c r="P227" s="173"/>
      <c r="Q227" s="173"/>
      <c r="R227" s="173"/>
      <c r="S227" s="66"/>
    </row>
    <row r="228" spans="2:19" x14ac:dyDescent="0.2">
      <c r="B228" s="70"/>
      <c r="C228" s="73"/>
      <c r="D228" s="73"/>
      <c r="E228" s="73"/>
      <c r="F228" s="74"/>
      <c r="G228" s="74"/>
      <c r="H228" s="75"/>
      <c r="I228" s="76"/>
      <c r="J228" s="76"/>
      <c r="K228" s="76"/>
      <c r="L228" s="76"/>
      <c r="M228" s="10"/>
      <c r="N228" s="10"/>
      <c r="O228" s="10"/>
      <c r="P228" s="10"/>
      <c r="Q228" s="10"/>
      <c r="R228" s="10"/>
      <c r="S228" s="67"/>
    </row>
    <row r="229" spans="2:19" x14ac:dyDescent="0.2">
      <c r="B229" s="61"/>
      <c r="C229" s="214"/>
      <c r="D229" s="206"/>
      <c r="E229" s="215"/>
      <c r="F229" s="215"/>
      <c r="G229" s="215"/>
      <c r="H229" s="215"/>
      <c r="I229" s="215"/>
      <c r="J229" s="215"/>
      <c r="K229" s="215"/>
      <c r="L229" s="215"/>
      <c r="M229" s="215"/>
      <c r="N229" s="173"/>
      <c r="O229" s="173"/>
      <c r="P229" s="173"/>
      <c r="Q229" s="173"/>
      <c r="R229" s="22"/>
      <c r="S229" s="66"/>
    </row>
    <row r="230" spans="2:19" x14ac:dyDescent="0.2">
      <c r="B230" s="61"/>
      <c r="C230" s="214"/>
      <c r="D230" s="173"/>
      <c r="E230" s="114"/>
      <c r="F230" s="213"/>
      <c r="G230" s="213"/>
      <c r="H230" s="213"/>
      <c r="I230" s="213"/>
      <c r="J230" s="213"/>
      <c r="K230" s="213"/>
      <c r="L230" s="173"/>
      <c r="M230" s="173"/>
      <c r="N230" s="173"/>
      <c r="O230" s="173"/>
      <c r="P230" s="173"/>
      <c r="Q230" s="173"/>
      <c r="R230" s="22"/>
      <c r="S230" s="66"/>
    </row>
    <row r="231" spans="2:19" x14ac:dyDescent="0.2">
      <c r="B231" s="61"/>
      <c r="C231" s="172" t="s">
        <v>1444</v>
      </c>
      <c r="D231" s="172" t="s">
        <v>1589</v>
      </c>
      <c r="E231" s="114"/>
      <c r="F231" s="213"/>
      <c r="G231" s="213"/>
      <c r="H231" s="213"/>
      <c r="I231" s="213"/>
      <c r="J231" s="213"/>
      <c r="K231" s="213"/>
      <c r="L231" s="173"/>
      <c r="M231" s="173"/>
      <c r="N231" s="173"/>
      <c r="O231" s="173"/>
      <c r="P231" s="173"/>
      <c r="Q231" s="173"/>
      <c r="R231" s="22"/>
      <c r="S231" s="66"/>
    </row>
    <row r="232" spans="2:19" x14ac:dyDescent="0.2">
      <c r="B232" s="232"/>
      <c r="C232" s="305" t="s">
        <v>1318</v>
      </c>
      <c r="D232" s="306"/>
      <c r="E232" s="306"/>
      <c r="F232" s="169" t="s">
        <v>1430</v>
      </c>
      <c r="G232" s="169" t="s">
        <v>1431</v>
      </c>
      <c r="H232" s="169" t="s">
        <v>1432</v>
      </c>
      <c r="I232" s="213"/>
      <c r="J232" s="213"/>
      <c r="K232" s="213"/>
      <c r="L232" s="173"/>
      <c r="M232" s="173"/>
      <c r="N232" s="173"/>
      <c r="O232" s="173"/>
      <c r="P232" s="173"/>
      <c r="Q232" s="173"/>
      <c r="R232" s="22"/>
      <c r="S232" s="66"/>
    </row>
    <row r="233" spans="2:19" x14ac:dyDescent="0.2">
      <c r="B233" s="232"/>
      <c r="C233" s="299" t="s">
        <v>1414</v>
      </c>
      <c r="D233" s="300"/>
      <c r="E233" s="300"/>
      <c r="F233" s="123">
        <f>GETPIVOTDATA("Sum of Units Proposed",Pivot!$B$298,"Ward",C233)</f>
        <v>8</v>
      </c>
      <c r="G233" s="142">
        <f>GETPIVOTDATA("Sum of Units Existing",Pivot!$B$298,"Ward",C233)</f>
        <v>4</v>
      </c>
      <c r="H233" s="142">
        <f>GETPIVOTDATA("Sum of Net Dwellings",Pivot!$B$298,"Ward",C233)</f>
        <v>4</v>
      </c>
      <c r="I233" s="213"/>
      <c r="J233" s="213"/>
      <c r="K233" s="213"/>
      <c r="L233" s="173"/>
      <c r="M233" s="173"/>
      <c r="N233" s="173"/>
      <c r="O233" s="173"/>
      <c r="P233" s="173"/>
      <c r="Q233" s="173"/>
      <c r="R233" s="22"/>
      <c r="S233" s="66"/>
    </row>
    <row r="234" spans="2:19" x14ac:dyDescent="0.2">
      <c r="B234" s="232"/>
      <c r="C234" s="299" t="s">
        <v>1402</v>
      </c>
      <c r="D234" s="300"/>
      <c r="E234" s="300"/>
      <c r="F234" s="123">
        <f>GETPIVOTDATA("Sum of Units Proposed",Pivot!$B$298,"Ward",C234)</f>
        <v>6</v>
      </c>
      <c r="G234" s="142">
        <f>GETPIVOTDATA("Sum of Units Existing",Pivot!$B$298,"Ward",C234)</f>
        <v>2</v>
      </c>
      <c r="H234" s="142">
        <f>GETPIVOTDATA("Sum of Net Dwellings",Pivot!$B$298,"Ward",C234)</f>
        <v>4</v>
      </c>
      <c r="I234" s="213"/>
      <c r="J234" s="213"/>
      <c r="K234" s="213"/>
      <c r="L234" s="173"/>
      <c r="M234" s="173"/>
      <c r="N234" s="173"/>
      <c r="O234" s="173"/>
      <c r="P234" s="173"/>
      <c r="Q234" s="173"/>
      <c r="R234" s="22"/>
      <c r="S234" s="66"/>
    </row>
    <row r="235" spans="2:19" x14ac:dyDescent="0.2">
      <c r="B235" s="232"/>
      <c r="C235" s="299" t="s">
        <v>1458</v>
      </c>
      <c r="D235" s="300"/>
      <c r="E235" s="300"/>
      <c r="F235" s="123">
        <f>GETPIVOTDATA("Sum of Units Proposed",Pivot!$B$298,"Ward",C235)</f>
        <v>34</v>
      </c>
      <c r="G235" s="142">
        <f>GETPIVOTDATA("Sum of Units Existing",Pivot!$B$298,"Ward",C235)</f>
        <v>4</v>
      </c>
      <c r="H235" s="142">
        <f>GETPIVOTDATA("Sum of Net Dwellings",Pivot!$B$298,"Ward",C235)</f>
        <v>30</v>
      </c>
      <c r="I235" s="213"/>
      <c r="J235" s="213"/>
      <c r="K235" s="213"/>
      <c r="L235" s="173"/>
      <c r="M235" s="173"/>
      <c r="N235" s="173"/>
      <c r="O235" s="173"/>
      <c r="P235" s="173"/>
      <c r="Q235" s="173"/>
      <c r="R235" s="22"/>
      <c r="S235" s="66"/>
    </row>
    <row r="236" spans="2:19" x14ac:dyDescent="0.2">
      <c r="B236" s="232"/>
      <c r="C236" s="299" t="s">
        <v>1487</v>
      </c>
      <c r="D236" s="300"/>
      <c r="E236" s="300"/>
      <c r="F236" s="123">
        <f>GETPIVOTDATA("Sum of Units Proposed",Pivot!$B$298,"Ward",C236)</f>
        <v>34</v>
      </c>
      <c r="G236" s="142">
        <f>GETPIVOTDATA("Sum of Units Existing",Pivot!$B$298,"Ward",C236)</f>
        <v>1</v>
      </c>
      <c r="H236" s="142">
        <f>GETPIVOTDATA("Sum of Net Dwellings",Pivot!$B$298,"Ward",C236)</f>
        <v>33</v>
      </c>
      <c r="I236" s="213"/>
      <c r="J236" s="213"/>
      <c r="K236" s="213"/>
      <c r="L236" s="173"/>
      <c r="M236" s="173"/>
      <c r="N236" s="173"/>
      <c r="O236" s="173"/>
      <c r="P236" s="173"/>
      <c r="Q236" s="173"/>
      <c r="R236" s="22"/>
      <c r="S236" s="66"/>
    </row>
    <row r="237" spans="2:19" x14ac:dyDescent="0.2">
      <c r="B237" s="232"/>
      <c r="C237" s="303" t="s">
        <v>1417</v>
      </c>
      <c r="D237" s="304"/>
      <c r="E237" s="304"/>
      <c r="F237" s="123">
        <f>GETPIVOTDATA("Sum of Units Proposed",Pivot!$B$298,"Ward",C237)</f>
        <v>7</v>
      </c>
      <c r="G237" s="142">
        <f>GETPIVOTDATA("Sum of Units Existing",Pivot!$B$298,"Ward",C237)</f>
        <v>2</v>
      </c>
      <c r="H237" s="142">
        <f>GETPIVOTDATA("Sum of Net Dwellings",Pivot!$B$298,"Ward",C237)</f>
        <v>5</v>
      </c>
      <c r="I237" s="213"/>
      <c r="J237" s="213"/>
      <c r="K237" s="213"/>
      <c r="L237" s="173"/>
      <c r="M237" s="173"/>
      <c r="N237" s="173"/>
      <c r="O237" s="173"/>
      <c r="P237" s="173"/>
      <c r="Q237" s="173"/>
      <c r="R237" s="22"/>
      <c r="S237" s="66"/>
    </row>
    <row r="238" spans="2:19" x14ac:dyDescent="0.2">
      <c r="B238" s="232"/>
      <c r="C238" s="303" t="s">
        <v>1416</v>
      </c>
      <c r="D238" s="304"/>
      <c r="E238" s="304"/>
      <c r="F238" s="123">
        <f>GETPIVOTDATA("Sum of Units Proposed",Pivot!$B$298,"Ward",C238)</f>
        <v>1</v>
      </c>
      <c r="G238" s="142">
        <f>GETPIVOTDATA("Sum of Units Existing",Pivot!$B$298,"Ward",C238)</f>
        <v>2</v>
      </c>
      <c r="H238" s="142">
        <f>GETPIVOTDATA("Sum of Net Dwellings",Pivot!$B$298,"Ward",C238)</f>
        <v>-1</v>
      </c>
      <c r="I238" s="213"/>
      <c r="J238" s="213"/>
      <c r="K238" s="213"/>
      <c r="L238" s="173"/>
      <c r="M238" s="173"/>
      <c r="N238" s="173"/>
      <c r="O238" s="173"/>
      <c r="P238" s="173"/>
      <c r="Q238" s="173"/>
      <c r="R238" s="22"/>
      <c r="S238" s="66"/>
    </row>
    <row r="239" spans="2:19" x14ac:dyDescent="0.2">
      <c r="B239" s="232"/>
      <c r="C239" s="299" t="s">
        <v>1418</v>
      </c>
      <c r="D239" s="300"/>
      <c r="E239" s="300"/>
      <c r="F239" s="123">
        <f>GETPIVOTDATA("Sum of Units Proposed",Pivot!$B$298,"Ward",C239)</f>
        <v>17</v>
      </c>
      <c r="G239" s="142">
        <f>GETPIVOTDATA("Sum of Units Existing",Pivot!$B$298,"Ward",C239)</f>
        <v>2</v>
      </c>
      <c r="H239" s="142">
        <f>GETPIVOTDATA("Sum of Net Dwellings",Pivot!$B$298,"Ward",C239)</f>
        <v>15</v>
      </c>
      <c r="I239" s="213"/>
      <c r="J239" s="213"/>
      <c r="K239" s="213"/>
      <c r="L239" s="173"/>
      <c r="M239" s="173"/>
      <c r="N239" s="173"/>
      <c r="O239" s="173"/>
      <c r="P239" s="173"/>
      <c r="Q239" s="173"/>
      <c r="R239" s="22"/>
      <c r="S239" s="66"/>
    </row>
    <row r="240" spans="2:19" x14ac:dyDescent="0.2">
      <c r="B240" s="232"/>
      <c r="C240" s="299" t="s">
        <v>1419</v>
      </c>
      <c r="D240" s="300"/>
      <c r="E240" s="300"/>
      <c r="F240" s="123">
        <f>GETPIVOTDATA("Sum of Units Proposed",Pivot!$B$298,"Ward",C240)</f>
        <v>4</v>
      </c>
      <c r="G240" s="142">
        <f>GETPIVOTDATA("Sum of Units Existing",Pivot!$B$298,"Ward",C240)</f>
        <v>3</v>
      </c>
      <c r="H240" s="142">
        <f>GETPIVOTDATA("Sum of Net Dwellings",Pivot!$B$298,"Ward",C240)</f>
        <v>1</v>
      </c>
      <c r="I240" s="213"/>
      <c r="J240" s="213"/>
      <c r="K240" s="213"/>
      <c r="L240" s="173"/>
      <c r="M240" s="173"/>
      <c r="N240" s="173"/>
      <c r="O240" s="173"/>
      <c r="P240" s="173"/>
      <c r="Q240" s="173"/>
      <c r="R240" s="22"/>
      <c r="S240" s="66"/>
    </row>
    <row r="241" spans="2:19" x14ac:dyDescent="0.2">
      <c r="B241" s="232"/>
      <c r="C241" s="299" t="s">
        <v>1420</v>
      </c>
      <c r="D241" s="300"/>
      <c r="E241" s="300"/>
      <c r="F241" s="123">
        <f>GETPIVOTDATA("Sum of Units Proposed",Pivot!$B$298,"Ward",C241)</f>
        <v>9</v>
      </c>
      <c r="G241" s="142">
        <f>GETPIVOTDATA("Sum of Units Existing",Pivot!$B$298,"Ward",C241)</f>
        <v>2</v>
      </c>
      <c r="H241" s="142">
        <f>GETPIVOTDATA("Sum of Net Dwellings",Pivot!$B$298,"Ward",C241)</f>
        <v>7</v>
      </c>
      <c r="I241" s="213"/>
      <c r="J241" s="213"/>
      <c r="K241" s="213"/>
      <c r="L241" s="173"/>
      <c r="M241" s="173"/>
      <c r="N241" s="173"/>
      <c r="O241" s="173"/>
      <c r="P241" s="173"/>
      <c r="Q241" s="173"/>
      <c r="R241" s="22"/>
      <c r="S241" s="66"/>
    </row>
    <row r="242" spans="2:19" x14ac:dyDescent="0.2">
      <c r="B242" s="232"/>
      <c r="C242" s="299" t="s">
        <v>1459</v>
      </c>
      <c r="D242" s="300"/>
      <c r="E242" s="300"/>
      <c r="F242" s="123">
        <f>GETPIVOTDATA("Sum of Units Proposed",Pivot!$B$298,"Ward",C242)</f>
        <v>11</v>
      </c>
      <c r="G242" s="142">
        <f>GETPIVOTDATA("Sum of Units Existing",Pivot!$B$298,"Ward",C242)</f>
        <v>0</v>
      </c>
      <c r="H242" s="142">
        <f>GETPIVOTDATA("Sum of Net Dwellings",Pivot!$B$298,"Ward",C242)</f>
        <v>11</v>
      </c>
      <c r="I242" s="213"/>
      <c r="J242" s="213"/>
      <c r="K242" s="213"/>
      <c r="L242" s="173"/>
      <c r="M242" s="173"/>
      <c r="N242" s="173"/>
      <c r="O242" s="173"/>
      <c r="P242" s="173"/>
      <c r="Q242" s="173"/>
      <c r="R242" s="22"/>
      <c r="S242" s="66"/>
    </row>
    <row r="243" spans="2:19" x14ac:dyDescent="0.2">
      <c r="B243" s="232"/>
      <c r="C243" s="299" t="s">
        <v>1422</v>
      </c>
      <c r="D243" s="300"/>
      <c r="E243" s="300"/>
      <c r="F243" s="123">
        <f>GETPIVOTDATA("Sum of Units Proposed",Pivot!$B$298,"Ward",C243)</f>
        <v>5</v>
      </c>
      <c r="G243" s="142">
        <f>GETPIVOTDATA("Sum of Units Existing",Pivot!$B$298,"Ward",C243)</f>
        <v>1</v>
      </c>
      <c r="H243" s="142">
        <f>GETPIVOTDATA("Sum of Net Dwellings",Pivot!$B$298,"Ward",C243)</f>
        <v>4</v>
      </c>
      <c r="I243" s="213"/>
      <c r="J243" s="213"/>
      <c r="K243" s="213"/>
      <c r="L243" s="173"/>
      <c r="M243" s="173"/>
      <c r="N243" s="173"/>
      <c r="O243" s="173"/>
      <c r="P243" s="173"/>
      <c r="Q243" s="173"/>
      <c r="R243" s="22"/>
      <c r="S243" s="66"/>
    </row>
    <row r="244" spans="2:19" x14ac:dyDescent="0.2">
      <c r="B244" s="232"/>
      <c r="C244" s="299" t="s">
        <v>1423</v>
      </c>
      <c r="D244" s="300"/>
      <c r="E244" s="300"/>
      <c r="F244" s="123">
        <f>GETPIVOTDATA("Sum of Units Proposed",Pivot!$B$298,"Ward",C244)</f>
        <v>7</v>
      </c>
      <c r="G244" s="142">
        <f>GETPIVOTDATA("Sum of Units Existing",Pivot!$B$298,"Ward",C244)</f>
        <v>7</v>
      </c>
      <c r="H244" s="142">
        <f>GETPIVOTDATA("Sum of Net Dwellings",Pivot!$B$298,"Ward",C244)</f>
        <v>0</v>
      </c>
      <c r="I244" s="213"/>
      <c r="J244" s="213"/>
      <c r="K244" s="213"/>
      <c r="L244" s="173"/>
      <c r="M244" s="173"/>
      <c r="N244" s="173"/>
      <c r="O244" s="173"/>
      <c r="P244" s="173"/>
      <c r="Q244" s="173"/>
      <c r="R244" s="22"/>
      <c r="S244" s="66"/>
    </row>
    <row r="245" spans="2:19" x14ac:dyDescent="0.2">
      <c r="B245" s="232"/>
      <c r="C245" s="299" t="s">
        <v>1424</v>
      </c>
      <c r="D245" s="300"/>
      <c r="E245" s="300"/>
      <c r="F245" s="123">
        <f>GETPIVOTDATA("Sum of Units Proposed",Pivot!$B$298,"Ward",C245)</f>
        <v>14</v>
      </c>
      <c r="G245" s="142">
        <f>GETPIVOTDATA("Sum of Units Existing",Pivot!$B$298,"Ward",C245)</f>
        <v>2</v>
      </c>
      <c r="H245" s="142">
        <f>GETPIVOTDATA("Sum of Net Dwellings",Pivot!$B$298,"Ward",C245)</f>
        <v>12</v>
      </c>
      <c r="I245" s="213"/>
      <c r="J245" s="213"/>
      <c r="K245" s="213"/>
      <c r="L245" s="173"/>
      <c r="M245" s="173"/>
      <c r="N245" s="173"/>
      <c r="O245" s="173"/>
      <c r="P245" s="173"/>
      <c r="Q245" s="173"/>
      <c r="R245" s="22"/>
      <c r="S245" s="66"/>
    </row>
    <row r="246" spans="2:19" x14ac:dyDescent="0.2">
      <c r="B246" s="232"/>
      <c r="C246" s="299" t="s">
        <v>1488</v>
      </c>
      <c r="D246" s="300"/>
      <c r="E246" s="300"/>
      <c r="F246" s="123">
        <f>GETPIVOTDATA("Sum of Units Proposed",Pivot!$B$298,"Ward",C246)</f>
        <v>34</v>
      </c>
      <c r="G246" s="142">
        <f>GETPIVOTDATA("Sum of Units Existing",Pivot!$B$298,"Ward",C246)</f>
        <v>6</v>
      </c>
      <c r="H246" s="142">
        <f>GETPIVOTDATA("Sum of Net Dwellings",Pivot!$B$298,"Ward",C246)</f>
        <v>28</v>
      </c>
      <c r="I246" s="213"/>
      <c r="J246" s="213"/>
      <c r="K246" s="213"/>
      <c r="L246" s="173"/>
      <c r="M246" s="173"/>
      <c r="N246" s="173"/>
      <c r="O246" s="173"/>
      <c r="P246" s="173"/>
      <c r="Q246" s="173"/>
      <c r="R246" s="22"/>
      <c r="S246" s="66"/>
    </row>
    <row r="247" spans="2:19" x14ac:dyDescent="0.2">
      <c r="B247" s="232"/>
      <c r="C247" s="299" t="s">
        <v>1405</v>
      </c>
      <c r="D247" s="300"/>
      <c r="E247" s="300"/>
      <c r="F247" s="123">
        <f>GETPIVOTDATA("Sum of Units Proposed",Pivot!$B$298,"Ward",C247)</f>
        <v>169</v>
      </c>
      <c r="G247" s="142">
        <f>GETPIVOTDATA("Sum of Units Existing",Pivot!$B$298,"Ward",C247)</f>
        <v>5</v>
      </c>
      <c r="H247" s="142">
        <f>GETPIVOTDATA("Sum of Net Dwellings",Pivot!$B$298,"Ward",C247)</f>
        <v>164</v>
      </c>
      <c r="I247" s="213"/>
      <c r="J247" s="213"/>
      <c r="K247" s="213"/>
      <c r="L247" s="173"/>
      <c r="M247" s="173"/>
      <c r="N247" s="173"/>
      <c r="O247" s="173"/>
      <c r="P247" s="173"/>
      <c r="Q247" s="173"/>
      <c r="R247" s="22"/>
      <c r="S247" s="66"/>
    </row>
    <row r="248" spans="2:19" x14ac:dyDescent="0.2">
      <c r="B248" s="232"/>
      <c r="C248" s="299" t="s">
        <v>1426</v>
      </c>
      <c r="D248" s="300"/>
      <c r="E248" s="300"/>
      <c r="F248" s="123">
        <f>GETPIVOTDATA("Sum of Units Proposed",Pivot!$B$298,"Ward",C248)</f>
        <v>11</v>
      </c>
      <c r="G248" s="142">
        <f>GETPIVOTDATA("Sum of Units Existing",Pivot!$B$298,"Ward",C248)</f>
        <v>4</v>
      </c>
      <c r="H248" s="142">
        <f>GETPIVOTDATA("Sum of Net Dwellings",Pivot!$B$298,"Ward",C248)</f>
        <v>7</v>
      </c>
      <c r="I248" s="213"/>
      <c r="J248" s="213"/>
      <c r="K248" s="213"/>
      <c r="L248" s="173"/>
      <c r="M248" s="173"/>
      <c r="N248" s="173"/>
      <c r="O248" s="173"/>
      <c r="P248" s="173"/>
      <c r="Q248" s="173"/>
      <c r="R248" s="22"/>
      <c r="S248" s="66"/>
    </row>
    <row r="249" spans="2:19" x14ac:dyDescent="0.2">
      <c r="B249" s="232"/>
      <c r="C249" s="299" t="s">
        <v>1427</v>
      </c>
      <c r="D249" s="300"/>
      <c r="E249" s="300"/>
      <c r="F249" s="123">
        <f>GETPIVOTDATA("Sum of Units Proposed",Pivot!$B$298,"Ward",C249)</f>
        <v>5</v>
      </c>
      <c r="G249" s="142">
        <f>GETPIVOTDATA("Sum of Units Existing",Pivot!$B$298,"Ward",C249)</f>
        <v>3</v>
      </c>
      <c r="H249" s="142">
        <f>GETPIVOTDATA("Sum of Net Dwellings",Pivot!$B$298,"Ward",C249)</f>
        <v>2</v>
      </c>
      <c r="I249" s="213"/>
      <c r="J249" s="213"/>
      <c r="K249" s="213"/>
      <c r="L249" s="173"/>
      <c r="M249" s="173"/>
      <c r="N249" s="173"/>
      <c r="O249" s="173"/>
      <c r="P249" s="173"/>
      <c r="Q249" s="173"/>
      <c r="R249" s="22"/>
      <c r="S249" s="66"/>
    </row>
    <row r="250" spans="2:19" x14ac:dyDescent="0.2">
      <c r="B250" s="232"/>
      <c r="C250" s="299" t="s">
        <v>1428</v>
      </c>
      <c r="D250" s="300"/>
      <c r="E250" s="300"/>
      <c r="F250" s="123">
        <f>GETPIVOTDATA("Sum of Units Proposed",Pivot!$B$298,"Ward",C250)</f>
        <v>6</v>
      </c>
      <c r="G250" s="142">
        <f>GETPIVOTDATA("Sum of Units Existing",Pivot!$B$298,"Ward",C250)</f>
        <v>1</v>
      </c>
      <c r="H250" s="142">
        <f>GETPIVOTDATA("Sum of Net Dwellings",Pivot!$B$298,"Ward",C250)</f>
        <v>5</v>
      </c>
      <c r="I250" s="213"/>
      <c r="J250" s="213"/>
      <c r="K250" s="213"/>
      <c r="L250" s="173"/>
      <c r="M250" s="173"/>
      <c r="N250" s="173"/>
      <c r="O250" s="173"/>
      <c r="P250" s="173"/>
      <c r="Q250" s="173"/>
      <c r="R250" s="22"/>
      <c r="S250" s="66"/>
    </row>
    <row r="251" spans="2:19" x14ac:dyDescent="0.2">
      <c r="B251" s="232"/>
      <c r="C251" s="301" t="s">
        <v>1122</v>
      </c>
      <c r="D251" s="302"/>
      <c r="E251" s="302"/>
      <c r="F251" s="98">
        <f>SUM(F233:F250)</f>
        <v>382</v>
      </c>
      <c r="G251" s="98">
        <f>SUM(G233:G250)</f>
        <v>51</v>
      </c>
      <c r="H251" s="98">
        <f>SUM(H233:H250)</f>
        <v>331</v>
      </c>
      <c r="I251" s="213"/>
      <c r="J251" s="213"/>
      <c r="K251" s="213"/>
      <c r="L251" s="173"/>
      <c r="M251" s="173"/>
      <c r="N251" s="173"/>
      <c r="O251" s="173"/>
      <c r="P251" s="173"/>
      <c r="Q251" s="173"/>
      <c r="R251" s="22"/>
      <c r="S251" s="66"/>
    </row>
    <row r="252" spans="2:19" x14ac:dyDescent="0.2">
      <c r="B252" s="61"/>
      <c r="C252" s="214"/>
      <c r="D252" s="214"/>
      <c r="E252" s="214"/>
      <c r="F252" s="207"/>
      <c r="G252" s="207"/>
      <c r="H252" s="207"/>
      <c r="I252" s="213"/>
      <c r="J252" s="213"/>
      <c r="K252" s="213"/>
      <c r="L252" s="173"/>
      <c r="M252" s="173"/>
      <c r="N252" s="173"/>
      <c r="O252" s="173"/>
      <c r="P252" s="173"/>
      <c r="Q252" s="173"/>
      <c r="R252" s="22"/>
      <c r="S252" s="66"/>
    </row>
    <row r="253" spans="2:19" x14ac:dyDescent="0.2">
      <c r="B253" s="61"/>
      <c r="C253" s="214"/>
      <c r="D253" s="214"/>
      <c r="E253" s="214"/>
      <c r="F253" s="207"/>
      <c r="G253" s="207"/>
      <c r="H253" s="207"/>
      <c r="I253" s="213"/>
      <c r="J253" s="213"/>
      <c r="K253" s="213"/>
      <c r="L253" s="173"/>
      <c r="M253" s="173"/>
      <c r="N253" s="173"/>
      <c r="O253" s="173"/>
      <c r="P253" s="173"/>
      <c r="Q253" s="173"/>
      <c r="R253" s="22"/>
      <c r="S253" s="66"/>
    </row>
    <row r="254" spans="2:19" x14ac:dyDescent="0.2">
      <c r="B254" s="61"/>
      <c r="C254" s="214"/>
      <c r="D254" s="214"/>
      <c r="E254" s="214"/>
      <c r="F254" s="207"/>
      <c r="G254" s="207"/>
      <c r="H254" s="207"/>
      <c r="I254" s="213"/>
      <c r="J254" s="213"/>
      <c r="K254" s="213"/>
      <c r="L254" s="173"/>
      <c r="M254" s="173"/>
      <c r="N254" s="173"/>
      <c r="O254" s="173"/>
      <c r="P254" s="173"/>
      <c r="Q254" s="173"/>
      <c r="R254" s="22"/>
      <c r="S254" s="66"/>
    </row>
    <row r="255" spans="2:19" x14ac:dyDescent="0.2">
      <c r="B255" s="70"/>
      <c r="C255" s="73"/>
      <c r="D255" s="73"/>
      <c r="E255" s="73"/>
      <c r="F255" s="74"/>
      <c r="G255" s="74"/>
      <c r="H255" s="74"/>
      <c r="I255" s="76"/>
      <c r="J255" s="76"/>
      <c r="K255" s="76"/>
      <c r="L255" s="10"/>
      <c r="M255" s="10"/>
      <c r="N255" s="10"/>
      <c r="O255" s="10"/>
      <c r="P255" s="10"/>
      <c r="Q255" s="10"/>
      <c r="R255" s="65"/>
      <c r="S255" s="67"/>
    </row>
    <row r="256" spans="2:19" x14ac:dyDescent="0.2">
      <c r="B256" s="61"/>
      <c r="C256" s="206"/>
      <c r="D256" s="206"/>
      <c r="E256" s="215"/>
      <c r="F256" s="215"/>
      <c r="G256" s="215"/>
      <c r="H256" s="215"/>
      <c r="I256" s="215"/>
      <c r="J256" s="215"/>
      <c r="K256" s="215"/>
      <c r="L256" s="215"/>
      <c r="M256" s="215"/>
      <c r="N256" s="173"/>
      <c r="O256" s="173"/>
      <c r="P256" s="173"/>
      <c r="Q256" s="173"/>
      <c r="R256" s="22"/>
      <c r="S256" s="66"/>
    </row>
    <row r="257" spans="2:19" ht="20.25" x14ac:dyDescent="0.3">
      <c r="B257" s="61"/>
      <c r="C257" s="208" t="s">
        <v>1433</v>
      </c>
      <c r="D257" s="173"/>
      <c r="E257" s="173"/>
      <c r="F257" s="173"/>
      <c r="G257" s="173"/>
      <c r="H257" s="173"/>
      <c r="I257" s="173"/>
      <c r="J257" s="173"/>
      <c r="K257" s="173"/>
      <c r="L257" s="173"/>
      <c r="M257" s="173"/>
      <c r="N257" s="173"/>
      <c r="O257" s="173"/>
      <c r="P257" s="173"/>
      <c r="Q257" s="173"/>
      <c r="R257" s="22"/>
      <c r="S257" s="66"/>
    </row>
    <row r="258" spans="2:19" x14ac:dyDescent="0.2">
      <c r="B258" s="61"/>
      <c r="C258" s="173"/>
      <c r="D258" s="173"/>
      <c r="E258" s="173"/>
      <c r="F258" s="173"/>
      <c r="G258" s="173"/>
      <c r="H258" s="173"/>
      <c r="I258" s="173"/>
      <c r="J258" s="173"/>
      <c r="K258" s="173"/>
      <c r="L258" s="173"/>
      <c r="M258" s="173"/>
      <c r="N258" s="173"/>
      <c r="O258" s="173"/>
      <c r="P258" s="173"/>
      <c r="Q258" s="173"/>
      <c r="R258" s="22"/>
      <c r="S258" s="66"/>
    </row>
    <row r="259" spans="2:19" x14ac:dyDescent="0.2">
      <c r="B259" s="61"/>
      <c r="C259" s="172" t="s">
        <v>1446</v>
      </c>
      <c r="D259" s="172" t="s">
        <v>1435</v>
      </c>
      <c r="E259" s="173"/>
      <c r="F259" s="173"/>
      <c r="G259" s="173"/>
      <c r="H259" s="173"/>
      <c r="I259" s="173"/>
      <c r="J259" s="173"/>
      <c r="K259" s="173"/>
      <c r="L259" s="22"/>
      <c r="M259" s="216" t="s">
        <v>1436</v>
      </c>
      <c r="N259" s="22"/>
      <c r="O259" s="173"/>
      <c r="P259" s="173"/>
      <c r="Q259" s="173"/>
      <c r="R259" s="22"/>
      <c r="S259" s="66"/>
    </row>
    <row r="260" spans="2:19" x14ac:dyDescent="0.2">
      <c r="B260" s="232"/>
      <c r="C260" s="297"/>
      <c r="D260" s="298"/>
      <c r="E260" s="165" t="s">
        <v>1437</v>
      </c>
      <c r="F260" s="165" t="s">
        <v>1438</v>
      </c>
      <c r="G260" s="165" t="s">
        <v>1439</v>
      </c>
      <c r="H260" s="165" t="s">
        <v>1440</v>
      </c>
      <c r="I260" s="165" t="s">
        <v>1441</v>
      </c>
      <c r="J260" s="165" t="s">
        <v>1122</v>
      </c>
      <c r="K260" s="173"/>
      <c r="L260" s="173"/>
      <c r="M260" s="173"/>
      <c r="N260" s="173"/>
      <c r="O260" s="173"/>
      <c r="P260" s="173"/>
      <c r="Q260" s="22"/>
      <c r="R260" s="22"/>
      <c r="S260" s="66"/>
    </row>
    <row r="261" spans="2:19" x14ac:dyDescent="0.2">
      <c r="B261" s="232"/>
      <c r="C261" s="290" t="s">
        <v>1442</v>
      </c>
      <c r="D261" s="291"/>
      <c r="E261" s="123">
        <f>GETPIVOTDATA("Sum of 1 bed net",Pivot!$B$325,"Tenure","Open Market")</f>
        <v>44</v>
      </c>
      <c r="F261" s="123">
        <f>GETPIVOTDATA("Sum of 2 bed net",Pivot!$B$325,"Tenure","Open Market")</f>
        <v>114</v>
      </c>
      <c r="G261" s="123">
        <f>GETPIVOTDATA("Sum of 3 bed net",Pivot!$B$325,"Tenure","Open Market")</f>
        <v>62</v>
      </c>
      <c r="H261" s="123">
        <f>GETPIVOTDATA("Sum of 4 bed net",Pivot!$B$325,"Tenure","Open Market")+GETPIVOTDATA("Sum of 5 bed net",Pivot!$B$325,"Tenure","Open Market")+GETPIVOTDATA("Sum of 6 bed net",Pivot!$B$325,"Tenure","Open Market")</f>
        <v>15</v>
      </c>
      <c r="I261" s="123">
        <v>0</v>
      </c>
      <c r="J261" s="123">
        <f t="shared" ref="J261:J266" si="12">SUM(D261:I261)</f>
        <v>235</v>
      </c>
      <c r="K261" s="173"/>
      <c r="L261" s="173"/>
      <c r="M261" s="173"/>
      <c r="N261" s="173"/>
      <c r="O261" s="173"/>
      <c r="P261" s="173"/>
      <c r="Q261" s="22"/>
      <c r="R261" s="22"/>
      <c r="S261" s="66"/>
    </row>
    <row r="262" spans="2:19" x14ac:dyDescent="0.2">
      <c r="B262" s="232"/>
      <c r="C262" s="290"/>
      <c r="D262" s="291"/>
      <c r="E262" s="143">
        <f>E261/$J$267</f>
        <v>0.16356877323420074</v>
      </c>
      <c r="F262" s="143">
        <f>F261/$J$267</f>
        <v>0.42379182156133827</v>
      </c>
      <c r="G262" s="143">
        <f>G261/$J$267</f>
        <v>0.23048327137546468</v>
      </c>
      <c r="H262" s="143">
        <f>H261/$J$267</f>
        <v>5.5762081784386616E-2</v>
      </c>
      <c r="I262" s="143">
        <f>I261/$J$267</f>
        <v>0</v>
      </c>
      <c r="J262" s="143">
        <f t="shared" si="12"/>
        <v>0.87360594795539026</v>
      </c>
      <c r="K262" s="173"/>
      <c r="L262" s="173"/>
      <c r="M262" s="173"/>
      <c r="N262" s="173"/>
      <c r="O262" s="173"/>
      <c r="P262" s="173"/>
      <c r="Q262" s="22"/>
      <c r="R262" s="22"/>
      <c r="S262" s="66"/>
    </row>
    <row r="263" spans="2:19" x14ac:dyDescent="0.2">
      <c r="B263" s="232"/>
      <c r="C263" s="290" t="s">
        <v>1174</v>
      </c>
      <c r="D263" s="291"/>
      <c r="E263" s="123">
        <v>0</v>
      </c>
      <c r="F263" s="123">
        <v>0</v>
      </c>
      <c r="G263" s="123">
        <v>0</v>
      </c>
      <c r="H263" s="123">
        <v>0</v>
      </c>
      <c r="I263" s="123">
        <v>0</v>
      </c>
      <c r="J263" s="123">
        <f t="shared" si="12"/>
        <v>0</v>
      </c>
      <c r="K263" s="173"/>
      <c r="L263" s="173"/>
      <c r="M263" s="114"/>
      <c r="N263" s="114"/>
      <c r="O263" s="114"/>
      <c r="P263" s="114"/>
      <c r="Q263" s="22"/>
      <c r="R263" s="22"/>
      <c r="S263" s="66"/>
    </row>
    <row r="264" spans="2:19" x14ac:dyDescent="0.2">
      <c r="B264" s="232"/>
      <c r="C264" s="290"/>
      <c r="D264" s="291"/>
      <c r="E264" s="143">
        <f>E263/$J$267</f>
        <v>0</v>
      </c>
      <c r="F264" s="143">
        <f>F263/$J$267</f>
        <v>0</v>
      </c>
      <c r="G264" s="143">
        <f>G263/$J$267</f>
        <v>0</v>
      </c>
      <c r="H264" s="143">
        <f>H263/$J$267</f>
        <v>0</v>
      </c>
      <c r="I264" s="143">
        <f>I263/$J$267</f>
        <v>0</v>
      </c>
      <c r="J264" s="143">
        <f t="shared" si="12"/>
        <v>0</v>
      </c>
      <c r="K264" s="173"/>
      <c r="L264" s="173"/>
      <c r="M264" s="173"/>
      <c r="N264" s="173"/>
      <c r="O264" s="173"/>
      <c r="P264" s="173"/>
      <c r="Q264" s="22"/>
      <c r="R264" s="22"/>
      <c r="S264" s="66"/>
    </row>
    <row r="265" spans="2:19" x14ac:dyDescent="0.2">
      <c r="B265" s="232"/>
      <c r="C265" s="290" t="s">
        <v>1443</v>
      </c>
      <c r="D265" s="291"/>
      <c r="E265" s="123">
        <f>GETPIVOTDATA("Sum of 1 bed net",Pivot!$B$325,"Tenure","Affordable Rent")</f>
        <v>9</v>
      </c>
      <c r="F265" s="123">
        <f>GETPIVOTDATA("Sum of 2 bed net",Pivot!$B$325,"Tenure","Affordable Rent")</f>
        <v>20</v>
      </c>
      <c r="G265" s="123">
        <f>GETPIVOTDATA("Sum of 3 bed net",Pivot!$B$325,"Tenure","Affordable Rent")</f>
        <v>5</v>
      </c>
      <c r="H265" s="123">
        <v>0</v>
      </c>
      <c r="I265" s="123">
        <v>0</v>
      </c>
      <c r="J265" s="123">
        <f t="shared" si="12"/>
        <v>34</v>
      </c>
      <c r="K265" s="173"/>
      <c r="L265" s="173"/>
      <c r="M265" s="173"/>
      <c r="N265" s="173"/>
      <c r="O265" s="173"/>
      <c r="P265" s="173"/>
      <c r="Q265" s="22"/>
      <c r="R265" s="22"/>
      <c r="S265" s="66"/>
    </row>
    <row r="266" spans="2:19" x14ac:dyDescent="0.2">
      <c r="B266" s="232"/>
      <c r="C266" s="290"/>
      <c r="D266" s="291"/>
      <c r="E266" s="143">
        <f>E265/$J$267</f>
        <v>3.3457249070631967E-2</v>
      </c>
      <c r="F266" s="143">
        <f>F265/$J$267</f>
        <v>7.434944237918216E-2</v>
      </c>
      <c r="G266" s="143">
        <f>G265/$J$267</f>
        <v>1.858736059479554E-2</v>
      </c>
      <c r="H266" s="143">
        <f>H265/$J$267</f>
        <v>0</v>
      </c>
      <c r="I266" s="143">
        <f>I265/$J$267</f>
        <v>0</v>
      </c>
      <c r="J266" s="143">
        <f t="shared" si="12"/>
        <v>0.12639405204460966</v>
      </c>
      <c r="K266" s="173"/>
      <c r="L266" s="173"/>
      <c r="M266" s="173"/>
      <c r="N266" s="173"/>
      <c r="O266" s="173"/>
      <c r="P266" s="173"/>
      <c r="Q266" s="22"/>
      <c r="R266" s="22"/>
      <c r="S266" s="66"/>
    </row>
    <row r="267" spans="2:19" x14ac:dyDescent="0.2">
      <c r="B267" s="232"/>
      <c r="C267" s="292" t="s">
        <v>1122</v>
      </c>
      <c r="D267" s="293"/>
      <c r="E267" s="98">
        <f>E261+E263+E265</f>
        <v>53</v>
      </c>
      <c r="F267" s="98">
        <f t="shared" ref="F267:I267" si="13">F261+F263+F265</f>
        <v>134</v>
      </c>
      <c r="G267" s="98">
        <f t="shared" si="13"/>
        <v>67</v>
      </c>
      <c r="H267" s="98">
        <f t="shared" si="13"/>
        <v>15</v>
      </c>
      <c r="I267" s="98">
        <f t="shared" si="13"/>
        <v>0</v>
      </c>
      <c r="J267" s="98">
        <f>SUM(D267:I267)</f>
        <v>269</v>
      </c>
      <c r="K267" s="173"/>
      <c r="L267" s="173"/>
      <c r="M267" s="173"/>
      <c r="N267" s="173"/>
      <c r="O267" s="173"/>
      <c r="P267" s="173"/>
      <c r="Q267" s="22"/>
      <c r="R267" s="22"/>
      <c r="S267" s="66"/>
    </row>
    <row r="268" spans="2:19" x14ac:dyDescent="0.2">
      <c r="B268" s="232"/>
      <c r="C268" s="292"/>
      <c r="D268" s="293"/>
      <c r="E268" s="102">
        <f>E267/$J$267</f>
        <v>0.19702602230483271</v>
      </c>
      <c r="F268" s="102">
        <f>F267/$J$267</f>
        <v>0.49814126394052044</v>
      </c>
      <c r="G268" s="102">
        <f>G267/$J$267</f>
        <v>0.24907063197026022</v>
      </c>
      <c r="H268" s="102">
        <f>H267/$J$267</f>
        <v>5.5762081784386616E-2</v>
      </c>
      <c r="I268" s="102">
        <f>I267/$J$267</f>
        <v>0</v>
      </c>
      <c r="J268" s="102">
        <f>SUM(E268:I268)</f>
        <v>1</v>
      </c>
      <c r="K268" s="173"/>
      <c r="L268" s="173"/>
      <c r="M268" s="173"/>
      <c r="N268" s="173"/>
      <c r="O268" s="173"/>
      <c r="P268" s="173"/>
      <c r="Q268" s="22"/>
      <c r="R268" s="22"/>
      <c r="S268" s="66"/>
    </row>
    <row r="269" spans="2:19" x14ac:dyDescent="0.2">
      <c r="B269" s="61"/>
      <c r="C269" s="173"/>
      <c r="D269" s="217"/>
      <c r="E269" s="217"/>
      <c r="F269" s="217"/>
      <c r="G269" s="217"/>
      <c r="H269" s="217"/>
      <c r="I269" s="217"/>
      <c r="J269" s="217"/>
      <c r="K269" s="173"/>
      <c r="L269" s="173"/>
      <c r="M269" s="173"/>
      <c r="N269" s="173"/>
      <c r="O269" s="173"/>
      <c r="P269" s="173"/>
      <c r="Q269" s="173"/>
      <c r="R269" s="22"/>
      <c r="S269" s="66"/>
    </row>
    <row r="270" spans="2:19" x14ac:dyDescent="0.2">
      <c r="B270" s="61"/>
      <c r="C270" s="172"/>
      <c r="D270" s="114"/>
      <c r="E270" s="114"/>
      <c r="F270" s="114"/>
      <c r="G270" s="114"/>
      <c r="H270" s="114"/>
      <c r="I270" s="114"/>
      <c r="J270" s="114"/>
      <c r="K270" s="114"/>
      <c r="L270" s="114"/>
      <c r="M270" s="114"/>
      <c r="N270" s="173"/>
      <c r="O270" s="173"/>
      <c r="P270" s="173"/>
      <c r="Q270" s="173"/>
      <c r="R270" s="22"/>
      <c r="S270" s="66"/>
    </row>
    <row r="271" spans="2:19" x14ac:dyDescent="0.2">
      <c r="B271" s="61"/>
      <c r="C271" s="172" t="s">
        <v>1450</v>
      </c>
      <c r="D271" s="172" t="s">
        <v>1445</v>
      </c>
      <c r="E271" s="173"/>
      <c r="F271" s="173"/>
      <c r="G271" s="173"/>
      <c r="H271" s="173"/>
      <c r="I271" s="173"/>
      <c r="J271" s="173"/>
      <c r="K271" s="173"/>
      <c r="L271" s="22"/>
      <c r="M271" s="172" t="s">
        <v>1590</v>
      </c>
      <c r="N271" s="22"/>
      <c r="O271" s="173"/>
      <c r="P271" s="173"/>
      <c r="Q271" s="173"/>
      <c r="R271" s="22"/>
      <c r="S271" s="66"/>
    </row>
    <row r="272" spans="2:19" x14ac:dyDescent="0.2">
      <c r="B272" s="232"/>
      <c r="C272" s="297"/>
      <c r="D272" s="298"/>
      <c r="E272" s="165" t="s">
        <v>1437</v>
      </c>
      <c r="F272" s="165" t="s">
        <v>1438</v>
      </c>
      <c r="G272" s="165" t="s">
        <v>1439</v>
      </c>
      <c r="H272" s="165" t="s">
        <v>1440</v>
      </c>
      <c r="I272" s="165" t="s">
        <v>1441</v>
      </c>
      <c r="J272" s="165" t="s">
        <v>1122</v>
      </c>
      <c r="K272" s="173"/>
      <c r="L272" s="173"/>
      <c r="M272" s="173"/>
      <c r="N272" s="173"/>
      <c r="O272" s="173"/>
      <c r="P272" s="173"/>
      <c r="Q272" s="22"/>
      <c r="R272" s="22"/>
      <c r="S272" s="66"/>
    </row>
    <row r="273" spans="2:19" x14ac:dyDescent="0.2">
      <c r="B273" s="232"/>
      <c r="C273" s="290" t="s">
        <v>1442</v>
      </c>
      <c r="D273" s="291"/>
      <c r="E273" s="123">
        <f>GETPIVOTDATA("Sum of 1 bed net",Pivot!$B$336,"Tenure","Open Market")</f>
        <v>103</v>
      </c>
      <c r="F273" s="123">
        <f>GETPIVOTDATA("Sum of 2 bed net",Pivot!$B$336,"Tenure","Open Market")</f>
        <v>208</v>
      </c>
      <c r="G273" s="123">
        <f>GETPIVOTDATA("Sum of 3 bed net",Pivot!$B$336,"Tenure","Open Market")</f>
        <v>57</v>
      </c>
      <c r="H273" s="123">
        <f>GETPIVOTDATA("Sum of 4 bed net",Pivot!$B$336,"Tenure","Open Market")+GETPIVOTDATA("Sum of 5 bed net",Pivot!$B$336,"Tenure","Open Market")+GETPIVOTDATA("Sum of 6 bed net",Pivot!$B$336,"Tenure","Open Market")</f>
        <v>44</v>
      </c>
      <c r="I273" s="123">
        <v>0</v>
      </c>
      <c r="J273" s="123">
        <f t="shared" ref="J273:J282" si="14">SUM(E273:I273)</f>
        <v>412</v>
      </c>
      <c r="K273" s="173"/>
      <c r="L273" s="173"/>
      <c r="M273" s="173"/>
      <c r="N273" s="173"/>
      <c r="O273" s="173"/>
      <c r="P273" s="173"/>
      <c r="Q273" s="22"/>
      <c r="R273" s="22"/>
      <c r="S273" s="66"/>
    </row>
    <row r="274" spans="2:19" x14ac:dyDescent="0.2">
      <c r="B274" s="232"/>
      <c r="C274" s="290"/>
      <c r="D274" s="291"/>
      <c r="E274" s="143">
        <f>E273/$J$281</f>
        <v>0.22294372294372294</v>
      </c>
      <c r="F274" s="143">
        <f>F273/$J$281</f>
        <v>0.45021645021645024</v>
      </c>
      <c r="G274" s="143">
        <f>G273/$J$281</f>
        <v>0.12337662337662338</v>
      </c>
      <c r="H274" s="143">
        <f>H273/$J$281</f>
        <v>9.5238095238095233E-2</v>
      </c>
      <c r="I274" s="143">
        <f>I273/$J$281</f>
        <v>0</v>
      </c>
      <c r="J274" s="143">
        <f t="shared" si="14"/>
        <v>0.89177489177489178</v>
      </c>
      <c r="K274" s="173"/>
      <c r="L274" s="173"/>
      <c r="M274" s="173"/>
      <c r="N274" s="173"/>
      <c r="O274" s="173"/>
      <c r="P274" s="173"/>
      <c r="Q274" s="22"/>
      <c r="R274" s="22"/>
      <c r="S274" s="66"/>
    </row>
    <row r="275" spans="2:19" x14ac:dyDescent="0.2">
      <c r="B275" s="232"/>
      <c r="C275" s="290" t="s">
        <v>1174</v>
      </c>
      <c r="D275" s="291"/>
      <c r="E275" s="123">
        <f>GETPIVOTDATA("Sum of 1 bed net",Pivot!$B$336,"Tenure","Intermediate")</f>
        <v>20</v>
      </c>
      <c r="F275" s="123">
        <f>GETPIVOTDATA("Sum of 2 bed net",Pivot!$B$336,"Tenure","Intermediate")</f>
        <v>12</v>
      </c>
      <c r="G275" s="123">
        <f>GETPIVOTDATA("Sum of 3 bed net",Pivot!$B$336,"Tenure","Intermediate")</f>
        <v>0</v>
      </c>
      <c r="H275" s="123">
        <f>GETPIVOTDATA("Sum of 5 bed net",Pivot!$B$336,"Tenure","Intermediate")</f>
        <v>0</v>
      </c>
      <c r="I275" s="123">
        <v>0</v>
      </c>
      <c r="J275" s="123">
        <f t="shared" si="14"/>
        <v>32</v>
      </c>
      <c r="K275" s="173"/>
      <c r="L275" s="173"/>
      <c r="M275" s="173"/>
      <c r="N275" s="173"/>
      <c r="O275" s="173"/>
      <c r="P275" s="173"/>
      <c r="Q275" s="22"/>
      <c r="R275" s="22"/>
      <c r="S275" s="66"/>
    </row>
    <row r="276" spans="2:19" x14ac:dyDescent="0.2">
      <c r="B276" s="232"/>
      <c r="C276" s="290"/>
      <c r="D276" s="291"/>
      <c r="E276" s="143">
        <f>E275/$J$281</f>
        <v>4.3290043290043288E-2</v>
      </c>
      <c r="F276" s="143">
        <f>F275/$J$281</f>
        <v>2.5974025974025976E-2</v>
      </c>
      <c r="G276" s="143">
        <f>G275/$J$281</f>
        <v>0</v>
      </c>
      <c r="H276" s="143">
        <f>H275/$J$281</f>
        <v>0</v>
      </c>
      <c r="I276" s="143">
        <f>I275/$J$281</f>
        <v>0</v>
      </c>
      <c r="J276" s="143">
        <f t="shared" si="14"/>
        <v>6.9264069264069264E-2</v>
      </c>
      <c r="K276" s="173"/>
      <c r="L276" s="173"/>
      <c r="M276" s="173"/>
      <c r="N276" s="173"/>
      <c r="O276" s="173"/>
      <c r="P276" s="173"/>
      <c r="Q276" s="22"/>
      <c r="R276" s="22"/>
      <c r="S276" s="66"/>
    </row>
    <row r="277" spans="2:19" x14ac:dyDescent="0.2">
      <c r="B277" s="232"/>
      <c r="C277" s="290" t="s">
        <v>1443</v>
      </c>
      <c r="D277" s="291"/>
      <c r="E277" s="123">
        <f>GETPIVOTDATA("Sum of 1 bed net",Pivot!$B$336,"Tenure","Affordable Rent")</f>
        <v>22</v>
      </c>
      <c r="F277" s="123">
        <f>GETPIVOTDATA("Sum of 2 bed net",Pivot!$B$336,"Tenure","Affordable Rent")</f>
        <v>13</v>
      </c>
      <c r="G277" s="123">
        <f>GETPIVOTDATA("Sum of 3 bed net",Pivot!$B$336,"Tenure","Affordable Rent")</f>
        <v>10</v>
      </c>
      <c r="H277" s="123">
        <f>GETPIVOTDATA("Sum of 4 bed net",Pivot!$B$336,"Tenure","Affordable Rent")</f>
        <v>3</v>
      </c>
      <c r="I277" s="123">
        <v>0</v>
      </c>
      <c r="J277" s="123">
        <f t="shared" si="14"/>
        <v>48</v>
      </c>
      <c r="K277" s="173"/>
      <c r="L277" s="173"/>
      <c r="M277" s="173"/>
      <c r="N277" s="173"/>
      <c r="O277" s="173"/>
      <c r="P277" s="173"/>
      <c r="Q277" s="22"/>
      <c r="R277" s="22"/>
      <c r="S277" s="66"/>
    </row>
    <row r="278" spans="2:19" x14ac:dyDescent="0.2">
      <c r="B278" s="232"/>
      <c r="C278" s="290"/>
      <c r="D278" s="291"/>
      <c r="E278" s="143">
        <f>E277/$J$281</f>
        <v>4.7619047619047616E-2</v>
      </c>
      <c r="F278" s="143">
        <f>F277/$J$281</f>
        <v>2.813852813852814E-2</v>
      </c>
      <c r="G278" s="143">
        <f>G277/$J$281</f>
        <v>2.1645021645021644E-2</v>
      </c>
      <c r="H278" s="143">
        <f>H277/$J$281</f>
        <v>6.4935064935064939E-3</v>
      </c>
      <c r="I278" s="143">
        <f>I277/$J$281</f>
        <v>0</v>
      </c>
      <c r="J278" s="143">
        <f t="shared" si="14"/>
        <v>0.1038961038961039</v>
      </c>
      <c r="K278" s="173"/>
      <c r="L278" s="173"/>
      <c r="M278" s="173"/>
      <c r="N278" s="173"/>
      <c r="O278" s="173"/>
      <c r="P278" s="173"/>
      <c r="Q278" s="22"/>
      <c r="R278" s="22"/>
      <c r="S278" s="66"/>
    </row>
    <row r="279" spans="2:19" x14ac:dyDescent="0.2">
      <c r="B279" s="232"/>
      <c r="C279" s="290" t="s">
        <v>1591</v>
      </c>
      <c r="D279" s="291"/>
      <c r="E279" s="123">
        <f>GETPIVOTDATA("Sum of 1 bed net",Pivot!$B$336,"Tenure","Social Rent")</f>
        <v>-29</v>
      </c>
      <c r="F279" s="123">
        <f>GETPIVOTDATA("Sum of 2 bed net",Pivot!$B$336,"Tenure","Social Rent")</f>
        <v>-1</v>
      </c>
      <c r="G279" s="123">
        <v>0</v>
      </c>
      <c r="H279" s="123">
        <v>0</v>
      </c>
      <c r="I279" s="123">
        <v>0</v>
      </c>
      <c r="J279" s="123">
        <f t="shared" si="14"/>
        <v>-30</v>
      </c>
      <c r="K279" s="173"/>
      <c r="L279" s="173"/>
      <c r="M279" s="173"/>
      <c r="N279" s="173"/>
      <c r="O279" s="173"/>
      <c r="P279" s="173"/>
      <c r="Q279" s="22"/>
      <c r="R279" s="22"/>
      <c r="S279" s="66"/>
    </row>
    <row r="280" spans="2:19" x14ac:dyDescent="0.2">
      <c r="B280" s="232"/>
      <c r="C280" s="290"/>
      <c r="D280" s="291"/>
      <c r="E280" s="143">
        <f>E279/$J$281</f>
        <v>-6.2770562770562768E-2</v>
      </c>
      <c r="F280" s="143">
        <f>F279/$J$281</f>
        <v>-2.1645021645021645E-3</v>
      </c>
      <c r="G280" s="143">
        <f>G279/$J$281</f>
        <v>0</v>
      </c>
      <c r="H280" s="143">
        <f>H279/$J$281</f>
        <v>0</v>
      </c>
      <c r="I280" s="143">
        <f>I279/$J$281</f>
        <v>0</v>
      </c>
      <c r="J280" s="143">
        <f t="shared" si="14"/>
        <v>-6.4935064935064929E-2</v>
      </c>
      <c r="K280" s="173"/>
      <c r="L280" s="173"/>
      <c r="M280" s="173"/>
      <c r="N280" s="173"/>
      <c r="O280" s="173"/>
      <c r="P280" s="173"/>
      <c r="Q280" s="22"/>
      <c r="R280" s="22"/>
      <c r="S280" s="66"/>
    </row>
    <row r="281" spans="2:19" x14ac:dyDescent="0.2">
      <c r="B281" s="232"/>
      <c r="C281" s="292" t="s">
        <v>1122</v>
      </c>
      <c r="D281" s="293"/>
      <c r="E281" s="98">
        <f>E273+E275+E277+E279</f>
        <v>116</v>
      </c>
      <c r="F281" s="98">
        <f>F273+F275+F277+F279</f>
        <v>232</v>
      </c>
      <c r="G281" s="98">
        <f>G273+G275+G277+G279</f>
        <v>67</v>
      </c>
      <c r="H281" s="98">
        <f>H273+H275+H277+H279</f>
        <v>47</v>
      </c>
      <c r="I281" s="98">
        <f>I273+I275+I277+I279</f>
        <v>0</v>
      </c>
      <c r="J281" s="98">
        <f t="shared" si="14"/>
        <v>462</v>
      </c>
      <c r="K281" s="218"/>
      <c r="L281" s="173"/>
      <c r="M281" s="173"/>
      <c r="N281" s="173"/>
      <c r="O281" s="173"/>
      <c r="P281" s="173"/>
      <c r="Q281" s="22"/>
      <c r="R281" s="22"/>
      <c r="S281" s="66"/>
    </row>
    <row r="282" spans="2:19" x14ac:dyDescent="0.2">
      <c r="B282" s="232"/>
      <c r="C282" s="292"/>
      <c r="D282" s="293"/>
      <c r="E282" s="102">
        <f>E281/$J$281</f>
        <v>0.25108225108225107</v>
      </c>
      <c r="F282" s="102">
        <f>F281/$J$281</f>
        <v>0.50216450216450215</v>
      </c>
      <c r="G282" s="102">
        <f>G281/$J$281</f>
        <v>0.14502164502164502</v>
      </c>
      <c r="H282" s="102">
        <f>H281/$J$281</f>
        <v>0.10173160173160173</v>
      </c>
      <c r="I282" s="102">
        <f>I281/$J$281</f>
        <v>0</v>
      </c>
      <c r="J282" s="102">
        <f t="shared" si="14"/>
        <v>1</v>
      </c>
      <c r="K282" s="173"/>
      <c r="L282" s="173"/>
      <c r="M282" s="173"/>
      <c r="N282" s="173"/>
      <c r="O282" s="173"/>
      <c r="P282" s="173"/>
      <c r="Q282" s="22"/>
      <c r="R282" s="22"/>
      <c r="S282" s="66"/>
    </row>
    <row r="283" spans="2:19" x14ac:dyDescent="0.2">
      <c r="B283" s="61"/>
      <c r="C283" s="173"/>
      <c r="D283" s="217"/>
      <c r="E283" s="217"/>
      <c r="F283" s="217"/>
      <c r="G283" s="217"/>
      <c r="H283" s="217"/>
      <c r="I283" s="217"/>
      <c r="J283" s="217"/>
      <c r="K283" s="173"/>
      <c r="L283" s="173"/>
      <c r="M283" s="173"/>
      <c r="N283" s="173"/>
      <c r="O283" s="173"/>
      <c r="P283" s="173"/>
      <c r="Q283" s="173"/>
      <c r="R283" s="22"/>
      <c r="S283" s="66"/>
    </row>
    <row r="284" spans="2:19" x14ac:dyDescent="0.2">
      <c r="B284" s="61"/>
      <c r="C284" s="173"/>
      <c r="D284" s="217"/>
      <c r="E284" s="217"/>
      <c r="F284" s="217"/>
      <c r="G284" s="217"/>
      <c r="H284" s="217"/>
      <c r="I284" s="217"/>
      <c r="J284" s="217"/>
      <c r="K284" s="173"/>
      <c r="L284" s="173"/>
      <c r="M284" s="173"/>
      <c r="N284" s="173"/>
      <c r="O284" s="173"/>
      <c r="P284" s="173"/>
      <c r="Q284" s="173"/>
      <c r="R284" s="22"/>
      <c r="S284" s="66"/>
    </row>
    <row r="285" spans="2:19" x14ac:dyDescent="0.2">
      <c r="B285" s="61"/>
      <c r="C285" s="22"/>
      <c r="D285" s="217"/>
      <c r="E285" s="217"/>
      <c r="F285" s="217"/>
      <c r="G285" s="217"/>
      <c r="H285" s="217"/>
      <c r="I285" s="217"/>
      <c r="J285" s="217"/>
      <c r="K285" s="173"/>
      <c r="L285" s="173"/>
      <c r="M285" s="173"/>
      <c r="N285" s="173"/>
      <c r="O285" s="173"/>
      <c r="P285" s="173"/>
      <c r="Q285" s="173"/>
      <c r="R285" s="22"/>
      <c r="S285" s="66"/>
    </row>
    <row r="286" spans="2:19" x14ac:dyDescent="0.2">
      <c r="B286" s="61"/>
      <c r="C286" s="172" t="s">
        <v>1548</v>
      </c>
      <c r="D286" s="172" t="s">
        <v>1447</v>
      </c>
      <c r="E286" s="173"/>
      <c r="F286" s="173"/>
      <c r="G286" s="173"/>
      <c r="H286" s="173"/>
      <c r="I286" s="173"/>
      <c r="J286" s="173"/>
      <c r="K286" s="173"/>
      <c r="L286" s="22"/>
      <c r="M286" s="216" t="s">
        <v>1448</v>
      </c>
      <c r="N286" s="22"/>
      <c r="O286" s="173"/>
      <c r="P286" s="173"/>
      <c r="Q286" s="173"/>
      <c r="R286" s="22"/>
      <c r="S286" s="66"/>
    </row>
    <row r="287" spans="2:19" x14ac:dyDescent="0.2">
      <c r="B287" s="232"/>
      <c r="C287" s="297"/>
      <c r="D287" s="298"/>
      <c r="E287" s="165" t="s">
        <v>1437</v>
      </c>
      <c r="F287" s="165" t="s">
        <v>1438</v>
      </c>
      <c r="G287" s="165" t="s">
        <v>1439</v>
      </c>
      <c r="H287" s="165" t="s">
        <v>1440</v>
      </c>
      <c r="I287" s="165" t="s">
        <v>1441</v>
      </c>
      <c r="J287" s="165" t="s">
        <v>1122</v>
      </c>
      <c r="K287" s="173"/>
      <c r="L287" s="173"/>
      <c r="M287" s="173"/>
      <c r="N287" s="173"/>
      <c r="O287" s="173"/>
      <c r="P287" s="173"/>
      <c r="Q287" s="22"/>
      <c r="R287" s="22"/>
      <c r="S287" s="66"/>
    </row>
    <row r="288" spans="2:19" x14ac:dyDescent="0.2">
      <c r="B288" s="232"/>
      <c r="C288" s="290" t="s">
        <v>1442</v>
      </c>
      <c r="D288" s="291"/>
      <c r="E288" s="123">
        <f>GETPIVOTDATA("Sum of 1 bed net",Pivot!$B$347,"Tenure","Open Market")</f>
        <v>50</v>
      </c>
      <c r="F288" s="123">
        <f>GETPIVOTDATA("Sum of 2 bed net",Pivot!$B$347,"Tenure","Open Market")</f>
        <v>44</v>
      </c>
      <c r="G288" s="123">
        <f>GETPIVOTDATA("Sum of 3 bed net",Pivot!$B$347,"Tenure","Open Market")</f>
        <v>28</v>
      </c>
      <c r="H288" s="123">
        <f>GETPIVOTDATA("Sum of 4 bed net",Pivot!$B$347,"Tenure","Open Market")+GETPIVOTDATA("Sum of 5 bed net",Pivot!$B$347,"Tenure","Open Market")+GETPIVOTDATA("Sum of 6 bed net",Pivot!$B$347,"Tenure","Open Market")+GETPIVOTDATA("Sum of 7 bed net",Pivot!$B$347,"Tenure","Open Market")</f>
        <v>27</v>
      </c>
      <c r="I288" s="123">
        <v>0</v>
      </c>
      <c r="J288" s="123">
        <f t="shared" ref="J288:J294" si="15">SUM(E288:I288)</f>
        <v>149</v>
      </c>
      <c r="K288" s="173"/>
      <c r="L288" s="173"/>
      <c r="M288" s="173"/>
      <c r="N288" s="173"/>
      <c r="O288" s="173"/>
      <c r="P288" s="173"/>
      <c r="Q288" s="22"/>
      <c r="R288" s="22"/>
      <c r="S288" s="66"/>
    </row>
    <row r="289" spans="2:19" x14ac:dyDescent="0.2">
      <c r="B289" s="232"/>
      <c r="C289" s="290"/>
      <c r="D289" s="291"/>
      <c r="E289" s="143">
        <f>E288/$J$281</f>
        <v>0.10822510822510822</v>
      </c>
      <c r="F289" s="143">
        <f>F288/$J$281</f>
        <v>9.5238095238095233E-2</v>
      </c>
      <c r="G289" s="143">
        <f>G288/$J$281</f>
        <v>6.0606060606060608E-2</v>
      </c>
      <c r="H289" s="143">
        <f>H288/$J$281</f>
        <v>5.844155844155844E-2</v>
      </c>
      <c r="I289" s="143">
        <f>I288/$J$281</f>
        <v>0</v>
      </c>
      <c r="J289" s="143">
        <f t="shared" si="15"/>
        <v>0.32251082251082253</v>
      </c>
      <c r="K289" s="173"/>
      <c r="L289" s="173"/>
      <c r="M289" s="173"/>
      <c r="N289" s="173"/>
      <c r="O289" s="173"/>
      <c r="P289" s="173"/>
      <c r="Q289" s="22"/>
      <c r="R289" s="22"/>
      <c r="S289" s="66"/>
    </row>
    <row r="290" spans="2:19" x14ac:dyDescent="0.2">
      <c r="B290" s="232"/>
      <c r="C290" s="290" t="s">
        <v>1174</v>
      </c>
      <c r="D290" s="291"/>
      <c r="E290" s="123">
        <v>0</v>
      </c>
      <c r="F290" s="123">
        <v>0</v>
      </c>
      <c r="G290" s="123">
        <v>0</v>
      </c>
      <c r="H290" s="123">
        <v>0</v>
      </c>
      <c r="I290" s="123">
        <v>0</v>
      </c>
      <c r="J290" s="123">
        <f t="shared" si="15"/>
        <v>0</v>
      </c>
      <c r="K290" s="173"/>
      <c r="L290" s="173"/>
      <c r="M290" s="173"/>
      <c r="N290" s="173"/>
      <c r="O290" s="173"/>
      <c r="P290" s="173"/>
      <c r="Q290" s="22"/>
      <c r="R290" s="22"/>
      <c r="S290" s="66"/>
    </row>
    <row r="291" spans="2:19" x14ac:dyDescent="0.2">
      <c r="B291" s="232"/>
      <c r="C291" s="290"/>
      <c r="D291" s="291"/>
      <c r="E291" s="143">
        <f>E290/$J$281</f>
        <v>0</v>
      </c>
      <c r="F291" s="143">
        <f>F290/$J$281</f>
        <v>0</v>
      </c>
      <c r="G291" s="143">
        <f>G290/$J$281</f>
        <v>0</v>
      </c>
      <c r="H291" s="143">
        <f>H290/$J$281</f>
        <v>0</v>
      </c>
      <c r="I291" s="143">
        <f>I290/$J$281</f>
        <v>0</v>
      </c>
      <c r="J291" s="143">
        <f t="shared" si="15"/>
        <v>0</v>
      </c>
      <c r="K291" s="173"/>
      <c r="L291" s="173"/>
      <c r="M291" s="173"/>
      <c r="N291" s="173"/>
      <c r="O291" s="173"/>
      <c r="P291" s="173"/>
      <c r="Q291" s="22"/>
      <c r="R291" s="22"/>
      <c r="S291" s="66"/>
    </row>
    <row r="292" spans="2:19" x14ac:dyDescent="0.2">
      <c r="B292" s="232"/>
      <c r="C292" s="290" t="s">
        <v>1443</v>
      </c>
      <c r="D292" s="291"/>
      <c r="E292" s="123">
        <f>GETPIVOTDATA("Sum of 1 bed net",Pivot!$B$347,"Tenure","Affordable Rent")</f>
        <v>0</v>
      </c>
      <c r="F292" s="123">
        <f>GETPIVOTDATA("Sum of 2 bed net",Pivot!$B$347,"Tenure","Affordable Rent")</f>
        <v>0</v>
      </c>
      <c r="G292" s="123">
        <f>GETPIVOTDATA("Sum of 3 bed net",Pivot!$B$347,"Tenure","Affordable Rent")</f>
        <v>3</v>
      </c>
      <c r="H292" s="123">
        <f>GETPIVOTDATA("Sum of 4 bed net",Pivot!$B$347,"Tenure","Affordable Rent")</f>
        <v>4</v>
      </c>
      <c r="I292" s="123">
        <v>0</v>
      </c>
      <c r="J292" s="123">
        <f t="shared" si="15"/>
        <v>7</v>
      </c>
      <c r="K292" s="173"/>
      <c r="L292" s="173"/>
      <c r="M292" s="173"/>
      <c r="N292" s="173"/>
      <c r="O292" s="173"/>
      <c r="P292" s="173"/>
      <c r="Q292" s="22"/>
      <c r="R292" s="22"/>
      <c r="S292" s="66"/>
    </row>
    <row r="293" spans="2:19" x14ac:dyDescent="0.2">
      <c r="B293" s="232"/>
      <c r="C293" s="290"/>
      <c r="D293" s="291"/>
      <c r="E293" s="143">
        <f>E292/$J$281</f>
        <v>0</v>
      </c>
      <c r="F293" s="143">
        <f>F292/$J$281</f>
        <v>0</v>
      </c>
      <c r="G293" s="143">
        <f>G292/$J$281</f>
        <v>6.4935064935064939E-3</v>
      </c>
      <c r="H293" s="143">
        <f>H292/$J$281</f>
        <v>8.658008658008658E-3</v>
      </c>
      <c r="I293" s="143">
        <f>I292/$J$281</f>
        <v>0</v>
      </c>
      <c r="J293" s="143">
        <f t="shared" si="15"/>
        <v>1.5151515151515152E-2</v>
      </c>
      <c r="K293" s="173"/>
      <c r="L293" s="173"/>
      <c r="M293" s="173"/>
      <c r="N293" s="173"/>
      <c r="O293" s="173"/>
      <c r="P293" s="173"/>
      <c r="Q293" s="22"/>
      <c r="R293" s="22"/>
      <c r="S293" s="66"/>
    </row>
    <row r="294" spans="2:19" x14ac:dyDescent="0.2">
      <c r="B294" s="232"/>
      <c r="C294" s="292" t="s">
        <v>1122</v>
      </c>
      <c r="D294" s="293"/>
      <c r="E294" s="98">
        <f>E288+E290+E292</f>
        <v>50</v>
      </c>
      <c r="F294" s="98">
        <f>F288+F290+F292</f>
        <v>44</v>
      </c>
      <c r="G294" s="98">
        <f>G288+G290+G292</f>
        <v>31</v>
      </c>
      <c r="H294" s="98">
        <f>H288+H290+H292</f>
        <v>31</v>
      </c>
      <c r="I294" s="98">
        <f t="shared" ref="I294" si="16">I288+I290+I292</f>
        <v>0</v>
      </c>
      <c r="J294" s="98">
        <f t="shared" si="15"/>
        <v>156</v>
      </c>
      <c r="K294" s="173"/>
      <c r="L294" s="173"/>
      <c r="M294" s="173"/>
      <c r="N294" s="173"/>
      <c r="O294" s="173"/>
      <c r="P294" s="173"/>
      <c r="Q294" s="22"/>
      <c r="R294" s="22"/>
      <c r="S294" s="66"/>
    </row>
    <row r="295" spans="2:19" x14ac:dyDescent="0.2">
      <c r="B295" s="232"/>
      <c r="C295" s="292"/>
      <c r="D295" s="293"/>
      <c r="E295" s="102">
        <f>E294/$J$294</f>
        <v>0.32051282051282054</v>
      </c>
      <c r="F295" s="102">
        <f t="shared" ref="F295:I295" si="17">F294/$J$294</f>
        <v>0.28205128205128205</v>
      </c>
      <c r="G295" s="102">
        <f t="shared" si="17"/>
        <v>0.19871794871794871</v>
      </c>
      <c r="H295" s="102">
        <f t="shared" si="17"/>
        <v>0.19871794871794871</v>
      </c>
      <c r="I295" s="102">
        <f t="shared" si="17"/>
        <v>0</v>
      </c>
      <c r="J295" s="102">
        <f>SUM(E295:I295)</f>
        <v>1</v>
      </c>
      <c r="K295" s="173"/>
      <c r="L295" s="173"/>
      <c r="M295" s="173"/>
      <c r="N295" s="173"/>
      <c r="O295" s="173"/>
      <c r="P295" s="173"/>
      <c r="Q295" s="22"/>
      <c r="R295" s="22"/>
      <c r="S295" s="66"/>
    </row>
    <row r="296" spans="2:19" x14ac:dyDescent="0.2">
      <c r="B296" s="61"/>
      <c r="C296" s="173"/>
      <c r="D296" s="217"/>
      <c r="E296" s="217"/>
      <c r="F296" s="217"/>
      <c r="G296" s="217"/>
      <c r="H296" s="217"/>
      <c r="I296" s="217"/>
      <c r="J296" s="217"/>
      <c r="K296" s="173"/>
      <c r="L296" s="173"/>
      <c r="M296" s="173"/>
      <c r="N296" s="173"/>
      <c r="O296" s="173"/>
      <c r="P296" s="173"/>
      <c r="Q296" s="173"/>
      <c r="R296" s="22"/>
      <c r="S296" s="66"/>
    </row>
    <row r="297" spans="2:19" x14ac:dyDescent="0.2">
      <c r="B297" s="61"/>
      <c r="C297" s="173"/>
      <c r="D297" s="217"/>
      <c r="E297" s="217"/>
      <c r="F297" s="217"/>
      <c r="G297" s="217"/>
      <c r="H297" s="217"/>
      <c r="I297" s="217"/>
      <c r="J297" s="217"/>
      <c r="K297" s="173"/>
      <c r="L297" s="173"/>
      <c r="M297" s="173"/>
      <c r="N297" s="173"/>
      <c r="O297" s="173"/>
      <c r="P297" s="173"/>
      <c r="Q297" s="173"/>
      <c r="R297" s="22"/>
      <c r="S297" s="66"/>
    </row>
    <row r="298" spans="2:19" x14ac:dyDescent="0.2">
      <c r="B298" s="70"/>
      <c r="C298" s="10"/>
      <c r="D298" s="144"/>
      <c r="E298" s="144"/>
      <c r="F298" s="144"/>
      <c r="G298" s="144"/>
      <c r="H298" s="144"/>
      <c r="I298" s="144"/>
      <c r="J298" s="144"/>
      <c r="K298" s="10"/>
      <c r="L298" s="10"/>
      <c r="M298" s="10"/>
      <c r="N298" s="10"/>
      <c r="O298" s="10"/>
      <c r="P298" s="10"/>
      <c r="Q298" s="10"/>
      <c r="R298" s="65"/>
      <c r="S298" s="67"/>
    </row>
    <row r="299" spans="2:19" x14ac:dyDescent="0.2">
      <c r="B299" s="61"/>
      <c r="C299" s="173"/>
      <c r="D299" s="217"/>
      <c r="E299" s="217"/>
      <c r="F299" s="217"/>
      <c r="G299" s="217"/>
      <c r="H299" s="217"/>
      <c r="I299" s="217"/>
      <c r="J299" s="217"/>
      <c r="K299" s="173"/>
      <c r="L299" s="173"/>
      <c r="M299" s="173"/>
      <c r="N299" s="173"/>
      <c r="O299" s="173"/>
      <c r="P299" s="173"/>
      <c r="Q299" s="173"/>
      <c r="R299" s="22"/>
      <c r="S299" s="66"/>
    </row>
    <row r="300" spans="2:19" ht="20.25" x14ac:dyDescent="0.3">
      <c r="B300" s="61"/>
      <c r="C300" s="208" t="s">
        <v>1449</v>
      </c>
      <c r="D300" s="217"/>
      <c r="E300" s="217"/>
      <c r="F300" s="217"/>
      <c r="G300" s="217"/>
      <c r="H300" s="217"/>
      <c r="I300" s="217"/>
      <c r="J300" s="217"/>
      <c r="K300" s="173"/>
      <c r="L300" s="173"/>
      <c r="M300" s="173"/>
      <c r="N300" s="173"/>
      <c r="O300" s="173"/>
      <c r="P300" s="173"/>
      <c r="Q300" s="173"/>
      <c r="R300" s="22"/>
      <c r="S300" s="66"/>
    </row>
    <row r="301" spans="2:19" x14ac:dyDescent="0.2">
      <c r="B301" s="61"/>
      <c r="C301" s="173"/>
      <c r="D301" s="217"/>
      <c r="E301" s="217"/>
      <c r="F301" s="217"/>
      <c r="G301" s="217"/>
      <c r="H301" s="217"/>
      <c r="I301" s="217"/>
      <c r="J301" s="217"/>
      <c r="K301" s="173"/>
      <c r="L301" s="173"/>
      <c r="M301" s="173"/>
      <c r="N301" s="173"/>
      <c r="O301" s="173"/>
      <c r="P301" s="173"/>
      <c r="Q301" s="173"/>
      <c r="R301" s="22"/>
      <c r="S301" s="66"/>
    </row>
    <row r="302" spans="2:19" x14ac:dyDescent="0.2">
      <c r="B302" s="61"/>
      <c r="C302" s="172" t="s">
        <v>1594</v>
      </c>
      <c r="D302" s="172" t="s">
        <v>1592</v>
      </c>
      <c r="E302" s="219"/>
      <c r="F302" s="219"/>
      <c r="G302" s="219"/>
      <c r="H302" s="219"/>
      <c r="I302" s="219"/>
      <c r="J302" s="219"/>
      <c r="K302" s="173"/>
      <c r="L302" s="173"/>
      <c r="M302" s="173"/>
      <c r="N302" s="173"/>
      <c r="O302" s="173"/>
      <c r="P302" s="173"/>
      <c r="Q302" s="173"/>
      <c r="R302" s="22"/>
      <c r="S302" s="66"/>
    </row>
    <row r="303" spans="2:19" ht="12.75" customHeight="1" x14ac:dyDescent="0.2">
      <c r="B303" s="232"/>
      <c r="C303" s="294"/>
      <c r="D303" s="295"/>
      <c r="E303" s="295"/>
      <c r="F303" s="296" t="s">
        <v>1593</v>
      </c>
      <c r="G303" s="296"/>
      <c r="H303" s="296"/>
      <c r="I303" s="296"/>
      <c r="J303" s="296"/>
      <c r="K303" s="296"/>
      <c r="L303" s="296"/>
      <c r="M303" s="296"/>
      <c r="N303" s="170" t="s">
        <v>1451</v>
      </c>
      <c r="O303" s="173"/>
      <c r="P303" s="173"/>
      <c r="Q303" s="22"/>
      <c r="R303" s="22"/>
      <c r="S303" s="66"/>
    </row>
    <row r="304" spans="2:19" ht="48.75" x14ac:dyDescent="0.2">
      <c r="B304" s="232"/>
      <c r="C304" s="294"/>
      <c r="D304" s="295"/>
      <c r="E304" s="295"/>
      <c r="F304" s="106" t="s">
        <v>1452</v>
      </c>
      <c r="G304" s="106" t="s">
        <v>1159</v>
      </c>
      <c r="H304" s="106" t="s">
        <v>1453</v>
      </c>
      <c r="I304" s="106" t="s">
        <v>1454</v>
      </c>
      <c r="J304" s="106" t="s">
        <v>1455</v>
      </c>
      <c r="K304" s="106" t="s">
        <v>1456</v>
      </c>
      <c r="L304" s="107" t="s">
        <v>1457</v>
      </c>
      <c r="M304" s="108" t="s">
        <v>1122</v>
      </c>
      <c r="N304" s="107" t="s">
        <v>1457</v>
      </c>
      <c r="O304" s="173"/>
      <c r="P304" s="173"/>
      <c r="Q304" s="22"/>
      <c r="R304" s="22"/>
      <c r="S304" s="66"/>
    </row>
    <row r="305" spans="2:19" x14ac:dyDescent="0.2">
      <c r="B305" s="232"/>
      <c r="C305" s="284" t="s">
        <v>1414</v>
      </c>
      <c r="D305" s="285"/>
      <c r="E305" s="285"/>
      <c r="F305" s="157">
        <f>GETPIVOTDATA("Net Dwellings",Pivot!$B$363,"Ward",C305)</f>
        <v>2</v>
      </c>
      <c r="G305" s="157">
        <f>GETPIVOTDATA("Net Dwellings",Pivot!$E$363,"Ward",C305)</f>
        <v>4</v>
      </c>
      <c r="H305" s="157">
        <v>0</v>
      </c>
      <c r="I305" s="157">
        <f>GETPIVOTDATA("Net Dwellings",Pivot!$B$395,"Ward",C305)</f>
        <v>-1</v>
      </c>
      <c r="J305" s="157">
        <v>0</v>
      </c>
      <c r="K305" s="157">
        <f>GETPIVOTDATA("Net Dwellings",Pivot!$H$395,"Ward",C305)</f>
        <v>2</v>
      </c>
      <c r="L305" s="157">
        <v>0</v>
      </c>
      <c r="M305" s="158">
        <f>SUM(F305:L305)</f>
        <v>7</v>
      </c>
      <c r="N305" s="157">
        <v>0</v>
      </c>
      <c r="O305" s="173"/>
      <c r="P305" s="173"/>
      <c r="Q305" s="22"/>
      <c r="R305" s="22"/>
      <c r="S305" s="66"/>
    </row>
    <row r="306" spans="2:19" x14ac:dyDescent="0.2">
      <c r="B306" s="232"/>
      <c r="C306" s="284" t="s">
        <v>1402</v>
      </c>
      <c r="D306" s="285"/>
      <c r="E306" s="285"/>
      <c r="F306" s="157">
        <f>GETPIVOTDATA("Net Dwellings",Pivot!$B$363,"Ward",C306)</f>
        <v>2</v>
      </c>
      <c r="G306" s="157">
        <f>GETPIVOTDATA("Net Dwellings",Pivot!$E$363,"Ward",C306)</f>
        <v>2</v>
      </c>
      <c r="H306" s="157">
        <f>GETPIVOTDATA("Net Dwellings",Pivot!$H$363,"Ward",C306)</f>
        <v>4</v>
      </c>
      <c r="I306" s="157">
        <f>GETPIVOTDATA("Net Dwellings",Pivot!$B$395,"Ward",C306)</f>
        <v>0</v>
      </c>
      <c r="J306" s="157">
        <f>GETPIVOTDATA("Net Dwellings",Pivot!$E$395,"Ward",C306)</f>
        <v>1</v>
      </c>
      <c r="K306" s="157">
        <f>GETPIVOTDATA("Net Dwellings",Pivot!$H$395,"Ward",C306)</f>
        <v>22</v>
      </c>
      <c r="L306" s="157">
        <v>0</v>
      </c>
      <c r="M306" s="158">
        <f t="shared" ref="M306:M321" si="18">SUM(F306:L306)</f>
        <v>31</v>
      </c>
      <c r="N306" s="157">
        <v>0</v>
      </c>
      <c r="O306" s="173"/>
      <c r="P306" s="173"/>
      <c r="Q306" s="22"/>
      <c r="R306" s="22"/>
      <c r="S306" s="66"/>
    </row>
    <row r="307" spans="2:19" x14ac:dyDescent="0.2">
      <c r="B307" s="232"/>
      <c r="C307" s="284" t="s">
        <v>1458</v>
      </c>
      <c r="D307" s="285"/>
      <c r="E307" s="285"/>
      <c r="F307" s="157">
        <f>GETPIVOTDATA("Net Dwellings",Pivot!$B$363,"Ward",C307)</f>
        <v>6</v>
      </c>
      <c r="G307" s="157">
        <f>GETPIVOTDATA("Net Dwellings",Pivot!$E$363,"Ward",C307)</f>
        <v>41</v>
      </c>
      <c r="H307" s="157">
        <f>GETPIVOTDATA("Net Dwellings",Pivot!$H$363,"Ward",C307)</f>
        <v>3</v>
      </c>
      <c r="I307" s="157">
        <f>GETPIVOTDATA("Net Dwellings",Pivot!$B$395,"Ward",C307)</f>
        <v>15</v>
      </c>
      <c r="J307" s="157">
        <v>0</v>
      </c>
      <c r="K307" s="157">
        <f>GETPIVOTDATA("Net Dwellings",Pivot!$H$395,"Ward",C307)</f>
        <v>6</v>
      </c>
      <c r="L307" s="157">
        <f>GETPIVOTDATA("Sum of 5 year total",Pivot!$B$429,"Ward","Fulwell and Hampton Hill")</f>
        <v>20</v>
      </c>
      <c r="M307" s="158">
        <f t="shared" si="18"/>
        <v>91</v>
      </c>
      <c r="N307" s="157">
        <v>0</v>
      </c>
      <c r="O307" s="173"/>
      <c r="P307" s="173"/>
      <c r="Q307" s="22"/>
      <c r="R307" s="22"/>
      <c r="S307" s="66"/>
    </row>
    <row r="308" spans="2:19" ht="12.75" customHeight="1" x14ac:dyDescent="0.2">
      <c r="B308" s="232"/>
      <c r="C308" s="286" t="s">
        <v>1487</v>
      </c>
      <c r="D308" s="287"/>
      <c r="E308" s="287"/>
      <c r="F308" s="157">
        <f>GETPIVOTDATA("Net Dwellings",Pivot!$B$363,"Ward",C308)</f>
        <v>22</v>
      </c>
      <c r="G308" s="157">
        <f>GETPIVOTDATA("Net Dwellings",Pivot!$E$363,"Ward",C308)</f>
        <v>0</v>
      </c>
      <c r="H308" s="157">
        <f>GETPIVOTDATA("Net Dwellings",Pivot!$H$363,"Ward",C308)</f>
        <v>-4</v>
      </c>
      <c r="I308" s="157">
        <f>GETPIVOTDATA("Net Dwellings",Pivot!$B$395,"Ward",C308)</f>
        <v>0</v>
      </c>
      <c r="J308" s="157">
        <v>0</v>
      </c>
      <c r="K308" s="157">
        <v>0</v>
      </c>
      <c r="L308" s="157">
        <v>0</v>
      </c>
      <c r="M308" s="158">
        <f t="shared" si="18"/>
        <v>18</v>
      </c>
      <c r="N308" s="157">
        <f>GETPIVOTDATA("Sum of 6-10 year total",Pivot!$B$445,"Ward","Ham, Petersham and Richmond Riverside")</f>
        <v>500</v>
      </c>
      <c r="O308" s="173"/>
      <c r="P308" s="173"/>
      <c r="Q308" s="22"/>
      <c r="R308" s="22"/>
      <c r="S308" s="66"/>
    </row>
    <row r="309" spans="2:19" x14ac:dyDescent="0.2">
      <c r="B309" s="232"/>
      <c r="C309" s="284" t="s">
        <v>1417</v>
      </c>
      <c r="D309" s="285"/>
      <c r="E309" s="285"/>
      <c r="F309" s="157">
        <f>GETPIVOTDATA("Net Dwellings",Pivot!$B$363,"Ward",C309)</f>
        <v>10</v>
      </c>
      <c r="G309" s="157">
        <f>GETPIVOTDATA("Net Dwellings",Pivot!$E$363,"Ward",C309)</f>
        <v>37</v>
      </c>
      <c r="H309" s="157">
        <f>GETPIVOTDATA("Net Dwellings",Pivot!$H$363,"Ward",C309)</f>
        <v>3</v>
      </c>
      <c r="I309" s="157">
        <f>GETPIVOTDATA("Net Dwellings",Pivot!$B$395,"Ward",C309)</f>
        <v>6</v>
      </c>
      <c r="J309" s="157">
        <v>0</v>
      </c>
      <c r="K309" s="157">
        <v>0</v>
      </c>
      <c r="L309" s="157">
        <v>0</v>
      </c>
      <c r="M309" s="158">
        <f t="shared" si="18"/>
        <v>56</v>
      </c>
      <c r="N309" s="157">
        <v>0</v>
      </c>
      <c r="O309" s="173"/>
      <c r="P309" s="173"/>
      <c r="Q309" s="22"/>
      <c r="R309" s="22"/>
      <c r="S309" s="66"/>
    </row>
    <row r="310" spans="2:19" x14ac:dyDescent="0.2">
      <c r="B310" s="232"/>
      <c r="C310" s="284" t="s">
        <v>1416</v>
      </c>
      <c r="D310" s="285"/>
      <c r="E310" s="285"/>
      <c r="F310" s="157">
        <f>GETPIVOTDATA("Net Dwellings",Pivot!$B$363,"Ward",C310)</f>
        <v>2</v>
      </c>
      <c r="G310" s="157">
        <f>GETPIVOTDATA("Net Dwellings",Pivot!$E$363,"Ward",C310)</f>
        <v>4</v>
      </c>
      <c r="H310" s="157">
        <v>0</v>
      </c>
      <c r="I310" s="157">
        <f>GETPIVOTDATA("Net Dwellings",Pivot!$B$395,"Ward",C310)</f>
        <v>1</v>
      </c>
      <c r="J310" s="157">
        <v>0</v>
      </c>
      <c r="K310" s="157">
        <v>0</v>
      </c>
      <c r="L310" s="157">
        <v>0</v>
      </c>
      <c r="M310" s="158">
        <f t="shared" si="18"/>
        <v>7</v>
      </c>
      <c r="N310" s="157">
        <v>0</v>
      </c>
      <c r="O310" s="173"/>
      <c r="P310" s="173"/>
      <c r="Q310" s="22"/>
      <c r="R310" s="22"/>
      <c r="S310" s="66"/>
    </row>
    <row r="311" spans="2:19" x14ac:dyDescent="0.2">
      <c r="B311" s="232"/>
      <c r="C311" s="284" t="s">
        <v>1418</v>
      </c>
      <c r="D311" s="285"/>
      <c r="E311" s="285"/>
      <c r="F311" s="157">
        <f>GETPIVOTDATA("Net Dwellings",Pivot!$B$363,"Ward",C311)</f>
        <v>42</v>
      </c>
      <c r="G311" s="157">
        <f>GETPIVOTDATA("Net Dwellings",Pivot!$E$363,"Ward",C311)</f>
        <v>19</v>
      </c>
      <c r="H311" s="157">
        <f>GETPIVOTDATA("Net Dwellings",Pivot!$H$363,"Ward",C311)</f>
        <v>7</v>
      </c>
      <c r="I311" s="157">
        <f>GETPIVOTDATA("Net Dwellings",Pivot!$B$395,"Ward",C311)</f>
        <v>3</v>
      </c>
      <c r="J311" s="157">
        <f>GETPIVOTDATA("Net Dwellings",Pivot!$E$395,"Ward",C311)</f>
        <v>8</v>
      </c>
      <c r="K311" s="157">
        <v>0</v>
      </c>
      <c r="L311" s="157">
        <v>0</v>
      </c>
      <c r="M311" s="158">
        <f t="shared" si="18"/>
        <v>79</v>
      </c>
      <c r="N311" s="157">
        <v>0</v>
      </c>
      <c r="O311" s="173"/>
      <c r="P311" s="173"/>
      <c r="Q311" s="22"/>
      <c r="R311" s="22"/>
      <c r="S311" s="66"/>
    </row>
    <row r="312" spans="2:19" x14ac:dyDescent="0.2">
      <c r="B312" s="232"/>
      <c r="C312" s="284" t="s">
        <v>1419</v>
      </c>
      <c r="D312" s="285"/>
      <c r="E312" s="285"/>
      <c r="F312" s="157">
        <f>GETPIVOTDATA("Net Dwellings",Pivot!$B$363,"Ward",C312)</f>
        <v>4</v>
      </c>
      <c r="G312" s="157">
        <f>GETPIVOTDATA("Net Dwellings",Pivot!$E$363,"Ward",C312)</f>
        <v>2</v>
      </c>
      <c r="H312" s="157">
        <v>0</v>
      </c>
      <c r="I312" s="157">
        <v>0</v>
      </c>
      <c r="J312" s="157">
        <v>0</v>
      </c>
      <c r="K312" s="157">
        <v>0</v>
      </c>
      <c r="L312" s="157">
        <v>0</v>
      </c>
      <c r="M312" s="158">
        <f t="shared" si="18"/>
        <v>6</v>
      </c>
      <c r="N312" s="157">
        <v>0</v>
      </c>
      <c r="O312" s="173"/>
      <c r="P312" s="173"/>
      <c r="Q312" s="22"/>
      <c r="R312" s="22"/>
      <c r="S312" s="66"/>
    </row>
    <row r="313" spans="2:19" x14ac:dyDescent="0.2">
      <c r="B313" s="232"/>
      <c r="C313" s="284" t="s">
        <v>1420</v>
      </c>
      <c r="D313" s="285"/>
      <c r="E313" s="285"/>
      <c r="F313" s="157">
        <f>GETPIVOTDATA("Net Dwellings",Pivot!$B$363,"Ward",C313)</f>
        <v>34</v>
      </c>
      <c r="G313" s="157">
        <f>GETPIVOTDATA("Net Dwellings",Pivot!$E$363,"Ward",C313)</f>
        <v>1</v>
      </c>
      <c r="H313" s="157">
        <f>GETPIVOTDATA("Net Dwellings",Pivot!$H$363,"Ward",C313)</f>
        <v>4</v>
      </c>
      <c r="I313" s="157">
        <f>GETPIVOTDATA("Net Dwellings",Pivot!$B$395,"Ward",C313)</f>
        <v>1</v>
      </c>
      <c r="J313" s="157">
        <f>GETPIVOTDATA("Net Dwellings",Pivot!$E$395,"Ward",C313)</f>
        <v>5</v>
      </c>
      <c r="K313" s="157">
        <f>GETPIVOTDATA("Net Dwellings",Pivot!$H$395,"Ward",C313)</f>
        <v>6</v>
      </c>
      <c r="L313" s="157">
        <f>GETPIVOTDATA("Sum of 5 year total",Pivot!$B$429,"Ward","Kew")</f>
        <v>90</v>
      </c>
      <c r="M313" s="158">
        <f t="shared" si="18"/>
        <v>141</v>
      </c>
      <c r="N313" s="157">
        <v>0</v>
      </c>
      <c r="O313" s="173"/>
      <c r="P313" s="173"/>
      <c r="Q313" s="22"/>
      <c r="R313" s="22"/>
      <c r="S313" s="66"/>
    </row>
    <row r="314" spans="2:19" x14ac:dyDescent="0.2">
      <c r="B314" s="232"/>
      <c r="C314" s="284" t="s">
        <v>1459</v>
      </c>
      <c r="D314" s="285"/>
      <c r="E314" s="285"/>
      <c r="F314" s="157">
        <f>GETPIVOTDATA("Net Dwellings",Pivot!$B$363,"Ward",C314)</f>
        <v>1</v>
      </c>
      <c r="G314" s="157">
        <f>GETPIVOTDATA("Net Dwellings",Pivot!$E$363,"Ward",C314)</f>
        <v>10</v>
      </c>
      <c r="H314" s="157">
        <f>GETPIVOTDATA("Net Dwellings",Pivot!$H$363,"Ward",C314)</f>
        <v>2</v>
      </c>
      <c r="I314" s="157">
        <v>0</v>
      </c>
      <c r="J314" s="157">
        <f>GETPIVOTDATA("Net Dwellings",Pivot!$E$395,"Ward",C314)</f>
        <v>2</v>
      </c>
      <c r="K314" s="157">
        <f>GETPIVOTDATA("Net Dwellings",Pivot!$H$395,"Ward",C314)</f>
        <v>1</v>
      </c>
      <c r="L314" s="157">
        <f>GETPIVOTDATA("Sum of 5 year total",Pivot!$B$429,"Ward","Mortlake and Barnes Common")</f>
        <v>383</v>
      </c>
      <c r="M314" s="158">
        <f t="shared" si="18"/>
        <v>399</v>
      </c>
      <c r="N314" s="157">
        <f>GETPIVOTDATA("Sum of 6-10 year total",Pivot!$B$445,"Ward","Mortlake and Barnes Common")</f>
        <v>400</v>
      </c>
      <c r="O314" s="173"/>
      <c r="P314" s="173"/>
      <c r="Q314" s="22"/>
      <c r="R314" s="22"/>
      <c r="S314" s="66"/>
    </row>
    <row r="315" spans="2:19" x14ac:dyDescent="0.2">
      <c r="B315" s="232"/>
      <c r="C315" s="284" t="s">
        <v>1422</v>
      </c>
      <c r="D315" s="285"/>
      <c r="E315" s="285"/>
      <c r="F315" s="157">
        <f>GETPIVOTDATA("Net Dwellings",Pivot!$B$363,"Ward",C315)</f>
        <v>2</v>
      </c>
      <c r="G315" s="157">
        <f>GETPIVOTDATA("Net Dwellings",Pivot!$E$363,"Ward",C315)</f>
        <v>7</v>
      </c>
      <c r="H315" s="157">
        <f>GETPIVOTDATA("Net Dwellings",Pivot!$H$363,"Ward",C315)</f>
        <v>-1</v>
      </c>
      <c r="I315" s="157">
        <f>GETPIVOTDATA("Net Dwellings",Pivot!$B$395,"Ward",C315)</f>
        <v>81</v>
      </c>
      <c r="J315" s="157">
        <f>GETPIVOTDATA("Net Dwellings",Pivot!$E$395,"Ward",C315)</f>
        <v>2</v>
      </c>
      <c r="K315" s="157">
        <v>0</v>
      </c>
      <c r="L315" s="157">
        <f>GETPIVOTDATA("Sum of 5 year total",Pivot!$B$429,"Ward","North Richmond")</f>
        <v>80</v>
      </c>
      <c r="M315" s="158">
        <f t="shared" si="18"/>
        <v>171</v>
      </c>
      <c r="N315" s="157">
        <v>0</v>
      </c>
      <c r="O315" s="173"/>
      <c r="P315" s="173"/>
      <c r="Q315" s="22"/>
      <c r="R315" s="22"/>
      <c r="S315" s="66"/>
    </row>
    <row r="316" spans="2:19" x14ac:dyDescent="0.2">
      <c r="B316" s="232"/>
      <c r="C316" s="284" t="s">
        <v>1423</v>
      </c>
      <c r="D316" s="285"/>
      <c r="E316" s="285"/>
      <c r="F316" s="157">
        <f>GETPIVOTDATA("Net Dwellings",Pivot!$B$363,"Ward",C316)</f>
        <v>17</v>
      </c>
      <c r="G316" s="157">
        <f>GETPIVOTDATA("Net Dwellings",Pivot!$E$363,"Ward",C316)</f>
        <v>4</v>
      </c>
      <c r="H316" s="157">
        <f>GETPIVOTDATA("Net Dwellings",Pivot!$H$363,"Ward",C316)</f>
        <v>9</v>
      </c>
      <c r="I316" s="157">
        <f>GETPIVOTDATA("Net Dwellings",Pivot!$B$395,"Ward",C316)</f>
        <v>3</v>
      </c>
      <c r="J316" s="157">
        <v>0</v>
      </c>
      <c r="K316" s="157">
        <v>0</v>
      </c>
      <c r="L316" s="157">
        <v>0</v>
      </c>
      <c r="M316" s="158">
        <f t="shared" si="18"/>
        <v>33</v>
      </c>
      <c r="N316" s="157">
        <v>0</v>
      </c>
      <c r="O316" s="173"/>
      <c r="P316" s="173"/>
      <c r="Q316" s="22"/>
      <c r="R316" s="22"/>
      <c r="S316" s="66"/>
    </row>
    <row r="317" spans="2:19" x14ac:dyDescent="0.2">
      <c r="B317" s="232"/>
      <c r="C317" s="284" t="s">
        <v>1424</v>
      </c>
      <c r="D317" s="285"/>
      <c r="E317" s="285"/>
      <c r="F317" s="157">
        <f>GETPIVOTDATA("Net Dwellings",Pivot!$B$363,"Ward",C317)</f>
        <v>9</v>
      </c>
      <c r="G317" s="157">
        <f>GETPIVOTDATA("Net Dwellings",Pivot!$E$363,"Ward",C317)</f>
        <v>10</v>
      </c>
      <c r="H317" s="157">
        <f>GETPIVOTDATA("Net Dwellings",Pivot!$H$363,"Ward",C317)</f>
        <v>3</v>
      </c>
      <c r="I317" s="157">
        <f>GETPIVOTDATA("Net Dwellings",Pivot!$B$395,"Ward",C317)</f>
        <v>3</v>
      </c>
      <c r="J317" s="157">
        <f>GETPIVOTDATA("Net Dwellings",Pivot!$E$395,"Ward",C317)</f>
        <v>10</v>
      </c>
      <c r="K317" s="157">
        <v>0</v>
      </c>
      <c r="L317" s="157">
        <v>0</v>
      </c>
      <c r="M317" s="158">
        <f t="shared" si="18"/>
        <v>35</v>
      </c>
      <c r="N317" s="157">
        <f>GETPIVOTDATA("Sum of 6-10 year total",Pivot!$B$445,"Ward","South Twickenham")</f>
        <v>40</v>
      </c>
      <c r="O317" s="173"/>
      <c r="P317" s="173"/>
      <c r="Q317" s="22"/>
      <c r="R317" s="22"/>
      <c r="S317" s="66"/>
    </row>
    <row r="318" spans="2:19" ht="12.75" customHeight="1" x14ac:dyDescent="0.2">
      <c r="B318" s="232"/>
      <c r="C318" s="286" t="s">
        <v>1488</v>
      </c>
      <c r="D318" s="287"/>
      <c r="E318" s="287"/>
      <c r="F318" s="157">
        <f>GETPIVOTDATA("Net Dwellings",Pivot!$B$363,"Ward",C318)</f>
        <v>281</v>
      </c>
      <c r="G318" s="157">
        <f>GETPIVOTDATA("Net Dwellings",Pivot!$E$363,"Ward",C318)</f>
        <v>4</v>
      </c>
      <c r="H318" s="157">
        <v>0</v>
      </c>
      <c r="I318" s="157">
        <v>0</v>
      </c>
      <c r="J318" s="157">
        <f>GETPIVOTDATA("Net Dwellings",Pivot!$E$395,"Ward",C318)</f>
        <v>6</v>
      </c>
      <c r="K318" s="157">
        <v>0</v>
      </c>
      <c r="L318" s="157">
        <v>0</v>
      </c>
      <c r="M318" s="158">
        <f t="shared" si="18"/>
        <v>291</v>
      </c>
      <c r="N318" s="157">
        <v>0</v>
      </c>
      <c r="O318" s="173"/>
      <c r="P318" s="173"/>
      <c r="Q318" s="22"/>
      <c r="R318" s="22"/>
      <c r="S318" s="66"/>
    </row>
    <row r="319" spans="2:19" x14ac:dyDescent="0.2">
      <c r="B319" s="232"/>
      <c r="C319" s="284" t="s">
        <v>1405</v>
      </c>
      <c r="D319" s="285"/>
      <c r="E319" s="285"/>
      <c r="F319" s="157">
        <f>GETPIVOTDATA("Net Dwellings",Pivot!$B$363,"Ward",C319)</f>
        <v>29</v>
      </c>
      <c r="G319" s="157">
        <f>GETPIVOTDATA("Net Dwellings",Pivot!$E$363,"Ward",C319)</f>
        <v>1</v>
      </c>
      <c r="H319" s="157">
        <f>GETPIVOTDATA("Net Dwellings",Pivot!$H$363,"Ward",C319)</f>
        <v>12</v>
      </c>
      <c r="I319" s="157">
        <f>GETPIVOTDATA("Net Dwellings",Pivot!$B$395,"Ward",C319)</f>
        <v>-1</v>
      </c>
      <c r="J319" s="157">
        <v>0</v>
      </c>
      <c r="K319" s="157">
        <f>GETPIVOTDATA("Net Dwellings",Pivot!$H$395,"Ward",C319)</f>
        <v>11</v>
      </c>
      <c r="L319" s="157">
        <v>0</v>
      </c>
      <c r="M319" s="158">
        <f t="shared" si="18"/>
        <v>52</v>
      </c>
      <c r="N319" s="157">
        <f>GETPIVOTDATA("Sum of 6-10 year total",Pivot!$B$445,"Ward","Teddington")</f>
        <v>20</v>
      </c>
      <c r="O319" s="173"/>
      <c r="P319" s="173"/>
      <c r="Q319" s="22"/>
      <c r="R319" s="22"/>
      <c r="S319" s="66"/>
    </row>
    <row r="320" spans="2:19" x14ac:dyDescent="0.2">
      <c r="B320" s="232"/>
      <c r="C320" s="284" t="s">
        <v>1426</v>
      </c>
      <c r="D320" s="285"/>
      <c r="E320" s="285"/>
      <c r="F320" s="157">
        <f>GETPIVOTDATA("Net Dwellings",Pivot!$B$363,"Ward",C320)</f>
        <v>1</v>
      </c>
      <c r="G320" s="157">
        <f>GETPIVOTDATA("Net Dwellings",Pivot!$E$363,"Ward",C320)</f>
        <v>7</v>
      </c>
      <c r="H320" s="157">
        <v>0</v>
      </c>
      <c r="I320" s="157">
        <f>GETPIVOTDATA("Net Dwellings",Pivot!$B$395,"Ward",C320)</f>
        <v>3</v>
      </c>
      <c r="J320" s="157">
        <f>GETPIVOTDATA("Net Dwellings",Pivot!$E$395,"Ward",C320)</f>
        <v>9</v>
      </c>
      <c r="K320" s="157">
        <f>GETPIVOTDATA("Net Dwellings",Pivot!$H$395,"Ward",C320)</f>
        <v>2</v>
      </c>
      <c r="L320" s="157">
        <f>GETPIVOTDATA("Sum of 5 year total",Pivot!$B$429,"Ward","Twickenham Riverside")</f>
        <v>46</v>
      </c>
      <c r="M320" s="158">
        <f t="shared" si="18"/>
        <v>68</v>
      </c>
      <c r="N320" s="157">
        <f>GETPIVOTDATA("Sum of 6-10 year total",Pivot!$B$445,"Ward","Twickenham Riverside")</f>
        <v>20</v>
      </c>
      <c r="O320" s="173"/>
      <c r="P320" s="173"/>
      <c r="Q320" s="22"/>
      <c r="R320" s="22"/>
      <c r="S320" s="66"/>
    </row>
    <row r="321" spans="2:19" x14ac:dyDescent="0.2">
      <c r="B321" s="232"/>
      <c r="C321" s="284" t="s">
        <v>1427</v>
      </c>
      <c r="D321" s="285"/>
      <c r="E321" s="285"/>
      <c r="F321" s="157">
        <f>GETPIVOTDATA("Net Dwellings",Pivot!$B$363,"Ward",C321)</f>
        <v>2</v>
      </c>
      <c r="G321" s="157">
        <f>GETPIVOTDATA("Net Dwellings",Pivot!$E$363,"Ward",C321)</f>
        <v>1</v>
      </c>
      <c r="H321" s="157">
        <f>GETPIVOTDATA("Net Dwellings",Pivot!$H$363,"Ward",C321)</f>
        <v>1</v>
      </c>
      <c r="I321" s="157">
        <f>GETPIVOTDATA("Net Dwellings",Pivot!$B$395,"Ward",C321)</f>
        <v>4</v>
      </c>
      <c r="J321" s="157">
        <f>GETPIVOTDATA("Net Dwellings",Pivot!$E$395,"Ward",C321)</f>
        <v>3</v>
      </c>
      <c r="K321" s="157">
        <v>0</v>
      </c>
      <c r="L321" s="157">
        <v>0</v>
      </c>
      <c r="M321" s="158">
        <f t="shared" si="18"/>
        <v>11</v>
      </c>
      <c r="N321" s="157">
        <v>0</v>
      </c>
      <c r="O321" s="173"/>
      <c r="P321" s="173"/>
      <c r="Q321" s="22"/>
      <c r="R321" s="22"/>
      <c r="S321" s="66"/>
    </row>
    <row r="322" spans="2:19" x14ac:dyDescent="0.2">
      <c r="B322" s="232"/>
      <c r="C322" s="284" t="s">
        <v>1428</v>
      </c>
      <c r="D322" s="285"/>
      <c r="E322" s="285"/>
      <c r="F322" s="157">
        <f>GETPIVOTDATA("Net Dwellings",Pivot!$B$363,"Ward",C322)</f>
        <v>-4</v>
      </c>
      <c r="G322" s="157">
        <f>GETPIVOTDATA("Net Dwellings",Pivot!$E$363,"Ward",C322)</f>
        <v>2</v>
      </c>
      <c r="H322" s="157">
        <v>0</v>
      </c>
      <c r="I322" s="157">
        <v>0</v>
      </c>
      <c r="J322" s="157">
        <f>GETPIVOTDATA("Net Dwellings",Pivot!$E$395,"Ward",C322)</f>
        <v>1</v>
      </c>
      <c r="K322" s="157">
        <v>0</v>
      </c>
      <c r="L322" s="157">
        <f>GETPIVOTDATA("Sum of 5 year total",Pivot!$B$429,"Ward","Whitton")</f>
        <v>20</v>
      </c>
      <c r="M322" s="158">
        <f>SUM(F322:L322)</f>
        <v>19</v>
      </c>
      <c r="N322" s="157">
        <f>GETPIVOTDATA("Sum of 6-10 year total",Pivot!$B$445,"Ward","Whitton")</f>
        <v>30</v>
      </c>
      <c r="O322" s="173"/>
      <c r="P322" s="173"/>
      <c r="Q322" s="22"/>
      <c r="R322" s="22"/>
      <c r="S322" s="66"/>
    </row>
    <row r="323" spans="2:19" x14ac:dyDescent="0.2">
      <c r="B323" s="232"/>
      <c r="C323" s="284" t="s">
        <v>1253</v>
      </c>
      <c r="D323" s="285"/>
      <c r="E323" s="285"/>
      <c r="F323" s="157">
        <v>0</v>
      </c>
      <c r="G323" s="157">
        <v>0</v>
      </c>
      <c r="H323" s="157">
        <v>0</v>
      </c>
      <c r="I323" s="157">
        <v>0</v>
      </c>
      <c r="J323" s="157">
        <v>0</v>
      </c>
      <c r="K323" s="157">
        <v>0</v>
      </c>
      <c r="L323" s="157">
        <v>742</v>
      </c>
      <c r="M323" s="158">
        <f>SUM(F323:L323)</f>
        <v>742</v>
      </c>
      <c r="N323" s="157">
        <f>GETPIVOTDATA("Sum of 6-10 year total",Pivot!$B$445,"Ward","N/A")</f>
        <v>1170</v>
      </c>
      <c r="O323" s="173"/>
      <c r="P323" s="173"/>
      <c r="Q323" s="22"/>
      <c r="R323" s="22"/>
      <c r="S323" s="66"/>
    </row>
    <row r="324" spans="2:19" x14ac:dyDescent="0.2">
      <c r="B324" s="232"/>
      <c r="C324" s="288" t="s">
        <v>1122</v>
      </c>
      <c r="D324" s="289"/>
      <c r="E324" s="289"/>
      <c r="F324" s="159">
        <f t="shared" ref="F324" si="19">SUM(F305:F323)</f>
        <v>462</v>
      </c>
      <c r="G324" s="159">
        <f t="shared" ref="G324" si="20">SUM(G305:G323)</f>
        <v>156</v>
      </c>
      <c r="H324" s="159">
        <f t="shared" ref="H324" si="21">SUM(H305:H323)</f>
        <v>43</v>
      </c>
      <c r="I324" s="159">
        <f t="shared" ref="I324" si="22">SUM(I305:I323)</f>
        <v>118</v>
      </c>
      <c r="J324" s="159">
        <f t="shared" ref="J324" si="23">SUM(J305:J323)</f>
        <v>47</v>
      </c>
      <c r="K324" s="159">
        <f t="shared" ref="K324" si="24">SUM(K305:K323)</f>
        <v>50</v>
      </c>
      <c r="L324" s="159">
        <f t="shared" ref="L324" si="25">SUM(L305:L323)</f>
        <v>1381</v>
      </c>
      <c r="M324" s="159">
        <f t="shared" ref="M324" si="26">SUM(M305:M323)</f>
        <v>2257</v>
      </c>
      <c r="N324" s="159">
        <f t="shared" ref="N324" si="27">SUM(N305:N323)</f>
        <v>2180</v>
      </c>
      <c r="O324" s="173"/>
      <c r="P324" s="173"/>
      <c r="Q324" s="22"/>
      <c r="R324" s="22"/>
      <c r="S324" s="66"/>
    </row>
    <row r="325" spans="2:19" x14ac:dyDescent="0.2">
      <c r="B325" s="61"/>
      <c r="C325" s="22"/>
      <c r="D325" s="22"/>
      <c r="E325" s="22"/>
      <c r="F325" s="22"/>
      <c r="G325" s="22"/>
      <c r="H325" s="22"/>
      <c r="I325" s="22"/>
      <c r="J325" s="22"/>
      <c r="K325" s="22"/>
      <c r="L325" s="22"/>
      <c r="M325" s="22"/>
      <c r="N325" s="173"/>
      <c r="O325" s="173"/>
      <c r="P325" s="173"/>
      <c r="Q325" s="173"/>
      <c r="R325" s="22"/>
      <c r="S325" s="66"/>
    </row>
    <row r="326" spans="2:19" x14ac:dyDescent="0.2">
      <c r="B326" s="70"/>
      <c r="C326" s="137"/>
      <c r="D326" s="137"/>
      <c r="E326" s="137"/>
      <c r="F326" s="137"/>
      <c r="G326" s="137"/>
      <c r="H326" s="137"/>
      <c r="I326" s="137"/>
      <c r="J326" s="137"/>
      <c r="K326" s="137"/>
      <c r="L326" s="137"/>
      <c r="M326" s="137"/>
      <c r="N326" s="137"/>
      <c r="O326" s="137"/>
      <c r="P326" s="137"/>
      <c r="Q326" s="137"/>
      <c r="R326" s="137"/>
      <c r="S326" s="77"/>
    </row>
    <row r="327" spans="2:19" x14ac:dyDescent="0.2">
      <c r="B327" s="22"/>
    </row>
    <row r="328" spans="2:19" x14ac:dyDescent="0.2">
      <c r="B328" s="22"/>
    </row>
    <row r="329" spans="2:19" x14ac:dyDescent="0.2">
      <c r="B329" s="22"/>
    </row>
    <row r="330" spans="2:19" x14ac:dyDescent="0.2">
      <c r="B330" s="22"/>
    </row>
    <row r="331" spans="2:19" ht="12.75" customHeight="1" x14ac:dyDescent="0.2">
      <c r="B331" s="22"/>
    </row>
    <row r="332" spans="2:19" x14ac:dyDescent="0.2">
      <c r="B332" s="22"/>
    </row>
    <row r="333" spans="2:19" x14ac:dyDescent="0.2">
      <c r="B333" s="22"/>
    </row>
    <row r="334" spans="2:19" x14ac:dyDescent="0.2">
      <c r="B334" s="22"/>
    </row>
    <row r="335" spans="2:19" x14ac:dyDescent="0.2">
      <c r="B335" s="22"/>
    </row>
    <row r="336" spans="2:19" x14ac:dyDescent="0.2">
      <c r="B336" s="22"/>
    </row>
    <row r="337" spans="2:2" x14ac:dyDescent="0.2">
      <c r="B337" s="22"/>
    </row>
    <row r="338" spans="2:2" x14ac:dyDescent="0.2">
      <c r="B338" s="22"/>
    </row>
    <row r="339" spans="2:2" x14ac:dyDescent="0.2">
      <c r="B339" s="22"/>
    </row>
    <row r="340" spans="2:2" x14ac:dyDescent="0.2">
      <c r="B340" s="22"/>
    </row>
    <row r="341" spans="2:2" x14ac:dyDescent="0.2">
      <c r="B341" s="22"/>
    </row>
    <row r="342" spans="2:2" x14ac:dyDescent="0.2">
      <c r="B342" s="22"/>
    </row>
    <row r="343" spans="2:2" x14ac:dyDescent="0.2">
      <c r="B343" s="22"/>
    </row>
    <row r="344" spans="2:2" x14ac:dyDescent="0.2">
      <c r="B344" s="22"/>
    </row>
    <row r="345" spans="2:2" x14ac:dyDescent="0.2">
      <c r="B345" s="22"/>
    </row>
    <row r="346" spans="2:2" x14ac:dyDescent="0.2">
      <c r="B346" s="22"/>
    </row>
    <row r="347" spans="2:2" x14ac:dyDescent="0.2">
      <c r="B347" s="22"/>
    </row>
    <row r="348" spans="2:2" x14ac:dyDescent="0.2">
      <c r="B348" s="22"/>
    </row>
    <row r="349" spans="2:2" x14ac:dyDescent="0.2">
      <c r="B349" s="22"/>
    </row>
    <row r="350" spans="2:2" x14ac:dyDescent="0.2">
      <c r="B350" s="22"/>
    </row>
    <row r="351" spans="2:2" x14ac:dyDescent="0.2">
      <c r="B351" s="22"/>
    </row>
    <row r="352" spans="2:2" x14ac:dyDescent="0.2">
      <c r="B352" s="22"/>
    </row>
    <row r="353" spans="2:2" x14ac:dyDescent="0.2">
      <c r="B353" s="22"/>
    </row>
    <row r="354" spans="2:2" x14ac:dyDescent="0.2">
      <c r="B354" s="22"/>
    </row>
    <row r="355" spans="2:2" x14ac:dyDescent="0.2">
      <c r="B355" s="22"/>
    </row>
    <row r="356" spans="2:2" x14ac:dyDescent="0.2">
      <c r="B356" s="22"/>
    </row>
    <row r="357" spans="2:2" x14ac:dyDescent="0.2">
      <c r="B357" s="22"/>
    </row>
    <row r="358" spans="2:2" x14ac:dyDescent="0.2">
      <c r="B358" s="22"/>
    </row>
    <row r="359" spans="2:2" x14ac:dyDescent="0.2">
      <c r="B359" s="22"/>
    </row>
  </sheetData>
  <mergeCells count="242">
    <mergeCell ref="B2:S3"/>
    <mergeCell ref="Y112:Z112"/>
    <mergeCell ref="AA112:AB112"/>
    <mergeCell ref="C102:C103"/>
    <mergeCell ref="D102:E102"/>
    <mergeCell ref="F102:G102"/>
    <mergeCell ref="H102:H103"/>
    <mergeCell ref="V112:V113"/>
    <mergeCell ref="W112:X112"/>
    <mergeCell ref="I49:J49"/>
    <mergeCell ref="C50:H50"/>
    <mergeCell ref="I50:J50"/>
    <mergeCell ref="D36:J36"/>
    <mergeCell ref="K36:L36"/>
    <mergeCell ref="D37:J37"/>
    <mergeCell ref="K37:L37"/>
    <mergeCell ref="D38:J38"/>
    <mergeCell ref="K38:L38"/>
    <mergeCell ref="D39:J39"/>
    <mergeCell ref="K39:L39"/>
    <mergeCell ref="D40:J40"/>
    <mergeCell ref="K40:L40"/>
    <mergeCell ref="C6:E7"/>
    <mergeCell ref="F6:F7"/>
    <mergeCell ref="C143:D143"/>
    <mergeCell ref="E143:F143"/>
    <mergeCell ref="G143:H143"/>
    <mergeCell ref="C141:D141"/>
    <mergeCell ref="E141:F141"/>
    <mergeCell ref="G141:H141"/>
    <mergeCell ref="C146:D146"/>
    <mergeCell ref="E146:F146"/>
    <mergeCell ref="G146:H146"/>
    <mergeCell ref="G144:H144"/>
    <mergeCell ref="C145:D145"/>
    <mergeCell ref="E145:F145"/>
    <mergeCell ref="G145:H145"/>
    <mergeCell ref="C147:D147"/>
    <mergeCell ref="E147:F147"/>
    <mergeCell ref="G147:H147"/>
    <mergeCell ref="I147:J147"/>
    <mergeCell ref="C144:D144"/>
    <mergeCell ref="E144:F144"/>
    <mergeCell ref="C66:E66"/>
    <mergeCell ref="D41:J41"/>
    <mergeCell ref="K41:L41"/>
    <mergeCell ref="C62:E62"/>
    <mergeCell ref="C63:E63"/>
    <mergeCell ref="C51:H51"/>
    <mergeCell ref="I51:J51"/>
    <mergeCell ref="C52:H52"/>
    <mergeCell ref="I52:J52"/>
    <mergeCell ref="C53:H53"/>
    <mergeCell ref="I53:J53"/>
    <mergeCell ref="C60:E61"/>
    <mergeCell ref="F60:G60"/>
    <mergeCell ref="H60:I60"/>
    <mergeCell ref="J60:K60"/>
    <mergeCell ref="C48:H48"/>
    <mergeCell ref="I48:J48"/>
    <mergeCell ref="C49:H49"/>
    <mergeCell ref="P6:P7"/>
    <mergeCell ref="Q6:Q7"/>
    <mergeCell ref="G6:O6"/>
    <mergeCell ref="M12:M13"/>
    <mergeCell ref="D24:J24"/>
    <mergeCell ref="K24:L24"/>
    <mergeCell ref="G12:K12"/>
    <mergeCell ref="C14:E14"/>
    <mergeCell ref="C17:M17"/>
    <mergeCell ref="D18:L18"/>
    <mergeCell ref="D19:L19"/>
    <mergeCell ref="D20:J20"/>
    <mergeCell ref="K20:L20"/>
    <mergeCell ref="D21:J21"/>
    <mergeCell ref="K21:L21"/>
    <mergeCell ref="D22:J22"/>
    <mergeCell ref="K22:L22"/>
    <mergeCell ref="D23:J23"/>
    <mergeCell ref="K23:L23"/>
    <mergeCell ref="C8:E8"/>
    <mergeCell ref="C12:E13"/>
    <mergeCell ref="F12:F13"/>
    <mergeCell ref="L12:L13"/>
    <mergeCell ref="D25:J25"/>
    <mergeCell ref="K25:L25"/>
    <mergeCell ref="D26:J26"/>
    <mergeCell ref="K26:L26"/>
    <mergeCell ref="D27:J27"/>
    <mergeCell ref="K27:L27"/>
    <mergeCell ref="C142:D142"/>
    <mergeCell ref="E142:F142"/>
    <mergeCell ref="G142:H142"/>
    <mergeCell ref="C64:E64"/>
    <mergeCell ref="C65:E65"/>
    <mergeCell ref="C46:H46"/>
    <mergeCell ref="I46:J46"/>
    <mergeCell ref="C47:H47"/>
    <mergeCell ref="I47:J47"/>
    <mergeCell ref="C31:M31"/>
    <mergeCell ref="D32:L32"/>
    <mergeCell ref="D33:L33"/>
    <mergeCell ref="D34:J34"/>
    <mergeCell ref="K34:L34"/>
    <mergeCell ref="D35:J35"/>
    <mergeCell ref="K35:L35"/>
    <mergeCell ref="C157:D157"/>
    <mergeCell ref="E157:F157"/>
    <mergeCell ref="G157:H157"/>
    <mergeCell ref="C158:D158"/>
    <mergeCell ref="E158:F158"/>
    <mergeCell ref="G158:H158"/>
    <mergeCell ref="C156:D156"/>
    <mergeCell ref="E156:F156"/>
    <mergeCell ref="G156:H156"/>
    <mergeCell ref="I158:J158"/>
    <mergeCell ref="I159:J159"/>
    <mergeCell ref="I160:J160"/>
    <mergeCell ref="C159:D159"/>
    <mergeCell ref="E159:F159"/>
    <mergeCell ref="G159:H159"/>
    <mergeCell ref="C160:D160"/>
    <mergeCell ref="E160:F160"/>
    <mergeCell ref="G160:H160"/>
    <mergeCell ref="C162:D162"/>
    <mergeCell ref="E162:F162"/>
    <mergeCell ref="G162:H162"/>
    <mergeCell ref="I162:J162"/>
    <mergeCell ref="K162:L162"/>
    <mergeCell ref="M162:N162"/>
    <mergeCell ref="K160:L160"/>
    <mergeCell ref="K161:L161"/>
    <mergeCell ref="M156:N156"/>
    <mergeCell ref="M157:N157"/>
    <mergeCell ref="M158:N158"/>
    <mergeCell ref="M159:N159"/>
    <mergeCell ref="M160:N160"/>
    <mergeCell ref="M161:N161"/>
    <mergeCell ref="K156:L156"/>
    <mergeCell ref="K157:L157"/>
    <mergeCell ref="K158:L158"/>
    <mergeCell ref="K159:L159"/>
    <mergeCell ref="C161:D161"/>
    <mergeCell ref="E161:F161"/>
    <mergeCell ref="G161:H161"/>
    <mergeCell ref="I161:J161"/>
    <mergeCell ref="I156:J156"/>
    <mergeCell ref="I157:J157"/>
    <mergeCell ref="C195:D195"/>
    <mergeCell ref="L195:M195"/>
    <mergeCell ref="C196:D196"/>
    <mergeCell ref="L196:M196"/>
    <mergeCell ref="C197:D197"/>
    <mergeCell ref="L197:M197"/>
    <mergeCell ref="C198:D198"/>
    <mergeCell ref="L198:M198"/>
    <mergeCell ref="C199:D199"/>
    <mergeCell ref="L199:M199"/>
    <mergeCell ref="C201:D201"/>
    <mergeCell ref="L200:M200"/>
    <mergeCell ref="L201:M201"/>
    <mergeCell ref="C206:E206"/>
    <mergeCell ref="C207:E207"/>
    <mergeCell ref="C208:E208"/>
    <mergeCell ref="C209:E209"/>
    <mergeCell ref="C210:E210"/>
    <mergeCell ref="C211:E211"/>
    <mergeCell ref="C200:D200"/>
    <mergeCell ref="L202:M202"/>
    <mergeCell ref="C212:E212"/>
    <mergeCell ref="C213:E213"/>
    <mergeCell ref="C214:E214"/>
    <mergeCell ref="C215:E215"/>
    <mergeCell ref="C216:E216"/>
    <mergeCell ref="C217:E217"/>
    <mergeCell ref="C218:E218"/>
    <mergeCell ref="C219:E219"/>
    <mergeCell ref="C220:E220"/>
    <mergeCell ref="C221:E221"/>
    <mergeCell ref="C222:E222"/>
    <mergeCell ref="C223:E223"/>
    <mergeCell ref="C224:E224"/>
    <mergeCell ref="C225:E225"/>
    <mergeCell ref="C232:E232"/>
    <mergeCell ref="C233:E233"/>
    <mergeCell ref="C234:E234"/>
    <mergeCell ref="C235:E235"/>
    <mergeCell ref="C236:E236"/>
    <mergeCell ref="C237:E237"/>
    <mergeCell ref="C238:E238"/>
    <mergeCell ref="C239:E239"/>
    <mergeCell ref="C240:E240"/>
    <mergeCell ref="C241:E241"/>
    <mergeCell ref="C242:E242"/>
    <mergeCell ref="C243:E243"/>
    <mergeCell ref="C244:E244"/>
    <mergeCell ref="C245:E245"/>
    <mergeCell ref="C246:E246"/>
    <mergeCell ref="C247:E247"/>
    <mergeCell ref="C248:E248"/>
    <mergeCell ref="C249:E249"/>
    <mergeCell ref="C250:E250"/>
    <mergeCell ref="C251:E251"/>
    <mergeCell ref="C260:D260"/>
    <mergeCell ref="C261:D262"/>
    <mergeCell ref="C263:D264"/>
    <mergeCell ref="C265:D266"/>
    <mergeCell ref="C267:D268"/>
    <mergeCell ref="C272:D272"/>
    <mergeCell ref="C273:D274"/>
    <mergeCell ref="C275:D276"/>
    <mergeCell ref="C277:D278"/>
    <mergeCell ref="C281:D282"/>
    <mergeCell ref="C287:D287"/>
    <mergeCell ref="C279:D280"/>
    <mergeCell ref="C288:D289"/>
    <mergeCell ref="C290:D291"/>
    <mergeCell ref="C292:D293"/>
    <mergeCell ref="C294:D295"/>
    <mergeCell ref="C303:E303"/>
    <mergeCell ref="C304:E304"/>
    <mergeCell ref="C305:E305"/>
    <mergeCell ref="C306:E306"/>
    <mergeCell ref="F303:M303"/>
    <mergeCell ref="C316:E316"/>
    <mergeCell ref="C317:E317"/>
    <mergeCell ref="C318:E318"/>
    <mergeCell ref="C319:E319"/>
    <mergeCell ref="C320:E320"/>
    <mergeCell ref="C321:E321"/>
    <mergeCell ref="C322:E322"/>
    <mergeCell ref="C324:E324"/>
    <mergeCell ref="C307:E307"/>
    <mergeCell ref="C308:E308"/>
    <mergeCell ref="C309:E309"/>
    <mergeCell ref="C310:E310"/>
    <mergeCell ref="C311:E311"/>
    <mergeCell ref="C312:E312"/>
    <mergeCell ref="C313:E313"/>
    <mergeCell ref="C314:E314"/>
    <mergeCell ref="C315:E315"/>
    <mergeCell ref="C323:E323"/>
  </mergeCells>
  <printOptions horizontalCentered="1"/>
  <pageMargins left="0.23622047244094491" right="0.23622047244094491" top="0.39370078740157483" bottom="0.55118110236220474" header="0" footer="0"/>
  <pageSetup paperSize="9" scale="80" fitToHeight="0" orientation="landscape" verticalDpi="300" r:id="rId1"/>
  <headerFooter alignWithMargins="0">
    <oddHeader>&amp;L&amp;"Calibri"&amp;10&amp;K000000Official&amp;1#</oddHeader>
  </headerFooter>
  <rowBreaks count="8" manualBreakCount="8">
    <brk id="42" min="1" max="18" man="1"/>
    <brk id="72" min="1" max="18" man="1"/>
    <brk id="97" min="1" max="18" man="1"/>
    <brk id="138" min="1" max="18" man="1"/>
    <brk id="187" min="1" max="18" man="1"/>
    <brk id="228" min="1" max="18" man="1"/>
    <brk id="255" min="1" max="18" man="1"/>
    <brk id="298" min="1" max="18" man="1"/>
  </rowBreaks>
  <ignoredErrors>
    <ignoredError sqref="E119 G119 E267:I267 E265:G265 E277:I278 E275:H275 E279:I280 E281:I281 E292:H292 I294" formula="1"/>
    <ignoredError sqref="E80:E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1F75B-FE26-41E2-BA77-D0F22875B808}">
  <sheetPr>
    <pageSetUpPr fitToPage="1"/>
  </sheetPr>
  <dimension ref="A1:X17"/>
  <sheetViews>
    <sheetView zoomScaleNormal="100" zoomScaleSheetLayoutView="85" workbookViewId="0">
      <selection activeCell="B2" sqref="B2:X3"/>
    </sheetView>
  </sheetViews>
  <sheetFormatPr defaultRowHeight="12" x14ac:dyDescent="0.2"/>
  <cols>
    <col min="1" max="1" width="2.7109375" style="78" customWidth="1"/>
    <col min="2" max="2" width="12.28515625" style="78" bestFit="1" customWidth="1"/>
    <col min="3" max="3" width="50.140625" style="95" bestFit="1" customWidth="1"/>
    <col min="4" max="24" width="6.5703125" style="78" bestFit="1" customWidth="1"/>
    <col min="25" max="25" width="2.7109375" style="78" customWidth="1"/>
    <col min="26" max="16384" width="9.140625" style="78"/>
  </cols>
  <sheetData>
    <row r="1" spans="1:24" x14ac:dyDescent="0.2">
      <c r="B1" s="246"/>
    </row>
    <row r="2" spans="1:24" s="8" customFormat="1" ht="50.1" customHeight="1" x14ac:dyDescent="0.2">
      <c r="A2" s="22"/>
      <c r="B2" s="367" t="s">
        <v>1606</v>
      </c>
      <c r="C2" s="368"/>
      <c r="D2" s="368"/>
      <c r="E2" s="368"/>
      <c r="F2" s="368"/>
      <c r="G2" s="368"/>
      <c r="H2" s="368"/>
      <c r="I2" s="368"/>
      <c r="J2" s="368"/>
      <c r="K2" s="368"/>
      <c r="L2" s="368"/>
      <c r="M2" s="368"/>
      <c r="N2" s="368"/>
      <c r="O2" s="368"/>
      <c r="P2" s="368"/>
      <c r="Q2" s="368"/>
      <c r="R2" s="368"/>
      <c r="S2" s="368"/>
      <c r="T2" s="368"/>
      <c r="U2" s="368"/>
      <c r="V2" s="368"/>
      <c r="W2" s="368"/>
      <c r="X2" s="369"/>
    </row>
    <row r="3" spans="1:24" s="8" customFormat="1" ht="12.75" customHeight="1" x14ac:dyDescent="0.2">
      <c r="A3" s="22"/>
      <c r="B3" s="370"/>
      <c r="C3" s="371"/>
      <c r="D3" s="371"/>
      <c r="E3" s="371"/>
      <c r="F3" s="371"/>
      <c r="G3" s="371"/>
      <c r="H3" s="371"/>
      <c r="I3" s="371"/>
      <c r="J3" s="371"/>
      <c r="K3" s="371"/>
      <c r="L3" s="371"/>
      <c r="M3" s="371"/>
      <c r="N3" s="371"/>
      <c r="O3" s="371"/>
      <c r="P3" s="371"/>
      <c r="Q3" s="371"/>
      <c r="R3" s="371"/>
      <c r="S3" s="371"/>
      <c r="T3" s="371"/>
      <c r="U3" s="371"/>
      <c r="V3" s="371"/>
      <c r="W3" s="371"/>
      <c r="X3" s="372"/>
    </row>
    <row r="4" spans="1:24" x14ac:dyDescent="0.2">
      <c r="B4" s="247"/>
    </row>
    <row r="5" spans="1:24" ht="20.100000000000001" customHeight="1" x14ac:dyDescent="0.2">
      <c r="B5" s="385" t="s">
        <v>1460</v>
      </c>
      <c r="C5" s="386"/>
      <c r="D5" s="386"/>
      <c r="E5" s="386"/>
      <c r="F5" s="386"/>
      <c r="G5" s="386"/>
      <c r="H5" s="386"/>
      <c r="I5" s="386"/>
      <c r="J5" s="386"/>
      <c r="K5" s="386"/>
      <c r="L5" s="386"/>
      <c r="M5" s="386"/>
      <c r="N5" s="386"/>
      <c r="O5" s="386"/>
      <c r="P5" s="386"/>
      <c r="Q5" s="386"/>
      <c r="R5" s="386"/>
      <c r="S5" s="386"/>
      <c r="T5" s="386"/>
      <c r="U5" s="386"/>
      <c r="V5" s="386"/>
      <c r="W5" s="386"/>
      <c r="X5" s="387"/>
    </row>
    <row r="6" spans="1:24" ht="12.75" customHeight="1" x14ac:dyDescent="0.2">
      <c r="B6" s="388" t="s">
        <v>1461</v>
      </c>
      <c r="C6" s="389"/>
      <c r="D6" s="390" t="s">
        <v>1462</v>
      </c>
      <c r="E6" s="391"/>
      <c r="F6" s="391"/>
      <c r="G6" s="392"/>
      <c r="H6" s="393" t="s">
        <v>1463</v>
      </c>
      <c r="I6" s="394"/>
      <c r="J6" s="394"/>
      <c r="K6" s="394"/>
      <c r="L6" s="394"/>
      <c r="M6" s="394"/>
      <c r="N6" s="394"/>
      <c r="O6" s="394"/>
      <c r="P6" s="394"/>
      <c r="Q6" s="395"/>
      <c r="R6" s="396" t="s">
        <v>1464</v>
      </c>
      <c r="S6" s="396"/>
      <c r="T6" s="396"/>
      <c r="U6" s="396"/>
      <c r="V6" s="396"/>
      <c r="W6" s="396"/>
      <c r="X6" s="397"/>
    </row>
    <row r="7" spans="1:24" x14ac:dyDescent="0.2">
      <c r="B7" s="398" t="s">
        <v>1177</v>
      </c>
      <c r="C7" s="399"/>
      <c r="D7" s="79" t="s">
        <v>1124</v>
      </c>
      <c r="E7" s="80" t="s">
        <v>1125</v>
      </c>
      <c r="F7" s="80" t="s">
        <v>1126</v>
      </c>
      <c r="G7" s="81" t="s">
        <v>1127</v>
      </c>
      <c r="H7" s="79" t="s">
        <v>1128</v>
      </c>
      <c r="I7" s="80" t="s">
        <v>1129</v>
      </c>
      <c r="J7" s="80" t="s">
        <v>1130</v>
      </c>
      <c r="K7" s="80" t="s">
        <v>1131</v>
      </c>
      <c r="L7" s="80" t="s">
        <v>1237</v>
      </c>
      <c r="M7" s="80" t="s">
        <v>1465</v>
      </c>
      <c r="N7" s="80" t="s">
        <v>1466</v>
      </c>
      <c r="O7" s="80" t="s">
        <v>1467</v>
      </c>
      <c r="P7" s="80" t="s">
        <v>1468</v>
      </c>
      <c r="Q7" s="81" t="s">
        <v>1469</v>
      </c>
      <c r="R7" s="80" t="s">
        <v>1470</v>
      </c>
      <c r="S7" s="80" t="s">
        <v>1471</v>
      </c>
      <c r="T7" s="80" t="s">
        <v>1472</v>
      </c>
      <c r="U7" s="80" t="s">
        <v>1473</v>
      </c>
      <c r="V7" s="80" t="s">
        <v>1474</v>
      </c>
      <c r="W7" s="80" t="s">
        <v>1475</v>
      </c>
      <c r="X7" s="82" t="s">
        <v>1476</v>
      </c>
    </row>
    <row r="8" spans="1:24" ht="12" customHeight="1" x14ac:dyDescent="0.2">
      <c r="B8" s="379" t="s">
        <v>1477</v>
      </c>
      <c r="C8" s="380"/>
      <c r="D8" s="83">
        <v>10</v>
      </c>
      <c r="E8" s="84">
        <f>D8-1</f>
        <v>9</v>
      </c>
      <c r="F8" s="84">
        <f t="shared" ref="F8:G8" si="0">E8-1</f>
        <v>8</v>
      </c>
      <c r="G8" s="85">
        <f t="shared" si="0"/>
        <v>7</v>
      </c>
      <c r="H8" s="83">
        <v>10</v>
      </c>
      <c r="I8" s="84">
        <f>H8-1</f>
        <v>9</v>
      </c>
      <c r="J8" s="84">
        <f t="shared" ref="J8:Q8" si="1">I8-1</f>
        <v>8</v>
      </c>
      <c r="K8" s="84">
        <f t="shared" si="1"/>
        <v>7</v>
      </c>
      <c r="L8" s="84">
        <f t="shared" si="1"/>
        <v>6</v>
      </c>
      <c r="M8" s="84">
        <f t="shared" si="1"/>
        <v>5</v>
      </c>
      <c r="N8" s="84">
        <f t="shared" si="1"/>
        <v>4</v>
      </c>
      <c r="O8" s="84">
        <f t="shared" si="1"/>
        <v>3</v>
      </c>
      <c r="P8" s="84">
        <f t="shared" si="1"/>
        <v>2</v>
      </c>
      <c r="Q8" s="85">
        <f t="shared" si="1"/>
        <v>1</v>
      </c>
      <c r="R8" s="86"/>
      <c r="S8" s="86"/>
      <c r="T8" s="86"/>
      <c r="U8" s="86"/>
      <c r="V8" s="86"/>
      <c r="W8" s="86"/>
      <c r="X8" s="87"/>
    </row>
    <row r="9" spans="1:24" ht="23.1" customHeight="1" x14ac:dyDescent="0.2">
      <c r="B9" s="381" t="s">
        <v>1189</v>
      </c>
      <c r="C9" s="88" t="s">
        <v>1478</v>
      </c>
      <c r="D9" s="89">
        <v>208</v>
      </c>
      <c r="E9" s="89">
        <v>695</v>
      </c>
      <c r="F9" s="89">
        <v>235</v>
      </c>
      <c r="G9" s="89">
        <v>304</v>
      </c>
      <c r="H9" s="89">
        <v>491</v>
      </c>
      <c r="I9" s="89">
        <v>460</v>
      </c>
      <c r="J9" s="89">
        <v>382</v>
      </c>
      <c r="K9" s="89">
        <v>419</v>
      </c>
      <c r="L9" s="90">
        <f>GETPIVOTDATA("Net Dwellings",Pivot!$B$6)</f>
        <v>331</v>
      </c>
      <c r="M9" s="90"/>
      <c r="N9" s="90"/>
      <c r="O9" s="90"/>
      <c r="P9" s="91"/>
      <c r="Q9" s="91"/>
      <c r="R9" s="91"/>
      <c r="S9" s="91"/>
      <c r="T9" s="91"/>
      <c r="U9" s="91"/>
      <c r="V9" s="91"/>
      <c r="W9" s="91"/>
      <c r="X9" s="91"/>
    </row>
    <row r="10" spans="1:24" ht="23.1" customHeight="1" x14ac:dyDescent="0.2">
      <c r="B10" s="382"/>
      <c r="C10" s="88" t="s">
        <v>1479</v>
      </c>
      <c r="D10" s="90"/>
      <c r="E10" s="90"/>
      <c r="F10" s="90"/>
      <c r="G10" s="90"/>
      <c r="H10" s="109"/>
      <c r="I10" s="110"/>
      <c r="J10" s="89"/>
      <c r="K10" s="111"/>
      <c r="L10" s="112"/>
      <c r="M10" s="112">
        <f>GETPIVOTDATA("Sum of 2020/21 (1)",Pivot!$B$421)</f>
        <v>269.83333333333337</v>
      </c>
      <c r="N10" s="112">
        <f>GETPIVOTDATA("Sum of 2021/22 (2)",Pivot!$B$421)</f>
        <v>181.58333333333334</v>
      </c>
      <c r="O10" s="112">
        <f>GETPIVOTDATA("Sum of 2022/23 (3)",Pivot!$B$421)</f>
        <v>432.75</v>
      </c>
      <c r="P10" s="90">
        <f>GETPIVOTDATA("Sum of 2023/24 (4)",Pivot!$B$421)</f>
        <v>641.41666666666663</v>
      </c>
      <c r="Q10" s="90">
        <f>GETPIVOTDATA("Sum of 2024/25 (5)",Pivot!$B$421)</f>
        <v>692.41666666666663</v>
      </c>
      <c r="R10" s="113">
        <f>GETPIVOTDATA("Sum of 2025/26 (6)",Pivot!$B$421)</f>
        <v>451.6</v>
      </c>
      <c r="S10" s="113">
        <f>GETPIVOTDATA("Sum of 2026/27 (7)",Pivot!$B$421)</f>
        <v>456.6</v>
      </c>
      <c r="T10" s="113">
        <f>GETPIVOTDATA("Sum of 2027/28 (8)",Pivot!$B$421)</f>
        <v>436.6</v>
      </c>
      <c r="U10" s="113">
        <f>GETPIVOTDATA("Sum of 2028/29 (9)",Pivot!$B$421)</f>
        <v>436.6</v>
      </c>
      <c r="V10" s="113">
        <f>GETPIVOTDATA("Sum of 2029/30 (10)",Pivot!$B$421)</f>
        <v>436.6</v>
      </c>
      <c r="W10" s="113">
        <v>411</v>
      </c>
      <c r="X10" s="113">
        <v>411</v>
      </c>
    </row>
    <row r="11" spans="1:24" ht="23.1" customHeight="1" x14ac:dyDescent="0.2">
      <c r="B11" s="383"/>
      <c r="C11" s="88" t="s">
        <v>1480</v>
      </c>
      <c r="D11" s="91">
        <f>D9</f>
        <v>208</v>
      </c>
      <c r="E11" s="91">
        <f>D11+E9</f>
        <v>903</v>
      </c>
      <c r="F11" s="91">
        <f>E11+F9</f>
        <v>1138</v>
      </c>
      <c r="G11" s="91">
        <f>F11+G9</f>
        <v>1442</v>
      </c>
      <c r="H11" s="92">
        <f>H9</f>
        <v>491</v>
      </c>
      <c r="I11" s="92">
        <f>H11+I9</f>
        <v>951</v>
      </c>
      <c r="J11" s="92">
        <f>I11+J9</f>
        <v>1333</v>
      </c>
      <c r="K11" s="92">
        <f>J11+K9</f>
        <v>1752</v>
      </c>
      <c r="L11" s="92">
        <f>K11+L9</f>
        <v>2083</v>
      </c>
      <c r="M11" s="92">
        <f t="shared" ref="M11:X11" si="2">L11+M10</f>
        <v>2352.8333333333335</v>
      </c>
      <c r="N11" s="92">
        <f t="shared" si="2"/>
        <v>2534.416666666667</v>
      </c>
      <c r="O11" s="92">
        <f t="shared" si="2"/>
        <v>2967.166666666667</v>
      </c>
      <c r="P11" s="92">
        <f t="shared" si="2"/>
        <v>3608.5833333333335</v>
      </c>
      <c r="Q11" s="92">
        <f t="shared" si="2"/>
        <v>4301</v>
      </c>
      <c r="R11" s="92">
        <f t="shared" si="2"/>
        <v>4752.6000000000004</v>
      </c>
      <c r="S11" s="92">
        <f t="shared" si="2"/>
        <v>5209.2000000000007</v>
      </c>
      <c r="T11" s="92">
        <f t="shared" si="2"/>
        <v>5645.8000000000011</v>
      </c>
      <c r="U11" s="92">
        <f t="shared" si="2"/>
        <v>6082.4000000000015</v>
      </c>
      <c r="V11" s="92">
        <f t="shared" si="2"/>
        <v>6519.0000000000018</v>
      </c>
      <c r="W11" s="92">
        <f t="shared" si="2"/>
        <v>6930.0000000000018</v>
      </c>
      <c r="X11" s="92">
        <f t="shared" si="2"/>
        <v>7341.0000000000018</v>
      </c>
    </row>
    <row r="12" spans="1:24" ht="23.1" customHeight="1" x14ac:dyDescent="0.2">
      <c r="B12" s="381" t="s">
        <v>1481</v>
      </c>
      <c r="C12" s="93" t="s">
        <v>1482</v>
      </c>
      <c r="D12" s="92">
        <v>245</v>
      </c>
      <c r="E12" s="92">
        <v>245</v>
      </c>
      <c r="F12" s="92">
        <v>245</v>
      </c>
      <c r="G12" s="92">
        <v>245</v>
      </c>
      <c r="H12" s="92">
        <v>315</v>
      </c>
      <c r="I12" s="92">
        <v>315</v>
      </c>
      <c r="J12" s="92">
        <v>315</v>
      </c>
      <c r="K12" s="92">
        <v>315</v>
      </c>
      <c r="L12" s="92">
        <v>315</v>
      </c>
      <c r="M12" s="92">
        <v>315</v>
      </c>
      <c r="N12" s="92">
        <v>315</v>
      </c>
      <c r="O12" s="91">
        <v>315</v>
      </c>
      <c r="P12" s="91">
        <v>315</v>
      </c>
      <c r="Q12" s="91">
        <v>315</v>
      </c>
      <c r="R12" s="91">
        <v>315</v>
      </c>
      <c r="S12" s="91">
        <v>315</v>
      </c>
      <c r="T12" s="91">
        <v>315</v>
      </c>
      <c r="U12" s="91">
        <v>315</v>
      </c>
      <c r="V12" s="91">
        <v>315</v>
      </c>
      <c r="W12" s="91">
        <v>315</v>
      </c>
      <c r="X12" s="91">
        <v>315</v>
      </c>
    </row>
    <row r="13" spans="1:24" ht="23.1" customHeight="1" x14ac:dyDescent="0.2">
      <c r="B13" s="383"/>
      <c r="C13" s="93" t="s">
        <v>1483</v>
      </c>
      <c r="D13" s="91">
        <f>D12</f>
        <v>245</v>
      </c>
      <c r="E13" s="91">
        <f>D13+E12</f>
        <v>490</v>
      </c>
      <c r="F13" s="91">
        <f>E13+F12</f>
        <v>735</v>
      </c>
      <c r="G13" s="91">
        <f>F13+G12</f>
        <v>980</v>
      </c>
      <c r="H13" s="91">
        <f>H12</f>
        <v>315</v>
      </c>
      <c r="I13" s="91">
        <f t="shared" ref="I13:X13" si="3">H13+I12</f>
        <v>630</v>
      </c>
      <c r="J13" s="91">
        <f t="shared" si="3"/>
        <v>945</v>
      </c>
      <c r="K13" s="91">
        <f t="shared" si="3"/>
        <v>1260</v>
      </c>
      <c r="L13" s="91">
        <f t="shared" si="3"/>
        <v>1575</v>
      </c>
      <c r="M13" s="91">
        <f t="shared" si="3"/>
        <v>1890</v>
      </c>
      <c r="N13" s="91">
        <f t="shared" si="3"/>
        <v>2205</v>
      </c>
      <c r="O13" s="91">
        <f t="shared" si="3"/>
        <v>2520</v>
      </c>
      <c r="P13" s="91">
        <f t="shared" si="3"/>
        <v>2835</v>
      </c>
      <c r="Q13" s="91">
        <f t="shared" si="3"/>
        <v>3150</v>
      </c>
      <c r="R13" s="91">
        <f t="shared" si="3"/>
        <v>3465</v>
      </c>
      <c r="S13" s="91">
        <f t="shared" si="3"/>
        <v>3780</v>
      </c>
      <c r="T13" s="91">
        <f t="shared" si="3"/>
        <v>4095</v>
      </c>
      <c r="U13" s="91">
        <f t="shared" si="3"/>
        <v>4410</v>
      </c>
      <c r="V13" s="91">
        <f t="shared" si="3"/>
        <v>4725</v>
      </c>
      <c r="W13" s="91">
        <f t="shared" si="3"/>
        <v>5040</v>
      </c>
      <c r="X13" s="91">
        <f t="shared" si="3"/>
        <v>5355</v>
      </c>
    </row>
    <row r="14" spans="1:24" ht="23.1" customHeight="1" x14ac:dyDescent="0.2">
      <c r="B14" s="381" t="s">
        <v>1484</v>
      </c>
      <c r="C14" s="93" t="s">
        <v>1485</v>
      </c>
      <c r="D14" s="91">
        <f t="shared" ref="D14:X14" si="4">D11-D13</f>
        <v>-37</v>
      </c>
      <c r="E14" s="91">
        <f t="shared" si="4"/>
        <v>413</v>
      </c>
      <c r="F14" s="91">
        <f t="shared" si="4"/>
        <v>403</v>
      </c>
      <c r="G14" s="91">
        <f t="shared" si="4"/>
        <v>462</v>
      </c>
      <c r="H14" s="91">
        <f t="shared" si="4"/>
        <v>176</v>
      </c>
      <c r="I14" s="91">
        <f t="shared" si="4"/>
        <v>321</v>
      </c>
      <c r="J14" s="91">
        <f t="shared" si="4"/>
        <v>388</v>
      </c>
      <c r="K14" s="91">
        <f t="shared" si="4"/>
        <v>492</v>
      </c>
      <c r="L14" s="91">
        <f t="shared" si="4"/>
        <v>508</v>
      </c>
      <c r="M14" s="91">
        <f t="shared" si="4"/>
        <v>462.83333333333348</v>
      </c>
      <c r="N14" s="91">
        <f t="shared" si="4"/>
        <v>329.41666666666697</v>
      </c>
      <c r="O14" s="91">
        <f t="shared" si="4"/>
        <v>447.16666666666697</v>
      </c>
      <c r="P14" s="91">
        <f t="shared" si="4"/>
        <v>773.58333333333348</v>
      </c>
      <c r="Q14" s="91">
        <f t="shared" si="4"/>
        <v>1151</v>
      </c>
      <c r="R14" s="91">
        <f t="shared" si="4"/>
        <v>1287.6000000000004</v>
      </c>
      <c r="S14" s="91">
        <f t="shared" si="4"/>
        <v>1429.2000000000007</v>
      </c>
      <c r="T14" s="91">
        <f t="shared" si="4"/>
        <v>1550.8000000000011</v>
      </c>
      <c r="U14" s="91">
        <f t="shared" si="4"/>
        <v>1672.4000000000015</v>
      </c>
      <c r="V14" s="91">
        <f t="shared" si="4"/>
        <v>1794.0000000000018</v>
      </c>
      <c r="W14" s="91">
        <f t="shared" si="4"/>
        <v>1890.0000000000018</v>
      </c>
      <c r="X14" s="91">
        <f t="shared" si="4"/>
        <v>1986.0000000000018</v>
      </c>
    </row>
    <row r="15" spans="1:24" ht="23.1" customHeight="1" x14ac:dyDescent="0.2">
      <c r="B15" s="384"/>
      <c r="C15" s="93" t="s">
        <v>1486</v>
      </c>
      <c r="D15" s="91">
        <f>D12</f>
        <v>245</v>
      </c>
      <c r="E15" s="91">
        <f>IF((E12*10-D11)/E8&gt;0,(E12*10-D11)/E8,0)</f>
        <v>249.11111111111111</v>
      </c>
      <c r="F15" s="91">
        <f>IF((F12*10-E11)/F8&gt;0,(F12*10-E11)/F8,0)</f>
        <v>193.375</v>
      </c>
      <c r="G15" s="91">
        <f>IF((G12*10-F11)/G8&gt;0,(G12*10-F11)/G8,0)</f>
        <v>187.42857142857142</v>
      </c>
      <c r="H15" s="91">
        <f>H12</f>
        <v>315</v>
      </c>
      <c r="I15" s="94">
        <f t="shared" ref="I15:N15" si="5">IF((I12*10-H11)/I8&gt;0,(I12*10-H11)/I8,0)</f>
        <v>295.44444444444446</v>
      </c>
      <c r="J15" s="94">
        <f t="shared" si="5"/>
        <v>274.875</v>
      </c>
      <c r="K15" s="94">
        <f t="shared" si="5"/>
        <v>259.57142857142856</v>
      </c>
      <c r="L15" s="94">
        <f t="shared" si="5"/>
        <v>233</v>
      </c>
      <c r="M15" s="94">
        <f t="shared" si="5"/>
        <v>213.4</v>
      </c>
      <c r="N15" s="94">
        <f t="shared" si="5"/>
        <v>199.29166666666663</v>
      </c>
      <c r="O15" s="94">
        <f>IF((O12*10-N11)/O8&gt;0,(O12*10-N11)/O8,0)</f>
        <v>205.19444444444434</v>
      </c>
      <c r="P15" s="94">
        <f t="shared" ref="P15:Q15" si="6">IF((P12*10-O11)/P8&gt;0,(P12*10-O11)/P8,0)</f>
        <v>91.416666666666515</v>
      </c>
      <c r="Q15" s="94">
        <f t="shared" si="6"/>
        <v>0</v>
      </c>
      <c r="R15" s="94"/>
      <c r="S15" s="94"/>
      <c r="T15" s="94"/>
      <c r="U15" s="94"/>
      <c r="V15" s="94"/>
      <c r="W15" s="94"/>
      <c r="X15" s="94"/>
    </row>
    <row r="16" spans="1:24" x14ac:dyDescent="0.2">
      <c r="B16" s="243"/>
      <c r="C16" s="244"/>
      <c r="D16" s="243"/>
      <c r="E16" s="243"/>
      <c r="F16" s="243"/>
      <c r="G16" s="243"/>
      <c r="H16" s="245">
        <f>H15</f>
        <v>315</v>
      </c>
      <c r="I16" s="245">
        <f t="shared" ref="I16:R16" si="7">I15</f>
        <v>295.44444444444446</v>
      </c>
      <c r="J16" s="245">
        <f t="shared" si="7"/>
        <v>274.875</v>
      </c>
      <c r="K16" s="245">
        <f t="shared" si="7"/>
        <v>259.57142857142856</v>
      </c>
      <c r="L16" s="245">
        <f t="shared" si="7"/>
        <v>233</v>
      </c>
      <c r="M16" s="245">
        <f t="shared" si="7"/>
        <v>213.4</v>
      </c>
      <c r="N16" s="245">
        <f t="shared" si="7"/>
        <v>199.29166666666663</v>
      </c>
      <c r="O16" s="245">
        <f t="shared" si="7"/>
        <v>205.19444444444434</v>
      </c>
      <c r="P16" s="245">
        <f t="shared" si="7"/>
        <v>91.416666666666515</v>
      </c>
      <c r="Q16" s="245">
        <f t="shared" si="7"/>
        <v>0</v>
      </c>
      <c r="R16" s="245">
        <f t="shared" si="7"/>
        <v>0</v>
      </c>
      <c r="S16" s="243"/>
      <c r="T16" s="243"/>
      <c r="U16" s="243"/>
      <c r="V16" s="243"/>
      <c r="W16" s="243"/>
      <c r="X16" s="243"/>
    </row>
    <row r="17" spans="2:24" x14ac:dyDescent="0.2">
      <c r="B17" s="243"/>
      <c r="C17" s="244"/>
      <c r="D17" s="243"/>
      <c r="E17" s="243"/>
      <c r="F17" s="243"/>
      <c r="G17" s="243"/>
      <c r="H17" s="243">
        <v>315</v>
      </c>
      <c r="I17" s="243">
        <v>315</v>
      </c>
      <c r="J17" s="243">
        <v>315</v>
      </c>
      <c r="K17" s="243">
        <v>315</v>
      </c>
      <c r="L17" s="243">
        <v>315</v>
      </c>
      <c r="M17" s="243">
        <v>315</v>
      </c>
      <c r="N17" s="243">
        <v>315</v>
      </c>
      <c r="O17" s="243">
        <v>315</v>
      </c>
      <c r="P17" s="243">
        <v>315</v>
      </c>
      <c r="Q17" s="243">
        <v>315</v>
      </c>
      <c r="R17" s="243">
        <v>315</v>
      </c>
      <c r="S17" s="243">
        <v>315</v>
      </c>
      <c r="T17" s="243">
        <v>315</v>
      </c>
      <c r="U17" s="243">
        <v>315</v>
      </c>
      <c r="V17" s="243">
        <v>315</v>
      </c>
      <c r="W17" s="243">
        <v>315</v>
      </c>
      <c r="X17" s="243">
        <v>315</v>
      </c>
    </row>
  </sheetData>
  <mergeCells count="11">
    <mergeCell ref="B2:X3"/>
    <mergeCell ref="B8:C8"/>
    <mergeCell ref="B9:B11"/>
    <mergeCell ref="B12:B13"/>
    <mergeCell ref="B14:B15"/>
    <mergeCell ref="B5:X5"/>
    <mergeCell ref="B6:C6"/>
    <mergeCell ref="D6:G6"/>
    <mergeCell ref="H6:Q6"/>
    <mergeCell ref="R6:X6"/>
    <mergeCell ref="B7:C7"/>
  </mergeCells>
  <pageMargins left="0.39370078740157483" right="0.39370078740157483" top="0.39370078740157483" bottom="0.39370078740157483" header="0.19685039370078741" footer="0.19685039370078741"/>
  <pageSetup paperSize="8" scale="98" orientation="landscape" verticalDpi="1200" r:id="rId1"/>
  <headerFooter alignWithMargins="0">
    <oddHeader>&amp;L&amp;"Calibri"&amp;10&amp;K000000Official&amp;1#</oddHeader>
  </headerFooter>
  <ignoredErrors>
    <ignoredError sqref="H11 H13 H1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31"/>
  <sheetViews>
    <sheetView zoomScaleNormal="100" workbookViewId="0">
      <pane ySplit="1" topLeftCell="A2" activePane="bottomLeft" state="frozen"/>
      <selection pane="bottomLeft" activeCell="A2" sqref="A2"/>
    </sheetView>
  </sheetViews>
  <sheetFormatPr defaultRowHeight="15" x14ac:dyDescent="0.25"/>
  <cols>
    <col min="1" max="1" width="16.5703125" bestFit="1" customWidth="1"/>
    <col min="2" max="2" width="15.28515625" style="3" customWidth="1"/>
    <col min="3" max="3" width="12.28515625" customWidth="1"/>
    <col min="4" max="5" width="13.7109375" style="30" customWidth="1"/>
    <col min="6" max="7" width="13.7109375" style="3" customWidth="1"/>
    <col min="8" max="8" width="21.28515625" customWidth="1"/>
    <col min="9" max="9" width="23.5703125" style="3" customWidth="1"/>
    <col min="10" max="10" width="8" style="3" hidden="1" customWidth="1"/>
    <col min="11" max="11" width="46.7109375" customWidth="1"/>
    <col min="12" max="12" width="33.140625" style="18" customWidth="1"/>
    <col min="13" max="13" width="9.7109375" customWidth="1"/>
    <col min="14" max="21" width="9.140625" customWidth="1"/>
    <col min="22" max="22" width="11.28515625" customWidth="1"/>
    <col min="23" max="23" width="10.5703125" customWidth="1"/>
    <col min="24" max="30" width="10.42578125" customWidth="1"/>
    <col min="31" max="31" width="13" customWidth="1"/>
    <col min="32" max="40" width="11.85546875" customWidth="1"/>
    <col min="41" max="41" width="13.42578125" customWidth="1"/>
    <col min="42" max="42" width="13.85546875" style="3" customWidth="1"/>
    <col min="43" max="43" width="7.85546875" style="3" customWidth="1"/>
    <col min="44" max="53" width="9.140625" style="20" customWidth="1"/>
    <col min="54" max="54" width="12.28515625" style="20" customWidth="1"/>
    <col min="55" max="56" width="9.140625" style="3" customWidth="1"/>
    <col min="57" max="58" width="28.140625" style="97" customWidth="1"/>
    <col min="59" max="59" width="15.140625" customWidth="1"/>
    <col min="60" max="60" width="19.140625" bestFit="1" customWidth="1"/>
    <col min="61" max="62" width="23.85546875" bestFit="1" customWidth="1"/>
    <col min="63" max="63" width="14" customWidth="1"/>
    <col min="64" max="64" width="21.85546875" bestFit="1" customWidth="1"/>
    <col min="65" max="66" width="29.85546875" customWidth="1"/>
  </cols>
  <sheetData>
    <row r="1" spans="1:66" s="1" customFormat="1" ht="39.950000000000003" customHeight="1" x14ac:dyDescent="0.25">
      <c r="A1" s="48" t="s">
        <v>1248</v>
      </c>
      <c r="B1" s="48" t="s">
        <v>1198</v>
      </c>
      <c r="C1" s="48" t="s">
        <v>1200</v>
      </c>
      <c r="D1" s="48" t="s">
        <v>1249</v>
      </c>
      <c r="E1" s="48" t="s">
        <v>1250</v>
      </c>
      <c r="F1" s="48" t="s">
        <v>1251</v>
      </c>
      <c r="G1" s="48" t="s">
        <v>1252</v>
      </c>
      <c r="H1" s="48" t="s">
        <v>1196</v>
      </c>
      <c r="I1" s="48" t="s">
        <v>1207</v>
      </c>
      <c r="J1" s="49" t="s">
        <v>1300</v>
      </c>
      <c r="K1" s="50" t="s">
        <v>0</v>
      </c>
      <c r="L1" s="51" t="s">
        <v>1</v>
      </c>
      <c r="M1" s="50" t="s">
        <v>2</v>
      </c>
      <c r="N1" s="50" t="s">
        <v>3</v>
      </c>
      <c r="O1" s="50" t="s">
        <v>4</v>
      </c>
      <c r="P1" s="50" t="s">
        <v>5</v>
      </c>
      <c r="Q1" s="50" t="s">
        <v>6</v>
      </c>
      <c r="R1" s="50" t="s">
        <v>7</v>
      </c>
      <c r="S1" s="50" t="s">
        <v>8</v>
      </c>
      <c r="T1" s="50" t="s">
        <v>9</v>
      </c>
      <c r="U1" s="50" t="s">
        <v>10</v>
      </c>
      <c r="V1" s="48" t="s">
        <v>1257</v>
      </c>
      <c r="W1" s="50" t="s">
        <v>11</v>
      </c>
      <c r="X1" s="50" t="s">
        <v>12</v>
      </c>
      <c r="Y1" s="50" t="s">
        <v>13</v>
      </c>
      <c r="Z1" s="50" t="s">
        <v>14</v>
      </c>
      <c r="AA1" s="50" t="s">
        <v>15</v>
      </c>
      <c r="AB1" s="50" t="s">
        <v>16</v>
      </c>
      <c r="AC1" s="50" t="s">
        <v>17</v>
      </c>
      <c r="AD1" s="50" t="s">
        <v>18</v>
      </c>
      <c r="AE1" s="50" t="s">
        <v>19</v>
      </c>
      <c r="AF1" s="48" t="s">
        <v>1258</v>
      </c>
      <c r="AG1" s="48" t="s">
        <v>1292</v>
      </c>
      <c r="AH1" s="48" t="s">
        <v>1293</v>
      </c>
      <c r="AI1" s="48" t="s">
        <v>1294</v>
      </c>
      <c r="AJ1" s="48" t="s">
        <v>1295</v>
      </c>
      <c r="AK1" s="48" t="s">
        <v>1296</v>
      </c>
      <c r="AL1" s="48" t="s">
        <v>1297</v>
      </c>
      <c r="AM1" s="42" t="s">
        <v>1298</v>
      </c>
      <c r="AN1" s="42" t="s">
        <v>1299</v>
      </c>
      <c r="AO1" s="52" t="s">
        <v>1259</v>
      </c>
      <c r="AP1" s="68" t="s">
        <v>1389</v>
      </c>
      <c r="AQ1" s="42" t="s">
        <v>1245</v>
      </c>
      <c r="AR1" s="53" t="s">
        <v>1322</v>
      </c>
      <c r="AS1" s="54" t="s">
        <v>1323</v>
      </c>
      <c r="AT1" s="49" t="s">
        <v>1324</v>
      </c>
      <c r="AU1" s="49" t="s">
        <v>1325</v>
      </c>
      <c r="AV1" s="55" t="s">
        <v>1326</v>
      </c>
      <c r="AW1" s="49" t="s">
        <v>1564</v>
      </c>
      <c r="AX1" s="49" t="s">
        <v>1565</v>
      </c>
      <c r="AY1" s="49" t="s">
        <v>1566</v>
      </c>
      <c r="AZ1" s="49" t="s">
        <v>1567</v>
      </c>
      <c r="BA1" s="55" t="s">
        <v>1568</v>
      </c>
      <c r="BB1" s="151" t="s">
        <v>1584</v>
      </c>
      <c r="BC1" s="25" t="s">
        <v>1316</v>
      </c>
      <c r="BD1" s="25" t="s">
        <v>1317</v>
      </c>
      <c r="BE1" s="1" t="s">
        <v>1318</v>
      </c>
      <c r="BF1" s="1" t="s">
        <v>1410</v>
      </c>
      <c r="BG1" s="1" t="s">
        <v>1546</v>
      </c>
      <c r="BH1" s="1" t="s">
        <v>1489</v>
      </c>
      <c r="BI1" s="1" t="s">
        <v>1490</v>
      </c>
      <c r="BJ1" s="1" t="s">
        <v>1550</v>
      </c>
      <c r="BK1" s="1" t="s">
        <v>1491</v>
      </c>
      <c r="BL1" s="1" t="s">
        <v>1492</v>
      </c>
      <c r="BM1" s="1" t="s">
        <v>1545</v>
      </c>
      <c r="BN1" s="1" t="s">
        <v>1549</v>
      </c>
    </row>
    <row r="2" spans="1:66" x14ac:dyDescent="0.25">
      <c r="A2" s="56" t="s">
        <v>24</v>
      </c>
      <c r="B2" s="19" t="s">
        <v>20</v>
      </c>
      <c r="C2" s="56"/>
      <c r="D2" s="34">
        <v>40344</v>
      </c>
      <c r="E2" s="34">
        <v>41440</v>
      </c>
      <c r="F2" s="34">
        <v>41440</v>
      </c>
      <c r="G2" s="37">
        <v>43741</v>
      </c>
      <c r="H2" s="103" t="s">
        <v>1099</v>
      </c>
      <c r="I2" s="19" t="s">
        <v>1173</v>
      </c>
      <c r="J2" s="19"/>
      <c r="K2" s="56" t="s">
        <v>25</v>
      </c>
      <c r="L2" s="57" t="s">
        <v>26</v>
      </c>
      <c r="M2" s="56"/>
      <c r="N2" s="56"/>
      <c r="O2" s="56"/>
      <c r="P2" s="56"/>
      <c r="Q2" s="56"/>
      <c r="R2" s="56"/>
      <c r="S2" s="56"/>
      <c r="T2" s="56"/>
      <c r="U2" s="56"/>
      <c r="V2" s="56">
        <f t="shared" ref="V2:V33" si="0">SUM(N2:U2)</f>
        <v>0</v>
      </c>
      <c r="W2" s="56"/>
      <c r="X2" s="56"/>
      <c r="Y2" s="56"/>
      <c r="Z2" s="56">
        <v>1</v>
      </c>
      <c r="AA2" s="56"/>
      <c r="AB2" s="56"/>
      <c r="AC2" s="56"/>
      <c r="AD2" s="56"/>
      <c r="AE2" s="56"/>
      <c r="AF2" s="56">
        <f t="shared" ref="AF2:AF65" si="1">SUM(X2:AD2)</f>
        <v>1</v>
      </c>
      <c r="AG2" s="56">
        <f t="shared" ref="AG2:AG65" si="2">X2-N2</f>
        <v>0</v>
      </c>
      <c r="AH2" s="56">
        <f t="shared" ref="AH2:AH65" si="3">Y2-O2</f>
        <v>0</v>
      </c>
      <c r="AI2" s="56">
        <f t="shared" ref="AI2:AI65" si="4">Z2-P2</f>
        <v>1</v>
      </c>
      <c r="AJ2" s="56">
        <f t="shared" ref="AJ2:AJ65" si="5">AA2-Q2</f>
        <v>0</v>
      </c>
      <c r="AK2" s="56">
        <f t="shared" ref="AK2:AK65" si="6">AB2-R2</f>
        <v>0</v>
      </c>
      <c r="AL2" s="56">
        <f t="shared" ref="AL2:AL65" si="7">AC2-S2</f>
        <v>0</v>
      </c>
      <c r="AM2" s="56">
        <f t="shared" ref="AM2:AM65" si="8">AD2-T2</f>
        <v>0</v>
      </c>
      <c r="AN2" s="56">
        <f t="shared" ref="AN2:AN65" si="9">0-U2</f>
        <v>0</v>
      </c>
      <c r="AO2" s="58">
        <f t="shared" ref="AO2:AO65" si="10">AF2-V2</f>
        <v>1</v>
      </c>
      <c r="AP2" s="69"/>
      <c r="AQ2" s="40">
        <f t="shared" ref="AQ2:AQ39" si="11">AO2</f>
        <v>1</v>
      </c>
      <c r="AR2" s="40">
        <v>0</v>
      </c>
      <c r="AS2" s="31">
        <v>0</v>
      </c>
      <c r="AT2" s="31">
        <v>0</v>
      </c>
      <c r="AU2" s="31">
        <v>0</v>
      </c>
      <c r="AV2" s="39">
        <v>0</v>
      </c>
      <c r="AW2" s="31"/>
      <c r="AX2" s="31"/>
      <c r="AY2" s="31"/>
      <c r="AZ2" s="31"/>
      <c r="BA2" s="39"/>
      <c r="BB2" s="152">
        <f t="shared" ref="BB2:BB65" si="12">SUM(AR2:BA2)</f>
        <v>0</v>
      </c>
      <c r="BC2" s="43">
        <v>515372</v>
      </c>
      <c r="BD2" s="43">
        <v>171266</v>
      </c>
      <c r="BE2" t="s">
        <v>1405</v>
      </c>
      <c r="BF2"/>
    </row>
    <row r="3" spans="1:66" x14ac:dyDescent="0.25">
      <c r="A3" s="56" t="s">
        <v>27</v>
      </c>
      <c r="B3" s="19" t="s">
        <v>20</v>
      </c>
      <c r="C3" s="56"/>
      <c r="D3" s="34">
        <v>40998</v>
      </c>
      <c r="E3" s="34">
        <v>42093</v>
      </c>
      <c r="F3" s="34">
        <v>42077</v>
      </c>
      <c r="G3" s="37">
        <v>43861</v>
      </c>
      <c r="H3" s="33" t="s">
        <v>1099</v>
      </c>
      <c r="I3" s="19" t="s">
        <v>1173</v>
      </c>
      <c r="J3" s="19"/>
      <c r="K3" s="56" t="s">
        <v>28</v>
      </c>
      <c r="L3" s="57" t="s">
        <v>29</v>
      </c>
      <c r="M3" s="56"/>
      <c r="N3" s="56"/>
      <c r="O3" s="56"/>
      <c r="P3" s="56"/>
      <c r="Q3" s="56"/>
      <c r="R3" s="56"/>
      <c r="S3" s="56"/>
      <c r="T3" s="56"/>
      <c r="U3" s="56"/>
      <c r="V3" s="56">
        <f t="shared" si="0"/>
        <v>0</v>
      </c>
      <c r="W3" s="56"/>
      <c r="X3" s="56">
        <v>6</v>
      </c>
      <c r="Y3" s="56">
        <v>7</v>
      </c>
      <c r="Z3" s="56">
        <v>1</v>
      </c>
      <c r="AA3" s="56"/>
      <c r="AB3" s="56"/>
      <c r="AC3" s="56"/>
      <c r="AD3" s="56"/>
      <c r="AE3" s="56"/>
      <c r="AF3" s="56">
        <f t="shared" si="1"/>
        <v>14</v>
      </c>
      <c r="AG3" s="56">
        <f t="shared" si="2"/>
        <v>6</v>
      </c>
      <c r="AH3" s="56">
        <f t="shared" si="3"/>
        <v>7</v>
      </c>
      <c r="AI3" s="56">
        <f t="shared" si="4"/>
        <v>1</v>
      </c>
      <c r="AJ3" s="56">
        <f t="shared" si="5"/>
        <v>0</v>
      </c>
      <c r="AK3" s="56">
        <f t="shared" si="6"/>
        <v>0</v>
      </c>
      <c r="AL3" s="56">
        <f t="shared" si="7"/>
        <v>0</v>
      </c>
      <c r="AM3" s="56">
        <f t="shared" si="8"/>
        <v>0</v>
      </c>
      <c r="AN3" s="56">
        <f t="shared" si="9"/>
        <v>0</v>
      </c>
      <c r="AO3" s="58">
        <f t="shared" si="10"/>
        <v>14</v>
      </c>
      <c r="AP3" s="69" t="s">
        <v>121</v>
      </c>
      <c r="AQ3" s="40">
        <f t="shared" si="11"/>
        <v>14</v>
      </c>
      <c r="AR3" s="40">
        <v>0</v>
      </c>
      <c r="AS3" s="31">
        <v>0</v>
      </c>
      <c r="AT3" s="31">
        <v>0</v>
      </c>
      <c r="AU3" s="31">
        <v>0</v>
      </c>
      <c r="AV3" s="39">
        <v>0</v>
      </c>
      <c r="AW3" s="31"/>
      <c r="AX3" s="31"/>
      <c r="AY3" s="31"/>
      <c r="AZ3" s="31"/>
      <c r="BA3" s="39"/>
      <c r="BB3" s="152">
        <f t="shared" si="12"/>
        <v>0</v>
      </c>
      <c r="BC3" s="43">
        <v>516095</v>
      </c>
      <c r="BD3" s="43">
        <v>173690</v>
      </c>
      <c r="BE3" t="s">
        <v>1488</v>
      </c>
      <c r="BF3"/>
      <c r="BG3" t="s">
        <v>1406</v>
      </c>
    </row>
    <row r="4" spans="1:66" x14ac:dyDescent="0.25">
      <c r="A4" s="56" t="s">
        <v>30</v>
      </c>
      <c r="B4" s="19" t="s">
        <v>31</v>
      </c>
      <c r="C4" s="56"/>
      <c r="D4" s="34">
        <v>41162</v>
      </c>
      <c r="E4" s="34">
        <v>42257</v>
      </c>
      <c r="F4" s="34">
        <v>42256</v>
      </c>
      <c r="G4" s="34">
        <v>43908</v>
      </c>
      <c r="H4" s="33" t="s">
        <v>1099</v>
      </c>
      <c r="I4" s="19" t="s">
        <v>1173</v>
      </c>
      <c r="J4" s="19"/>
      <c r="K4" s="56" t="s">
        <v>32</v>
      </c>
      <c r="L4" s="57" t="s">
        <v>33</v>
      </c>
      <c r="M4" s="56"/>
      <c r="N4" s="56">
        <v>1</v>
      </c>
      <c r="O4" s="56"/>
      <c r="P4" s="56"/>
      <c r="Q4" s="56"/>
      <c r="R4" s="56"/>
      <c r="S4" s="56"/>
      <c r="T4" s="56"/>
      <c r="U4" s="56"/>
      <c r="V4" s="56">
        <f t="shared" si="0"/>
        <v>1</v>
      </c>
      <c r="W4" s="56"/>
      <c r="X4" s="56"/>
      <c r="Y4" s="56">
        <v>1</v>
      </c>
      <c r="Z4" s="56"/>
      <c r="AA4" s="56"/>
      <c r="AB4" s="56"/>
      <c r="AC4" s="56"/>
      <c r="AD4" s="56"/>
      <c r="AE4" s="56"/>
      <c r="AF4" s="56">
        <f t="shared" si="1"/>
        <v>1</v>
      </c>
      <c r="AG4" s="56">
        <f t="shared" si="2"/>
        <v>-1</v>
      </c>
      <c r="AH4" s="56">
        <f t="shared" si="3"/>
        <v>1</v>
      </c>
      <c r="AI4" s="56">
        <f t="shared" si="4"/>
        <v>0</v>
      </c>
      <c r="AJ4" s="56">
        <f t="shared" si="5"/>
        <v>0</v>
      </c>
      <c r="AK4" s="56">
        <f t="shared" si="6"/>
        <v>0</v>
      </c>
      <c r="AL4" s="56">
        <f t="shared" si="7"/>
        <v>0</v>
      </c>
      <c r="AM4" s="56">
        <f t="shared" si="8"/>
        <v>0</v>
      </c>
      <c r="AN4" s="56">
        <f t="shared" si="9"/>
        <v>0</v>
      </c>
      <c r="AO4" s="58">
        <f t="shared" si="10"/>
        <v>0</v>
      </c>
      <c r="AP4" s="69"/>
      <c r="AQ4" s="40">
        <f t="shared" si="11"/>
        <v>0</v>
      </c>
      <c r="AR4" s="40">
        <v>0</v>
      </c>
      <c r="AS4" s="31">
        <v>0</v>
      </c>
      <c r="AT4" s="31">
        <v>0</v>
      </c>
      <c r="AU4" s="31">
        <v>0</v>
      </c>
      <c r="AV4" s="39">
        <v>0</v>
      </c>
      <c r="AW4" s="31"/>
      <c r="AX4" s="31"/>
      <c r="AY4" s="31"/>
      <c r="AZ4" s="31"/>
      <c r="BA4" s="39"/>
      <c r="BB4" s="152">
        <f t="shared" si="12"/>
        <v>0</v>
      </c>
      <c r="BC4" s="43">
        <v>514998</v>
      </c>
      <c r="BD4" s="43">
        <v>172958</v>
      </c>
      <c r="BE4" t="s">
        <v>1427</v>
      </c>
      <c r="BF4"/>
    </row>
    <row r="5" spans="1:66" s="150" customFormat="1" x14ac:dyDescent="0.25">
      <c r="A5" s="56" t="s">
        <v>37</v>
      </c>
      <c r="B5" s="19" t="s">
        <v>38</v>
      </c>
      <c r="C5" s="56"/>
      <c r="D5" s="34">
        <v>41572</v>
      </c>
      <c r="E5" s="34">
        <v>42671</v>
      </c>
      <c r="F5" s="34">
        <v>42614</v>
      </c>
      <c r="G5" s="34">
        <v>43691</v>
      </c>
      <c r="H5" s="59" t="s">
        <v>1099</v>
      </c>
      <c r="I5" s="19" t="s">
        <v>1173</v>
      </c>
      <c r="J5" s="19"/>
      <c r="K5" s="56" t="s">
        <v>39</v>
      </c>
      <c r="L5" s="57" t="s">
        <v>40</v>
      </c>
      <c r="M5" s="56" t="s">
        <v>41</v>
      </c>
      <c r="N5" s="56">
        <v>1</v>
      </c>
      <c r="O5" s="56"/>
      <c r="P5" s="56">
        <v>1</v>
      </c>
      <c r="Q5" s="56"/>
      <c r="R5" s="56"/>
      <c r="S5" s="56"/>
      <c r="T5" s="56"/>
      <c r="U5" s="56"/>
      <c r="V5" s="56">
        <f t="shared" si="0"/>
        <v>2</v>
      </c>
      <c r="W5" s="56"/>
      <c r="X5" s="56"/>
      <c r="Y5" s="56"/>
      <c r="Z5" s="56"/>
      <c r="AA5" s="56">
        <v>1</v>
      </c>
      <c r="AB5" s="56"/>
      <c r="AC5" s="56"/>
      <c r="AD5" s="56"/>
      <c r="AE5" s="56"/>
      <c r="AF5" s="56">
        <f t="shared" si="1"/>
        <v>1</v>
      </c>
      <c r="AG5" s="56">
        <f t="shared" si="2"/>
        <v>-1</v>
      </c>
      <c r="AH5" s="56">
        <f t="shared" si="3"/>
        <v>0</v>
      </c>
      <c r="AI5" s="56">
        <f t="shared" si="4"/>
        <v>-1</v>
      </c>
      <c r="AJ5" s="56">
        <f t="shared" si="5"/>
        <v>1</v>
      </c>
      <c r="AK5" s="56">
        <f t="shared" si="6"/>
        <v>0</v>
      </c>
      <c r="AL5" s="56">
        <f t="shared" si="7"/>
        <v>0</v>
      </c>
      <c r="AM5" s="56">
        <f t="shared" si="8"/>
        <v>0</v>
      </c>
      <c r="AN5" s="56">
        <f t="shared" si="9"/>
        <v>0</v>
      </c>
      <c r="AO5" s="58">
        <f t="shared" si="10"/>
        <v>-1</v>
      </c>
      <c r="AP5" s="69"/>
      <c r="AQ5" s="40">
        <f t="shared" si="11"/>
        <v>-1</v>
      </c>
      <c r="AR5" s="40">
        <v>0</v>
      </c>
      <c r="AS5" s="31">
        <v>0</v>
      </c>
      <c r="AT5" s="31">
        <v>0</v>
      </c>
      <c r="AU5" s="31">
        <v>0</v>
      </c>
      <c r="AV5" s="39">
        <v>0</v>
      </c>
      <c r="AW5" s="31"/>
      <c r="AX5" s="31"/>
      <c r="AY5" s="31"/>
      <c r="AZ5" s="31"/>
      <c r="BA5" s="39"/>
      <c r="BB5" s="152">
        <f t="shared" si="12"/>
        <v>0</v>
      </c>
      <c r="BC5" s="43">
        <v>517063</v>
      </c>
      <c r="BD5" s="43">
        <v>170403</v>
      </c>
      <c r="BE5" t="s">
        <v>1418</v>
      </c>
      <c r="BF5"/>
      <c r="BG5"/>
      <c r="BH5"/>
      <c r="BI5"/>
      <c r="BJ5"/>
      <c r="BK5"/>
      <c r="BL5"/>
      <c r="BM5"/>
      <c r="BN5"/>
    </row>
    <row r="6" spans="1:66" x14ac:dyDescent="0.25">
      <c r="A6" s="56" t="s">
        <v>61</v>
      </c>
      <c r="B6" s="19" t="s">
        <v>20</v>
      </c>
      <c r="C6" s="56"/>
      <c r="D6" s="34">
        <v>42139</v>
      </c>
      <c r="E6" s="34">
        <v>43542</v>
      </c>
      <c r="F6" s="34">
        <v>42839</v>
      </c>
      <c r="G6" s="34">
        <v>43921</v>
      </c>
      <c r="H6" s="33" t="s">
        <v>1099</v>
      </c>
      <c r="I6" s="19" t="s">
        <v>1173</v>
      </c>
      <c r="J6" s="19"/>
      <c r="K6" s="56" t="s">
        <v>62</v>
      </c>
      <c r="L6" s="57" t="s">
        <v>63</v>
      </c>
      <c r="M6" s="56"/>
      <c r="N6" s="56"/>
      <c r="O6" s="56"/>
      <c r="P6" s="56"/>
      <c r="Q6" s="56"/>
      <c r="R6" s="56"/>
      <c r="S6" s="56"/>
      <c r="T6" s="56"/>
      <c r="U6" s="56"/>
      <c r="V6" s="56">
        <f t="shared" si="0"/>
        <v>0</v>
      </c>
      <c r="W6" s="56"/>
      <c r="X6" s="56"/>
      <c r="Y6" s="56"/>
      <c r="Z6" s="56"/>
      <c r="AA6" s="56">
        <v>4</v>
      </c>
      <c r="AB6" s="56"/>
      <c r="AC6" s="56"/>
      <c r="AD6" s="56"/>
      <c r="AE6" s="56"/>
      <c r="AF6" s="56">
        <f t="shared" si="1"/>
        <v>4</v>
      </c>
      <c r="AG6" s="56">
        <f t="shared" si="2"/>
        <v>0</v>
      </c>
      <c r="AH6" s="56">
        <f t="shared" si="3"/>
        <v>0</v>
      </c>
      <c r="AI6" s="56">
        <f t="shared" si="4"/>
        <v>0</v>
      </c>
      <c r="AJ6" s="56">
        <f t="shared" si="5"/>
        <v>4</v>
      </c>
      <c r="AK6" s="56">
        <f t="shared" si="6"/>
        <v>0</v>
      </c>
      <c r="AL6" s="56">
        <f t="shared" si="7"/>
        <v>0</v>
      </c>
      <c r="AM6" s="56">
        <f t="shared" si="8"/>
        <v>0</v>
      </c>
      <c r="AN6" s="56">
        <f t="shared" si="9"/>
        <v>0</v>
      </c>
      <c r="AO6" s="58">
        <f t="shared" si="10"/>
        <v>4</v>
      </c>
      <c r="AP6" s="69"/>
      <c r="AQ6" s="40">
        <f t="shared" si="11"/>
        <v>4</v>
      </c>
      <c r="AR6" s="40">
        <v>0</v>
      </c>
      <c r="AS6" s="31">
        <v>0</v>
      </c>
      <c r="AT6" s="31">
        <v>0</v>
      </c>
      <c r="AU6" s="31">
        <v>0</v>
      </c>
      <c r="AV6" s="39">
        <v>0</v>
      </c>
      <c r="AW6" s="31"/>
      <c r="AX6" s="31"/>
      <c r="AY6" s="31"/>
      <c r="AZ6" s="31"/>
      <c r="BA6" s="39"/>
      <c r="BB6" s="152">
        <f t="shared" si="12"/>
        <v>0</v>
      </c>
      <c r="BC6" s="43">
        <v>518627</v>
      </c>
      <c r="BD6" s="43">
        <v>175012</v>
      </c>
      <c r="BE6" t="s">
        <v>1423</v>
      </c>
      <c r="BF6"/>
      <c r="BM6" t="s">
        <v>1545</v>
      </c>
      <c r="BN6" t="s">
        <v>1493</v>
      </c>
    </row>
    <row r="7" spans="1:66" x14ac:dyDescent="0.25">
      <c r="A7" s="56" t="s">
        <v>64</v>
      </c>
      <c r="B7" s="19" t="s">
        <v>31</v>
      </c>
      <c r="C7" s="56" t="s">
        <v>1203</v>
      </c>
      <c r="D7" s="34">
        <v>42009</v>
      </c>
      <c r="E7" s="34">
        <v>44033</v>
      </c>
      <c r="F7" s="34">
        <v>43132</v>
      </c>
      <c r="G7" s="37">
        <v>43749</v>
      </c>
      <c r="H7" s="33" t="s">
        <v>1099</v>
      </c>
      <c r="I7" s="19" t="s">
        <v>1173</v>
      </c>
      <c r="J7" s="19"/>
      <c r="K7" s="56" t="s">
        <v>65</v>
      </c>
      <c r="L7" s="57" t="s">
        <v>66</v>
      </c>
      <c r="M7" s="56" t="s">
        <v>67</v>
      </c>
      <c r="N7" s="56"/>
      <c r="O7" s="56"/>
      <c r="P7" s="56"/>
      <c r="Q7" s="56"/>
      <c r="R7" s="56"/>
      <c r="S7" s="56"/>
      <c r="T7" s="56"/>
      <c r="U7" s="56"/>
      <c r="V7" s="56">
        <f t="shared" si="0"/>
        <v>0</v>
      </c>
      <c r="W7" s="56"/>
      <c r="X7" s="56">
        <v>6</v>
      </c>
      <c r="Y7" s="56"/>
      <c r="Z7" s="56"/>
      <c r="AA7" s="56"/>
      <c r="AB7" s="56"/>
      <c r="AC7" s="56"/>
      <c r="AD7" s="56"/>
      <c r="AE7" s="56"/>
      <c r="AF7" s="56">
        <f t="shared" si="1"/>
        <v>6</v>
      </c>
      <c r="AG7" s="56">
        <f t="shared" si="2"/>
        <v>6</v>
      </c>
      <c r="AH7" s="56">
        <f t="shared" si="3"/>
        <v>0</v>
      </c>
      <c r="AI7" s="56">
        <f t="shared" si="4"/>
        <v>0</v>
      </c>
      <c r="AJ7" s="56">
        <f t="shared" si="5"/>
        <v>0</v>
      </c>
      <c r="AK7" s="56">
        <f t="shared" si="6"/>
        <v>0</v>
      </c>
      <c r="AL7" s="56">
        <f t="shared" si="7"/>
        <v>0</v>
      </c>
      <c r="AM7" s="56">
        <f t="shared" si="8"/>
        <v>0</v>
      </c>
      <c r="AN7" s="56">
        <f t="shared" si="9"/>
        <v>0</v>
      </c>
      <c r="AO7" s="58">
        <f t="shared" si="10"/>
        <v>6</v>
      </c>
      <c r="AP7" s="69"/>
      <c r="AQ7" s="40">
        <f t="shared" si="11"/>
        <v>6</v>
      </c>
      <c r="AR7" s="40">
        <v>0</v>
      </c>
      <c r="AS7" s="31">
        <v>0</v>
      </c>
      <c r="AT7" s="31">
        <v>0</v>
      </c>
      <c r="AU7" s="31">
        <v>0</v>
      </c>
      <c r="AV7" s="39">
        <v>0</v>
      </c>
      <c r="AW7" s="31"/>
      <c r="AX7" s="31"/>
      <c r="AY7" s="31"/>
      <c r="AZ7" s="31"/>
      <c r="BA7" s="39"/>
      <c r="BB7" s="152">
        <f t="shared" si="12"/>
        <v>0</v>
      </c>
      <c r="BC7" s="43">
        <v>515764</v>
      </c>
      <c r="BD7" s="43">
        <v>173105</v>
      </c>
      <c r="BE7" t="s">
        <v>1424</v>
      </c>
      <c r="BF7"/>
      <c r="BG7" t="s">
        <v>1406</v>
      </c>
    </row>
    <row r="8" spans="1:66" x14ac:dyDescent="0.25">
      <c r="A8" s="56" t="s">
        <v>69</v>
      </c>
      <c r="B8" s="19" t="s">
        <v>20</v>
      </c>
      <c r="C8" s="56"/>
      <c r="D8" s="34">
        <v>42215</v>
      </c>
      <c r="E8" s="34">
        <v>43311</v>
      </c>
      <c r="F8" s="34">
        <v>43276</v>
      </c>
      <c r="G8" s="34">
        <v>43880</v>
      </c>
      <c r="H8" s="33" t="s">
        <v>1099</v>
      </c>
      <c r="I8" s="19" t="s">
        <v>1173</v>
      </c>
      <c r="J8" s="19"/>
      <c r="K8" s="56" t="s">
        <v>70</v>
      </c>
      <c r="L8" s="57" t="s">
        <v>71</v>
      </c>
      <c r="M8" s="56" t="s">
        <v>72</v>
      </c>
      <c r="N8" s="56"/>
      <c r="O8" s="56"/>
      <c r="P8" s="56"/>
      <c r="Q8" s="56"/>
      <c r="R8" s="56"/>
      <c r="S8" s="56"/>
      <c r="T8" s="56"/>
      <c r="U8" s="56"/>
      <c r="V8" s="56">
        <f t="shared" si="0"/>
        <v>0</v>
      </c>
      <c r="W8" s="56"/>
      <c r="X8" s="56">
        <v>2</v>
      </c>
      <c r="Y8" s="56">
        <v>6</v>
      </c>
      <c r="Z8" s="56"/>
      <c r="AA8" s="56"/>
      <c r="AB8" s="56"/>
      <c r="AC8" s="56"/>
      <c r="AD8" s="56"/>
      <c r="AE8" s="56"/>
      <c r="AF8" s="56">
        <f t="shared" si="1"/>
        <v>8</v>
      </c>
      <c r="AG8" s="56">
        <f t="shared" si="2"/>
        <v>2</v>
      </c>
      <c r="AH8" s="56">
        <f t="shared" si="3"/>
        <v>6</v>
      </c>
      <c r="AI8" s="56">
        <f t="shared" si="4"/>
        <v>0</v>
      </c>
      <c r="AJ8" s="56">
        <f t="shared" si="5"/>
        <v>0</v>
      </c>
      <c r="AK8" s="56">
        <f t="shared" si="6"/>
        <v>0</v>
      </c>
      <c r="AL8" s="56">
        <f t="shared" si="7"/>
        <v>0</v>
      </c>
      <c r="AM8" s="56">
        <f t="shared" si="8"/>
        <v>0</v>
      </c>
      <c r="AN8" s="56">
        <f t="shared" si="9"/>
        <v>0</v>
      </c>
      <c r="AO8" s="58">
        <f t="shared" si="10"/>
        <v>8</v>
      </c>
      <c r="AP8" s="69"/>
      <c r="AQ8" s="40">
        <f t="shared" si="11"/>
        <v>8</v>
      </c>
      <c r="AR8" s="40">
        <v>0</v>
      </c>
      <c r="AS8" s="31">
        <v>0</v>
      </c>
      <c r="AT8" s="31">
        <v>0</v>
      </c>
      <c r="AU8" s="31">
        <v>0</v>
      </c>
      <c r="AV8" s="39">
        <v>0</v>
      </c>
      <c r="AW8" s="31"/>
      <c r="AX8" s="31"/>
      <c r="AY8" s="31"/>
      <c r="AZ8" s="31"/>
      <c r="BA8" s="39"/>
      <c r="BB8" s="152">
        <f t="shared" si="12"/>
        <v>0</v>
      </c>
      <c r="BC8" s="43">
        <v>521414</v>
      </c>
      <c r="BD8" s="43">
        <v>175749</v>
      </c>
      <c r="BE8" t="s">
        <v>1459</v>
      </c>
      <c r="BF8"/>
      <c r="BI8" t="s">
        <v>1551</v>
      </c>
      <c r="BJ8" t="s">
        <v>1494</v>
      </c>
    </row>
    <row r="9" spans="1:66" x14ac:dyDescent="0.25">
      <c r="A9" s="56" t="s">
        <v>73</v>
      </c>
      <c r="B9" s="19" t="s">
        <v>48</v>
      </c>
      <c r="C9" s="56"/>
      <c r="D9" s="34">
        <v>42685</v>
      </c>
      <c r="E9" s="34">
        <v>43780</v>
      </c>
      <c r="F9" s="34">
        <v>43114</v>
      </c>
      <c r="G9" s="34">
        <v>43789</v>
      </c>
      <c r="H9" s="33" t="s">
        <v>1099</v>
      </c>
      <c r="I9" s="19" t="s">
        <v>1173</v>
      </c>
      <c r="J9" s="19"/>
      <c r="K9" s="56" t="s">
        <v>74</v>
      </c>
      <c r="L9" s="57" t="s">
        <v>75</v>
      </c>
      <c r="M9" s="56"/>
      <c r="N9" s="56"/>
      <c r="O9" s="56"/>
      <c r="P9" s="56"/>
      <c r="Q9" s="56">
        <v>1</v>
      </c>
      <c r="R9" s="56"/>
      <c r="S9" s="56"/>
      <c r="T9" s="56"/>
      <c r="U9" s="56"/>
      <c r="V9" s="56">
        <f t="shared" si="0"/>
        <v>1</v>
      </c>
      <c r="W9" s="56"/>
      <c r="X9" s="56">
        <v>1</v>
      </c>
      <c r="Y9" s="56">
        <v>2</v>
      </c>
      <c r="Z9" s="56"/>
      <c r="AA9" s="56"/>
      <c r="AB9" s="56"/>
      <c r="AC9" s="56"/>
      <c r="AD9" s="56"/>
      <c r="AE9" s="56"/>
      <c r="AF9" s="56">
        <f t="shared" si="1"/>
        <v>3</v>
      </c>
      <c r="AG9" s="56">
        <f t="shared" si="2"/>
        <v>1</v>
      </c>
      <c r="AH9" s="56">
        <f t="shared" si="3"/>
        <v>2</v>
      </c>
      <c r="AI9" s="56">
        <f t="shared" si="4"/>
        <v>0</v>
      </c>
      <c r="AJ9" s="56">
        <f t="shared" si="5"/>
        <v>-1</v>
      </c>
      <c r="AK9" s="56">
        <f t="shared" si="6"/>
        <v>0</v>
      </c>
      <c r="AL9" s="56">
        <f t="shared" si="7"/>
        <v>0</v>
      </c>
      <c r="AM9" s="56">
        <f t="shared" si="8"/>
        <v>0</v>
      </c>
      <c r="AN9" s="56">
        <f t="shared" si="9"/>
        <v>0</v>
      </c>
      <c r="AO9" s="58">
        <f t="shared" si="10"/>
        <v>2</v>
      </c>
      <c r="AP9" s="69"/>
      <c r="AQ9" s="40">
        <f t="shared" si="11"/>
        <v>2</v>
      </c>
      <c r="AR9" s="40">
        <v>0</v>
      </c>
      <c r="AS9" s="31">
        <v>0</v>
      </c>
      <c r="AT9" s="31">
        <v>0</v>
      </c>
      <c r="AU9" s="31">
        <v>0</v>
      </c>
      <c r="AV9" s="39">
        <v>0</v>
      </c>
      <c r="AW9" s="31"/>
      <c r="AX9" s="31"/>
      <c r="AY9" s="31"/>
      <c r="AZ9" s="31"/>
      <c r="BA9" s="39"/>
      <c r="BB9" s="152">
        <f t="shared" si="12"/>
        <v>0</v>
      </c>
      <c r="BC9" s="43">
        <v>520471</v>
      </c>
      <c r="BD9" s="43">
        <v>175586</v>
      </c>
      <c r="BE9" t="s">
        <v>1402</v>
      </c>
      <c r="BF9"/>
      <c r="BG9" t="s">
        <v>1402</v>
      </c>
      <c r="BM9" t="s">
        <v>1545</v>
      </c>
      <c r="BN9" t="s">
        <v>1495</v>
      </c>
    </row>
    <row r="10" spans="1:66" x14ac:dyDescent="0.25">
      <c r="A10" s="56" t="s">
        <v>86</v>
      </c>
      <c r="B10" s="19" t="s">
        <v>31</v>
      </c>
      <c r="C10" s="56" t="s">
        <v>1203</v>
      </c>
      <c r="D10" s="34">
        <v>42066</v>
      </c>
      <c r="E10" s="34">
        <v>43893</v>
      </c>
      <c r="F10" s="34">
        <v>42430</v>
      </c>
      <c r="G10" s="37">
        <v>43616</v>
      </c>
      <c r="H10" s="33" t="s">
        <v>1099</v>
      </c>
      <c r="I10" s="19" t="s">
        <v>1173</v>
      </c>
      <c r="J10" s="19"/>
      <c r="K10" s="56" t="s">
        <v>1595</v>
      </c>
      <c r="L10" s="57" t="s">
        <v>87</v>
      </c>
      <c r="M10" s="56" t="s">
        <v>88</v>
      </c>
      <c r="N10" s="56"/>
      <c r="O10" s="56"/>
      <c r="P10" s="56"/>
      <c r="Q10" s="56"/>
      <c r="R10" s="56"/>
      <c r="S10" s="56"/>
      <c r="T10" s="56"/>
      <c r="U10" s="56"/>
      <c r="V10" s="56">
        <f t="shared" si="0"/>
        <v>0</v>
      </c>
      <c r="W10" s="56"/>
      <c r="X10" s="56"/>
      <c r="Y10" s="56"/>
      <c r="Z10" s="56">
        <v>1</v>
      </c>
      <c r="AA10" s="56"/>
      <c r="AB10" s="56"/>
      <c r="AC10" s="56"/>
      <c r="AD10" s="56"/>
      <c r="AE10" s="56"/>
      <c r="AF10" s="56">
        <f t="shared" si="1"/>
        <v>1</v>
      </c>
      <c r="AG10" s="56">
        <f t="shared" si="2"/>
        <v>0</v>
      </c>
      <c r="AH10" s="56">
        <f t="shared" si="3"/>
        <v>0</v>
      </c>
      <c r="AI10" s="56">
        <f t="shared" si="4"/>
        <v>1</v>
      </c>
      <c r="AJ10" s="56">
        <f t="shared" si="5"/>
        <v>0</v>
      </c>
      <c r="AK10" s="56">
        <f t="shared" si="6"/>
        <v>0</v>
      </c>
      <c r="AL10" s="56">
        <f t="shared" si="7"/>
        <v>0</v>
      </c>
      <c r="AM10" s="56">
        <f t="shared" si="8"/>
        <v>0</v>
      </c>
      <c r="AN10" s="56">
        <f t="shared" si="9"/>
        <v>0</v>
      </c>
      <c r="AO10" s="58">
        <f t="shared" si="10"/>
        <v>1</v>
      </c>
      <c r="AP10" s="248"/>
      <c r="AQ10" s="40">
        <f t="shared" si="11"/>
        <v>1</v>
      </c>
      <c r="AR10" s="40">
        <v>0</v>
      </c>
      <c r="AS10" s="31">
        <v>0</v>
      </c>
      <c r="AT10" s="31">
        <v>0</v>
      </c>
      <c r="AU10" s="31">
        <v>0</v>
      </c>
      <c r="AV10" s="39">
        <v>0</v>
      </c>
      <c r="AW10" s="31"/>
      <c r="AX10" s="31"/>
      <c r="AY10" s="31"/>
      <c r="AZ10" s="31"/>
      <c r="BA10" s="39"/>
      <c r="BB10" s="152">
        <f t="shared" si="12"/>
        <v>0</v>
      </c>
      <c r="BC10" s="43">
        <v>513125</v>
      </c>
      <c r="BD10" s="43">
        <v>169836</v>
      </c>
      <c r="BE10" s="150" t="s">
        <v>1417</v>
      </c>
      <c r="BF10" s="150"/>
      <c r="BG10" s="150"/>
      <c r="BH10" s="150"/>
      <c r="BI10" s="150"/>
      <c r="BJ10" s="150"/>
      <c r="BK10" s="150"/>
      <c r="BL10" s="150"/>
      <c r="BM10" s="150"/>
      <c r="BN10" s="150"/>
    </row>
    <row r="11" spans="1:66" s="150" customFormat="1" x14ac:dyDescent="0.25">
      <c r="A11" s="56" t="s">
        <v>89</v>
      </c>
      <c r="B11" s="19" t="s">
        <v>20</v>
      </c>
      <c r="C11" s="56"/>
      <c r="D11" s="34">
        <v>42405</v>
      </c>
      <c r="E11" s="34">
        <v>43501</v>
      </c>
      <c r="F11" s="34">
        <v>43010</v>
      </c>
      <c r="G11" s="34">
        <v>43605</v>
      </c>
      <c r="H11" s="33" t="s">
        <v>1099</v>
      </c>
      <c r="I11" s="19" t="s">
        <v>1173</v>
      </c>
      <c r="J11" s="19"/>
      <c r="K11" s="56" t="s">
        <v>90</v>
      </c>
      <c r="L11" s="57" t="s">
        <v>91</v>
      </c>
      <c r="M11" s="56"/>
      <c r="N11" s="56"/>
      <c r="O11" s="56"/>
      <c r="P11" s="56">
        <v>1</v>
      </c>
      <c r="Q11" s="56"/>
      <c r="R11" s="56"/>
      <c r="S11" s="56"/>
      <c r="T11" s="56"/>
      <c r="U11" s="56"/>
      <c r="V11" s="56">
        <f t="shared" si="0"/>
        <v>1</v>
      </c>
      <c r="W11" s="56"/>
      <c r="X11" s="56"/>
      <c r="Y11" s="56">
        <v>2</v>
      </c>
      <c r="Z11" s="56">
        <v>1</v>
      </c>
      <c r="AA11" s="56"/>
      <c r="AB11" s="56"/>
      <c r="AC11" s="56"/>
      <c r="AD11" s="56"/>
      <c r="AE11" s="56"/>
      <c r="AF11" s="56">
        <f t="shared" si="1"/>
        <v>3</v>
      </c>
      <c r="AG11" s="56">
        <f t="shared" si="2"/>
        <v>0</v>
      </c>
      <c r="AH11" s="56">
        <f t="shared" si="3"/>
        <v>2</v>
      </c>
      <c r="AI11" s="56">
        <f t="shared" si="4"/>
        <v>0</v>
      </c>
      <c r="AJ11" s="56">
        <f t="shared" si="5"/>
        <v>0</v>
      </c>
      <c r="AK11" s="56">
        <f t="shared" si="6"/>
        <v>0</v>
      </c>
      <c r="AL11" s="56">
        <f t="shared" si="7"/>
        <v>0</v>
      </c>
      <c r="AM11" s="56">
        <f t="shared" si="8"/>
        <v>0</v>
      </c>
      <c r="AN11" s="56">
        <f t="shared" si="9"/>
        <v>0</v>
      </c>
      <c r="AO11" s="58">
        <f t="shared" si="10"/>
        <v>2</v>
      </c>
      <c r="AP11" s="69"/>
      <c r="AQ11" s="40">
        <f t="shared" si="11"/>
        <v>2</v>
      </c>
      <c r="AR11" s="40">
        <v>0</v>
      </c>
      <c r="AS11" s="31">
        <v>0</v>
      </c>
      <c r="AT11" s="31">
        <v>0</v>
      </c>
      <c r="AU11" s="31">
        <v>0</v>
      </c>
      <c r="AV11" s="39">
        <v>0</v>
      </c>
      <c r="AW11" s="31"/>
      <c r="AX11" s="31"/>
      <c r="AY11" s="31"/>
      <c r="AZ11" s="31"/>
      <c r="BA11" s="39"/>
      <c r="BB11" s="152">
        <f t="shared" si="12"/>
        <v>0</v>
      </c>
      <c r="BC11" s="43">
        <v>515646</v>
      </c>
      <c r="BD11" s="43">
        <v>171303</v>
      </c>
      <c r="BE11" t="s">
        <v>1405</v>
      </c>
      <c r="BF11"/>
      <c r="BG11"/>
      <c r="BH11"/>
      <c r="BI11"/>
      <c r="BJ11"/>
      <c r="BK11"/>
      <c r="BL11"/>
      <c r="BM11"/>
      <c r="BN11"/>
    </row>
    <row r="12" spans="1:66" x14ac:dyDescent="0.25">
      <c r="A12" s="56" t="s">
        <v>92</v>
      </c>
      <c r="B12" s="19" t="s">
        <v>38</v>
      </c>
      <c r="C12" s="56"/>
      <c r="D12" s="34">
        <v>42586</v>
      </c>
      <c r="E12" s="34">
        <v>43681</v>
      </c>
      <c r="F12" s="34">
        <v>43160</v>
      </c>
      <c r="G12" s="34">
        <v>43714</v>
      </c>
      <c r="H12" s="33" t="s">
        <v>1099</v>
      </c>
      <c r="I12" s="19" t="s">
        <v>1173</v>
      </c>
      <c r="J12" s="19"/>
      <c r="K12" s="56" t="s">
        <v>93</v>
      </c>
      <c r="L12" s="57" t="s">
        <v>94</v>
      </c>
      <c r="M12" s="56"/>
      <c r="N12" s="56">
        <v>1</v>
      </c>
      <c r="O12" s="56">
        <v>3</v>
      </c>
      <c r="P12" s="56"/>
      <c r="Q12" s="56"/>
      <c r="R12" s="56"/>
      <c r="S12" s="56"/>
      <c r="T12" s="56"/>
      <c r="U12" s="56"/>
      <c r="V12" s="56">
        <f t="shared" si="0"/>
        <v>4</v>
      </c>
      <c r="W12" s="56"/>
      <c r="X12" s="56"/>
      <c r="Y12" s="56"/>
      <c r="Z12" s="56"/>
      <c r="AA12" s="56">
        <v>1</v>
      </c>
      <c r="AB12" s="56"/>
      <c r="AC12" s="56"/>
      <c r="AD12" s="56"/>
      <c r="AE12" s="56"/>
      <c r="AF12" s="56">
        <f t="shared" si="1"/>
        <v>1</v>
      </c>
      <c r="AG12" s="56">
        <f t="shared" si="2"/>
        <v>-1</v>
      </c>
      <c r="AH12" s="56">
        <f t="shared" si="3"/>
        <v>-3</v>
      </c>
      <c r="AI12" s="56">
        <f t="shared" si="4"/>
        <v>0</v>
      </c>
      <c r="AJ12" s="56">
        <f t="shared" si="5"/>
        <v>1</v>
      </c>
      <c r="AK12" s="56">
        <f t="shared" si="6"/>
        <v>0</v>
      </c>
      <c r="AL12" s="56">
        <f t="shared" si="7"/>
        <v>0</v>
      </c>
      <c r="AM12" s="56">
        <f t="shared" si="8"/>
        <v>0</v>
      </c>
      <c r="AN12" s="56">
        <f t="shared" si="9"/>
        <v>0</v>
      </c>
      <c r="AO12" s="58">
        <f t="shared" si="10"/>
        <v>-3</v>
      </c>
      <c r="AP12" s="69"/>
      <c r="AQ12" s="40">
        <f t="shared" si="11"/>
        <v>-3</v>
      </c>
      <c r="AR12" s="40">
        <v>0</v>
      </c>
      <c r="AS12" s="31">
        <v>0</v>
      </c>
      <c r="AT12" s="31">
        <v>0</v>
      </c>
      <c r="AU12" s="31">
        <v>0</v>
      </c>
      <c r="AV12" s="39">
        <v>0</v>
      </c>
      <c r="AW12" s="31"/>
      <c r="AX12" s="31"/>
      <c r="AY12" s="31"/>
      <c r="AZ12" s="31"/>
      <c r="BA12" s="39"/>
      <c r="BB12" s="152">
        <f t="shared" si="12"/>
        <v>0</v>
      </c>
      <c r="BC12" s="43">
        <v>518586</v>
      </c>
      <c r="BD12" s="43">
        <v>174575</v>
      </c>
      <c r="BE12" t="s">
        <v>1423</v>
      </c>
      <c r="BF12"/>
      <c r="BM12" t="s">
        <v>1545</v>
      </c>
      <c r="BN12" t="s">
        <v>1493</v>
      </c>
    </row>
    <row r="13" spans="1:66" x14ac:dyDescent="0.25">
      <c r="A13" s="56" t="s">
        <v>95</v>
      </c>
      <c r="B13" s="19" t="s">
        <v>20</v>
      </c>
      <c r="C13" s="56"/>
      <c r="D13" s="34">
        <v>43371</v>
      </c>
      <c r="E13" s="34">
        <v>44470</v>
      </c>
      <c r="F13" s="34">
        <v>43497</v>
      </c>
      <c r="G13" s="34">
        <v>43899</v>
      </c>
      <c r="H13" s="33" t="s">
        <v>1099</v>
      </c>
      <c r="I13" s="19" t="s">
        <v>1173</v>
      </c>
      <c r="J13" s="19"/>
      <c r="K13" s="56" t="s">
        <v>96</v>
      </c>
      <c r="L13" s="57" t="s">
        <v>97</v>
      </c>
      <c r="M13" s="56" t="s">
        <v>98</v>
      </c>
      <c r="N13" s="56"/>
      <c r="O13" s="56"/>
      <c r="P13" s="56"/>
      <c r="Q13" s="56"/>
      <c r="R13" s="56"/>
      <c r="S13" s="56"/>
      <c r="T13" s="56"/>
      <c r="U13" s="56"/>
      <c r="V13" s="56">
        <f t="shared" si="0"/>
        <v>0</v>
      </c>
      <c r="W13" s="56"/>
      <c r="X13" s="56">
        <v>1</v>
      </c>
      <c r="Y13" s="56"/>
      <c r="Z13" s="56"/>
      <c r="AA13" s="56"/>
      <c r="AB13" s="56"/>
      <c r="AC13" s="56"/>
      <c r="AD13" s="56"/>
      <c r="AE13" s="56"/>
      <c r="AF13" s="56">
        <f t="shared" si="1"/>
        <v>1</v>
      </c>
      <c r="AG13" s="56">
        <f t="shared" si="2"/>
        <v>1</v>
      </c>
      <c r="AH13" s="56">
        <f t="shared" si="3"/>
        <v>0</v>
      </c>
      <c r="AI13" s="56">
        <f t="shared" si="4"/>
        <v>0</v>
      </c>
      <c r="AJ13" s="56">
        <f t="shared" si="5"/>
        <v>0</v>
      </c>
      <c r="AK13" s="56">
        <f t="shared" si="6"/>
        <v>0</v>
      </c>
      <c r="AL13" s="56">
        <f t="shared" si="7"/>
        <v>0</v>
      </c>
      <c r="AM13" s="56">
        <f t="shared" si="8"/>
        <v>0</v>
      </c>
      <c r="AN13" s="56">
        <f t="shared" si="9"/>
        <v>0</v>
      </c>
      <c r="AO13" s="58">
        <f t="shared" si="10"/>
        <v>1</v>
      </c>
      <c r="AP13" s="69"/>
      <c r="AQ13" s="40">
        <f t="shared" si="11"/>
        <v>1</v>
      </c>
      <c r="AR13" s="40">
        <v>0</v>
      </c>
      <c r="AS13" s="31">
        <v>0</v>
      </c>
      <c r="AT13" s="31">
        <v>0</v>
      </c>
      <c r="AU13" s="31">
        <v>0</v>
      </c>
      <c r="AV13" s="39">
        <v>0</v>
      </c>
      <c r="AW13" s="31"/>
      <c r="AX13" s="31"/>
      <c r="AY13" s="31"/>
      <c r="AZ13" s="31"/>
      <c r="BA13" s="39"/>
      <c r="BB13" s="152">
        <f t="shared" si="12"/>
        <v>0</v>
      </c>
      <c r="BC13" s="43">
        <v>515114</v>
      </c>
      <c r="BD13" s="43">
        <v>172749</v>
      </c>
      <c r="BE13" t="s">
        <v>1427</v>
      </c>
      <c r="BF13"/>
      <c r="BI13" t="s">
        <v>1551</v>
      </c>
      <c r="BJ13" t="s">
        <v>1496</v>
      </c>
    </row>
    <row r="14" spans="1:66" x14ac:dyDescent="0.25">
      <c r="A14" s="56" t="s">
        <v>102</v>
      </c>
      <c r="B14" s="19" t="s">
        <v>20</v>
      </c>
      <c r="C14" s="56"/>
      <c r="D14" s="34">
        <v>42605</v>
      </c>
      <c r="E14" s="34">
        <v>44004</v>
      </c>
      <c r="F14" s="34">
        <v>43132</v>
      </c>
      <c r="G14" s="34">
        <v>43759</v>
      </c>
      <c r="H14" s="33" t="s">
        <v>1099</v>
      </c>
      <c r="I14" s="19" t="s">
        <v>1173</v>
      </c>
      <c r="J14" s="19"/>
      <c r="K14" s="56" t="s">
        <v>103</v>
      </c>
      <c r="L14" s="57" t="s">
        <v>104</v>
      </c>
      <c r="M14" s="56" t="s">
        <v>105</v>
      </c>
      <c r="N14" s="56"/>
      <c r="O14" s="56"/>
      <c r="P14" s="56"/>
      <c r="Q14" s="56"/>
      <c r="R14" s="56">
        <v>1</v>
      </c>
      <c r="S14" s="56"/>
      <c r="T14" s="56"/>
      <c r="U14" s="56"/>
      <c r="V14" s="56">
        <f t="shared" si="0"/>
        <v>1</v>
      </c>
      <c r="W14" s="56"/>
      <c r="X14" s="56"/>
      <c r="Y14" s="56"/>
      <c r="Z14" s="56"/>
      <c r="AA14" s="56"/>
      <c r="AB14" s="56">
        <v>2</v>
      </c>
      <c r="AC14" s="56"/>
      <c r="AD14" s="56"/>
      <c r="AE14" s="56"/>
      <c r="AF14" s="56">
        <f t="shared" si="1"/>
        <v>2</v>
      </c>
      <c r="AG14" s="56">
        <f t="shared" si="2"/>
        <v>0</v>
      </c>
      <c r="AH14" s="56">
        <f t="shared" si="3"/>
        <v>0</v>
      </c>
      <c r="AI14" s="56">
        <f t="shared" si="4"/>
        <v>0</v>
      </c>
      <c r="AJ14" s="56">
        <f t="shared" si="5"/>
        <v>0</v>
      </c>
      <c r="AK14" s="56">
        <f t="shared" si="6"/>
        <v>1</v>
      </c>
      <c r="AL14" s="56">
        <f t="shared" si="7"/>
        <v>0</v>
      </c>
      <c r="AM14" s="56">
        <f t="shared" si="8"/>
        <v>0</v>
      </c>
      <c r="AN14" s="56">
        <f t="shared" si="9"/>
        <v>0</v>
      </c>
      <c r="AO14" s="58">
        <f t="shared" si="10"/>
        <v>1</v>
      </c>
      <c r="AP14" s="69"/>
      <c r="AQ14" s="40">
        <f t="shared" si="11"/>
        <v>1</v>
      </c>
      <c r="AR14" s="40">
        <v>0</v>
      </c>
      <c r="AS14" s="31">
        <v>0</v>
      </c>
      <c r="AT14" s="31">
        <v>0</v>
      </c>
      <c r="AU14" s="31">
        <v>0</v>
      </c>
      <c r="AV14" s="39">
        <v>0</v>
      </c>
      <c r="AW14" s="31"/>
      <c r="AX14" s="31"/>
      <c r="AY14" s="31"/>
      <c r="AZ14" s="31"/>
      <c r="BA14" s="39"/>
      <c r="BB14" s="152">
        <f t="shared" si="12"/>
        <v>0</v>
      </c>
      <c r="BC14" s="43">
        <v>516222</v>
      </c>
      <c r="BD14" s="43">
        <v>174079</v>
      </c>
      <c r="BE14" t="s">
        <v>1488</v>
      </c>
      <c r="BF14"/>
    </row>
    <row r="15" spans="1:66" x14ac:dyDescent="0.25">
      <c r="A15" s="56" t="s">
        <v>109</v>
      </c>
      <c r="B15" s="19" t="s">
        <v>20</v>
      </c>
      <c r="C15" s="56"/>
      <c r="D15" s="34">
        <v>42220</v>
      </c>
      <c r="E15" s="34">
        <v>43316</v>
      </c>
      <c r="F15" s="34">
        <v>43191</v>
      </c>
      <c r="G15" s="37">
        <v>43756</v>
      </c>
      <c r="H15" s="33" t="s">
        <v>1099</v>
      </c>
      <c r="I15" s="19" t="s">
        <v>1173</v>
      </c>
      <c r="J15" s="19"/>
      <c r="K15" s="56" t="s">
        <v>110</v>
      </c>
      <c r="L15" s="57" t="s">
        <v>111</v>
      </c>
      <c r="M15" s="56"/>
      <c r="N15" s="56"/>
      <c r="O15" s="56"/>
      <c r="P15" s="56"/>
      <c r="Q15" s="56"/>
      <c r="R15" s="56"/>
      <c r="S15" s="56"/>
      <c r="T15" s="56"/>
      <c r="U15" s="56"/>
      <c r="V15" s="56">
        <f t="shared" si="0"/>
        <v>0</v>
      </c>
      <c r="W15" s="56"/>
      <c r="X15" s="56"/>
      <c r="Y15" s="56">
        <v>4</v>
      </c>
      <c r="Z15" s="56"/>
      <c r="AA15" s="56"/>
      <c r="AB15" s="56"/>
      <c r="AC15" s="56"/>
      <c r="AD15" s="56"/>
      <c r="AE15" s="56"/>
      <c r="AF15" s="56">
        <f t="shared" si="1"/>
        <v>4</v>
      </c>
      <c r="AG15" s="56">
        <f t="shared" si="2"/>
        <v>0</v>
      </c>
      <c r="AH15" s="56">
        <f t="shared" si="3"/>
        <v>4</v>
      </c>
      <c r="AI15" s="56">
        <f t="shared" si="4"/>
        <v>0</v>
      </c>
      <c r="AJ15" s="56">
        <f t="shared" si="5"/>
        <v>0</v>
      </c>
      <c r="AK15" s="56">
        <f t="shared" si="6"/>
        <v>0</v>
      </c>
      <c r="AL15" s="56">
        <f t="shared" si="7"/>
        <v>0</v>
      </c>
      <c r="AM15" s="56">
        <f t="shared" si="8"/>
        <v>0</v>
      </c>
      <c r="AN15" s="56">
        <f t="shared" si="9"/>
        <v>0</v>
      </c>
      <c r="AO15" s="58">
        <f t="shared" si="10"/>
        <v>4</v>
      </c>
      <c r="AP15" s="69"/>
      <c r="AQ15" s="40">
        <f t="shared" si="11"/>
        <v>4</v>
      </c>
      <c r="AR15" s="40">
        <v>0</v>
      </c>
      <c r="AS15" s="31">
        <v>0</v>
      </c>
      <c r="AT15" s="31">
        <v>0</v>
      </c>
      <c r="AU15" s="31">
        <v>0</v>
      </c>
      <c r="AV15" s="39">
        <v>0</v>
      </c>
      <c r="AW15" s="31"/>
      <c r="AX15" s="31"/>
      <c r="AY15" s="31"/>
      <c r="AZ15" s="31"/>
      <c r="BA15" s="39"/>
      <c r="BB15" s="152">
        <f t="shared" si="12"/>
        <v>0</v>
      </c>
      <c r="BC15" s="43">
        <v>519022</v>
      </c>
      <c r="BD15" s="43">
        <v>175824</v>
      </c>
      <c r="BE15" t="s">
        <v>1420</v>
      </c>
      <c r="BF15"/>
    </row>
    <row r="16" spans="1:66" x14ac:dyDescent="0.25">
      <c r="A16" s="56" t="s">
        <v>112</v>
      </c>
      <c r="B16" s="19" t="s">
        <v>20</v>
      </c>
      <c r="C16" s="56"/>
      <c r="D16" s="34">
        <v>42212</v>
      </c>
      <c r="E16" s="34">
        <v>43308</v>
      </c>
      <c r="F16" s="34">
        <v>42502</v>
      </c>
      <c r="G16" s="37">
        <v>43705</v>
      </c>
      <c r="H16" s="33" t="s">
        <v>1099</v>
      </c>
      <c r="I16" s="19" t="s">
        <v>1173</v>
      </c>
      <c r="J16" s="19"/>
      <c r="K16" s="56" t="s">
        <v>113</v>
      </c>
      <c r="L16" s="46" t="s">
        <v>114</v>
      </c>
      <c r="M16" s="56"/>
      <c r="N16" s="56"/>
      <c r="O16" s="56"/>
      <c r="P16" s="56"/>
      <c r="Q16" s="56"/>
      <c r="R16" s="56"/>
      <c r="S16" s="56"/>
      <c r="T16" s="56"/>
      <c r="U16" s="56"/>
      <c r="V16" s="56">
        <f t="shared" si="0"/>
        <v>0</v>
      </c>
      <c r="W16" s="56"/>
      <c r="X16" s="56"/>
      <c r="Y16" s="56"/>
      <c r="Z16" s="56">
        <v>1</v>
      </c>
      <c r="AA16" s="56"/>
      <c r="AB16" s="56"/>
      <c r="AC16" s="56"/>
      <c r="AD16" s="56"/>
      <c r="AE16" s="56"/>
      <c r="AF16" s="56">
        <f t="shared" si="1"/>
        <v>1</v>
      </c>
      <c r="AG16" s="56">
        <f t="shared" si="2"/>
        <v>0</v>
      </c>
      <c r="AH16" s="56">
        <f t="shared" si="3"/>
        <v>0</v>
      </c>
      <c r="AI16" s="56">
        <f t="shared" si="4"/>
        <v>1</v>
      </c>
      <c r="AJ16" s="56">
        <f t="shared" si="5"/>
        <v>0</v>
      </c>
      <c r="AK16" s="56">
        <f t="shared" si="6"/>
        <v>0</v>
      </c>
      <c r="AL16" s="56">
        <f t="shared" si="7"/>
        <v>0</v>
      </c>
      <c r="AM16" s="56">
        <f t="shared" si="8"/>
        <v>0</v>
      </c>
      <c r="AN16" s="56">
        <f t="shared" si="9"/>
        <v>0</v>
      </c>
      <c r="AO16" s="58">
        <f t="shared" si="10"/>
        <v>1</v>
      </c>
      <c r="AP16" s="69"/>
      <c r="AQ16" s="40">
        <f t="shared" si="11"/>
        <v>1</v>
      </c>
      <c r="AR16" s="40">
        <v>0</v>
      </c>
      <c r="AS16" s="31">
        <v>0</v>
      </c>
      <c r="AT16" s="31">
        <v>0</v>
      </c>
      <c r="AU16" s="31">
        <v>0</v>
      </c>
      <c r="AV16" s="39">
        <v>0</v>
      </c>
      <c r="AW16" s="31"/>
      <c r="AX16" s="31"/>
      <c r="AY16" s="31"/>
      <c r="AZ16" s="31"/>
      <c r="BA16" s="39"/>
      <c r="BB16" s="152">
        <f t="shared" si="12"/>
        <v>0</v>
      </c>
      <c r="BC16" s="43">
        <v>516657</v>
      </c>
      <c r="BD16" s="43">
        <v>173659</v>
      </c>
      <c r="BE16" t="s">
        <v>1426</v>
      </c>
      <c r="BF16"/>
    </row>
    <row r="17" spans="1:66" x14ac:dyDescent="0.25">
      <c r="A17" s="56" t="s">
        <v>130</v>
      </c>
      <c r="B17" s="19" t="s">
        <v>38</v>
      </c>
      <c r="C17" s="56"/>
      <c r="D17" s="34">
        <v>42367</v>
      </c>
      <c r="E17" s="34">
        <v>43464</v>
      </c>
      <c r="F17" s="37">
        <v>43437</v>
      </c>
      <c r="G17" s="37">
        <v>43647</v>
      </c>
      <c r="H17" s="33" t="s">
        <v>1099</v>
      </c>
      <c r="I17" s="19" t="s">
        <v>1173</v>
      </c>
      <c r="J17" s="19"/>
      <c r="K17" s="56" t="s">
        <v>131</v>
      </c>
      <c r="L17" s="57" t="s">
        <v>132</v>
      </c>
      <c r="M17" s="56"/>
      <c r="N17" s="56">
        <v>1</v>
      </c>
      <c r="O17" s="56"/>
      <c r="P17" s="56">
        <v>1</v>
      </c>
      <c r="Q17" s="56"/>
      <c r="R17" s="56"/>
      <c r="S17" s="56"/>
      <c r="T17" s="56"/>
      <c r="U17" s="56"/>
      <c r="V17" s="56">
        <f t="shared" si="0"/>
        <v>2</v>
      </c>
      <c r="W17" s="56"/>
      <c r="X17" s="56"/>
      <c r="Y17" s="56"/>
      <c r="Z17" s="56"/>
      <c r="AA17" s="56">
        <v>1</v>
      </c>
      <c r="AB17" s="56"/>
      <c r="AC17" s="56"/>
      <c r="AD17" s="56"/>
      <c r="AE17" s="56"/>
      <c r="AF17" s="56">
        <f t="shared" si="1"/>
        <v>1</v>
      </c>
      <c r="AG17" s="56">
        <f t="shared" si="2"/>
        <v>-1</v>
      </c>
      <c r="AH17" s="56">
        <f t="shared" si="3"/>
        <v>0</v>
      </c>
      <c r="AI17" s="56">
        <f t="shared" si="4"/>
        <v>-1</v>
      </c>
      <c r="AJ17" s="56">
        <f t="shared" si="5"/>
        <v>1</v>
      </c>
      <c r="AK17" s="56">
        <f t="shared" si="6"/>
        <v>0</v>
      </c>
      <c r="AL17" s="56">
        <f t="shared" si="7"/>
        <v>0</v>
      </c>
      <c r="AM17" s="56">
        <f t="shared" si="8"/>
        <v>0</v>
      </c>
      <c r="AN17" s="56">
        <f t="shared" si="9"/>
        <v>0</v>
      </c>
      <c r="AO17" s="58">
        <f t="shared" si="10"/>
        <v>-1</v>
      </c>
      <c r="AP17" s="69"/>
      <c r="AQ17" s="40">
        <f t="shared" si="11"/>
        <v>-1</v>
      </c>
      <c r="AR17" s="40">
        <v>0</v>
      </c>
      <c r="AS17" s="31">
        <v>0</v>
      </c>
      <c r="AT17" s="31">
        <v>0</v>
      </c>
      <c r="AU17" s="31">
        <v>0</v>
      </c>
      <c r="AV17" s="39">
        <v>0</v>
      </c>
      <c r="AW17" s="31"/>
      <c r="AX17" s="31"/>
      <c r="AY17" s="31"/>
      <c r="AZ17" s="31"/>
      <c r="BA17" s="39"/>
      <c r="BB17" s="152">
        <f t="shared" si="12"/>
        <v>0</v>
      </c>
      <c r="BC17" s="43">
        <v>514482</v>
      </c>
      <c r="BD17" s="43">
        <v>170638</v>
      </c>
      <c r="BE17" t="s">
        <v>1458</v>
      </c>
      <c r="BF17"/>
      <c r="BM17" t="s">
        <v>1545</v>
      </c>
      <c r="BN17" t="s">
        <v>1497</v>
      </c>
    </row>
    <row r="18" spans="1:66" x14ac:dyDescent="0.25">
      <c r="A18" s="56" t="s">
        <v>143</v>
      </c>
      <c r="B18" s="19" t="s">
        <v>43</v>
      </c>
      <c r="C18" s="56"/>
      <c r="D18" s="34">
        <v>42523</v>
      </c>
      <c r="E18" s="34">
        <v>43618</v>
      </c>
      <c r="F18" s="34">
        <v>42891</v>
      </c>
      <c r="G18" s="37">
        <v>43706</v>
      </c>
      <c r="H18" s="33" t="s">
        <v>1099</v>
      </c>
      <c r="I18" s="19" t="s">
        <v>1173</v>
      </c>
      <c r="J18" s="19"/>
      <c r="K18" s="56" t="s">
        <v>144</v>
      </c>
      <c r="L18" s="57" t="s">
        <v>145</v>
      </c>
      <c r="M18" s="56"/>
      <c r="N18" s="56"/>
      <c r="O18" s="56">
        <v>1</v>
      </c>
      <c r="P18" s="56"/>
      <c r="Q18" s="56"/>
      <c r="R18" s="56"/>
      <c r="S18" s="56"/>
      <c r="T18" s="56"/>
      <c r="U18" s="56"/>
      <c r="V18" s="56">
        <f t="shared" si="0"/>
        <v>1</v>
      </c>
      <c r="W18" s="56"/>
      <c r="X18" s="56">
        <v>2</v>
      </c>
      <c r="Y18" s="56"/>
      <c r="Z18" s="56"/>
      <c r="AA18" s="56"/>
      <c r="AB18" s="56"/>
      <c r="AC18" s="56"/>
      <c r="AD18" s="56"/>
      <c r="AE18" s="56"/>
      <c r="AF18" s="56">
        <f t="shared" si="1"/>
        <v>2</v>
      </c>
      <c r="AG18" s="56">
        <f t="shared" si="2"/>
        <v>2</v>
      </c>
      <c r="AH18" s="56">
        <f t="shared" si="3"/>
        <v>-1</v>
      </c>
      <c r="AI18" s="56">
        <f t="shared" si="4"/>
        <v>0</v>
      </c>
      <c r="AJ18" s="56">
        <f t="shared" si="5"/>
        <v>0</v>
      </c>
      <c r="AK18" s="56">
        <f t="shared" si="6"/>
        <v>0</v>
      </c>
      <c r="AL18" s="56">
        <f t="shared" si="7"/>
        <v>0</v>
      </c>
      <c r="AM18" s="56">
        <f t="shared" si="8"/>
        <v>0</v>
      </c>
      <c r="AN18" s="56">
        <f t="shared" si="9"/>
        <v>0</v>
      </c>
      <c r="AO18" s="58">
        <f t="shared" si="10"/>
        <v>1</v>
      </c>
      <c r="AP18" s="69"/>
      <c r="AQ18" s="40">
        <f t="shared" si="11"/>
        <v>1</v>
      </c>
      <c r="AR18" s="40">
        <v>0</v>
      </c>
      <c r="AS18" s="31">
        <v>0</v>
      </c>
      <c r="AT18" s="31">
        <v>0</v>
      </c>
      <c r="AU18" s="31">
        <v>0</v>
      </c>
      <c r="AV18" s="39">
        <v>0</v>
      </c>
      <c r="AW18" s="31"/>
      <c r="AX18" s="31"/>
      <c r="AY18" s="31"/>
      <c r="AZ18" s="31"/>
      <c r="BA18" s="39"/>
      <c r="BB18" s="152">
        <f t="shared" si="12"/>
        <v>0</v>
      </c>
      <c r="BC18" s="43">
        <v>517353</v>
      </c>
      <c r="BD18" s="43">
        <v>174325</v>
      </c>
      <c r="BE18" t="s">
        <v>1426</v>
      </c>
      <c r="BF18"/>
    </row>
    <row r="19" spans="1:66" ht="15" customHeight="1" x14ac:dyDescent="0.25">
      <c r="A19" s="56" t="s">
        <v>146</v>
      </c>
      <c r="B19" s="19" t="s">
        <v>31</v>
      </c>
      <c r="C19" s="56" t="s">
        <v>1203</v>
      </c>
      <c r="D19" s="34">
        <v>42346</v>
      </c>
      <c r="E19" s="34">
        <v>44174</v>
      </c>
      <c r="F19" s="19"/>
      <c r="G19" s="37">
        <v>43556</v>
      </c>
      <c r="H19" s="33" t="s">
        <v>1099</v>
      </c>
      <c r="I19" s="19" t="s">
        <v>1173</v>
      </c>
      <c r="J19" s="19"/>
      <c r="K19" s="56" t="s">
        <v>147</v>
      </c>
      <c r="L19" s="57" t="s">
        <v>148</v>
      </c>
      <c r="M19" s="56" t="s">
        <v>149</v>
      </c>
      <c r="N19" s="56"/>
      <c r="O19" s="56"/>
      <c r="P19" s="56"/>
      <c r="Q19" s="56"/>
      <c r="R19" s="56"/>
      <c r="S19" s="56"/>
      <c r="T19" s="56"/>
      <c r="U19" s="56"/>
      <c r="V19" s="56">
        <f t="shared" si="0"/>
        <v>0</v>
      </c>
      <c r="W19" s="56"/>
      <c r="X19" s="56"/>
      <c r="Y19" s="56"/>
      <c r="Z19" s="56"/>
      <c r="AA19" s="56">
        <v>1</v>
      </c>
      <c r="AB19" s="56"/>
      <c r="AC19" s="56"/>
      <c r="AD19" s="56"/>
      <c r="AE19" s="56"/>
      <c r="AF19" s="56">
        <f t="shared" si="1"/>
        <v>1</v>
      </c>
      <c r="AG19" s="56">
        <f t="shared" si="2"/>
        <v>0</v>
      </c>
      <c r="AH19" s="56">
        <f t="shared" si="3"/>
        <v>0</v>
      </c>
      <c r="AI19" s="56">
        <f t="shared" si="4"/>
        <v>0</v>
      </c>
      <c r="AJ19" s="56">
        <f t="shared" si="5"/>
        <v>1</v>
      </c>
      <c r="AK19" s="56">
        <f t="shared" si="6"/>
        <v>0</v>
      </c>
      <c r="AL19" s="56">
        <f t="shared" si="7"/>
        <v>0</v>
      </c>
      <c r="AM19" s="56">
        <f t="shared" si="8"/>
        <v>0</v>
      </c>
      <c r="AN19" s="56">
        <f t="shared" si="9"/>
        <v>0</v>
      </c>
      <c r="AO19" s="58">
        <f t="shared" si="10"/>
        <v>1</v>
      </c>
      <c r="AP19" s="69"/>
      <c r="AQ19" s="40">
        <f t="shared" si="11"/>
        <v>1</v>
      </c>
      <c r="AR19" s="40">
        <v>0</v>
      </c>
      <c r="AS19" s="31">
        <v>0</v>
      </c>
      <c r="AT19" s="31">
        <v>0</v>
      </c>
      <c r="AU19" s="31">
        <v>0</v>
      </c>
      <c r="AV19" s="39">
        <v>0</v>
      </c>
      <c r="AW19" s="31"/>
      <c r="AX19" s="31"/>
      <c r="AY19" s="31"/>
      <c r="AZ19" s="31"/>
      <c r="BA19" s="39"/>
      <c r="BB19" s="152">
        <f t="shared" si="12"/>
        <v>0</v>
      </c>
      <c r="BC19" s="43">
        <v>517033</v>
      </c>
      <c r="BD19" s="43">
        <v>170116</v>
      </c>
      <c r="BE19" t="s">
        <v>1418</v>
      </c>
      <c r="BF19"/>
    </row>
    <row r="20" spans="1:66" x14ac:dyDescent="0.25">
      <c r="A20" s="56" t="s">
        <v>158</v>
      </c>
      <c r="B20" s="19" t="s">
        <v>20</v>
      </c>
      <c r="C20" s="56"/>
      <c r="D20" s="34">
        <v>42619</v>
      </c>
      <c r="E20" s="34">
        <v>43715</v>
      </c>
      <c r="F20" s="19"/>
      <c r="G20" s="34">
        <v>43677</v>
      </c>
      <c r="H20" s="33" t="s">
        <v>1099</v>
      </c>
      <c r="I20" s="19" t="s">
        <v>1173</v>
      </c>
      <c r="J20" s="19"/>
      <c r="K20" s="56" t="s">
        <v>159</v>
      </c>
      <c r="L20" s="57" t="s">
        <v>160</v>
      </c>
      <c r="M20" s="56"/>
      <c r="N20" s="56"/>
      <c r="O20" s="56"/>
      <c r="P20" s="56"/>
      <c r="Q20" s="56"/>
      <c r="R20" s="56"/>
      <c r="S20" s="56"/>
      <c r="T20" s="56"/>
      <c r="U20" s="56"/>
      <c r="V20" s="56">
        <f t="shared" si="0"/>
        <v>0</v>
      </c>
      <c r="W20" s="56"/>
      <c r="X20" s="56"/>
      <c r="Y20" s="56"/>
      <c r="Z20" s="56">
        <v>1</v>
      </c>
      <c r="AA20" s="56"/>
      <c r="AB20" s="56"/>
      <c r="AC20" s="56"/>
      <c r="AD20" s="56"/>
      <c r="AE20" s="56"/>
      <c r="AF20" s="56">
        <f t="shared" si="1"/>
        <v>1</v>
      </c>
      <c r="AG20" s="56">
        <f t="shared" si="2"/>
        <v>0</v>
      </c>
      <c r="AH20" s="56">
        <f t="shared" si="3"/>
        <v>0</v>
      </c>
      <c r="AI20" s="56">
        <f t="shared" si="4"/>
        <v>1</v>
      </c>
      <c r="AJ20" s="56">
        <f t="shared" si="5"/>
        <v>0</v>
      </c>
      <c r="AK20" s="56">
        <f t="shared" si="6"/>
        <v>0</v>
      </c>
      <c r="AL20" s="56">
        <f t="shared" si="7"/>
        <v>0</v>
      </c>
      <c r="AM20" s="56">
        <f t="shared" si="8"/>
        <v>0</v>
      </c>
      <c r="AN20" s="56">
        <f t="shared" si="9"/>
        <v>0</v>
      </c>
      <c r="AO20" s="58">
        <f t="shared" si="10"/>
        <v>1</v>
      </c>
      <c r="AP20" s="69"/>
      <c r="AQ20" s="40">
        <f t="shared" si="11"/>
        <v>1</v>
      </c>
      <c r="AR20" s="40">
        <v>0</v>
      </c>
      <c r="AS20" s="31">
        <v>0</v>
      </c>
      <c r="AT20" s="31">
        <v>0</v>
      </c>
      <c r="AU20" s="31">
        <v>0</v>
      </c>
      <c r="AV20" s="39">
        <v>0</v>
      </c>
      <c r="AW20" s="31"/>
      <c r="AX20" s="31"/>
      <c r="AY20" s="31"/>
      <c r="AZ20" s="31"/>
      <c r="BA20" s="39"/>
      <c r="BB20" s="152">
        <f t="shared" si="12"/>
        <v>0</v>
      </c>
      <c r="BC20" s="43">
        <v>515214</v>
      </c>
      <c r="BD20" s="43">
        <v>171265</v>
      </c>
      <c r="BE20" t="s">
        <v>1458</v>
      </c>
      <c r="BF20"/>
    </row>
    <row r="21" spans="1:66" x14ac:dyDescent="0.25">
      <c r="A21" s="56" t="s">
        <v>161</v>
      </c>
      <c r="B21" s="19" t="s">
        <v>20</v>
      </c>
      <c r="C21" s="56"/>
      <c r="D21" s="34">
        <v>42621</v>
      </c>
      <c r="E21" s="34">
        <v>43759</v>
      </c>
      <c r="F21" s="34">
        <v>43040</v>
      </c>
      <c r="G21" s="34">
        <v>43646</v>
      </c>
      <c r="H21" s="33" t="s">
        <v>1099</v>
      </c>
      <c r="I21" s="19" t="s">
        <v>1215</v>
      </c>
      <c r="J21" s="19"/>
      <c r="K21" s="56" t="s">
        <v>162</v>
      </c>
      <c r="L21" s="57" t="s">
        <v>163</v>
      </c>
      <c r="M21" s="56"/>
      <c r="N21" s="56"/>
      <c r="O21" s="56"/>
      <c r="P21" s="56"/>
      <c r="Q21" s="56"/>
      <c r="R21" s="56"/>
      <c r="S21" s="56"/>
      <c r="T21" s="56"/>
      <c r="U21" s="56"/>
      <c r="V21" s="56">
        <f t="shared" si="0"/>
        <v>0</v>
      </c>
      <c r="W21" s="56" t="s">
        <v>121</v>
      </c>
      <c r="X21" s="56">
        <v>2</v>
      </c>
      <c r="Y21" s="56">
        <v>8</v>
      </c>
      <c r="Z21" s="56">
        <v>5</v>
      </c>
      <c r="AA21" s="56"/>
      <c r="AB21" s="56"/>
      <c r="AC21" s="56"/>
      <c r="AD21" s="56"/>
      <c r="AE21" s="56">
        <v>15</v>
      </c>
      <c r="AF21" s="56">
        <f t="shared" si="1"/>
        <v>15</v>
      </c>
      <c r="AG21" s="56">
        <f t="shared" si="2"/>
        <v>2</v>
      </c>
      <c r="AH21" s="56">
        <f t="shared" si="3"/>
        <v>8</v>
      </c>
      <c r="AI21" s="56">
        <f t="shared" si="4"/>
        <v>5</v>
      </c>
      <c r="AJ21" s="56">
        <f t="shared" si="5"/>
        <v>0</v>
      </c>
      <c r="AK21" s="56">
        <f t="shared" si="6"/>
        <v>0</v>
      </c>
      <c r="AL21" s="56">
        <f t="shared" si="7"/>
        <v>0</v>
      </c>
      <c r="AM21" s="56">
        <f t="shared" si="8"/>
        <v>0</v>
      </c>
      <c r="AN21" s="56">
        <f t="shared" si="9"/>
        <v>0</v>
      </c>
      <c r="AO21" s="58">
        <f t="shared" si="10"/>
        <v>15</v>
      </c>
      <c r="AP21" s="69" t="s">
        <v>121</v>
      </c>
      <c r="AQ21" s="40">
        <f t="shared" si="11"/>
        <v>15</v>
      </c>
      <c r="AR21" s="40">
        <v>0</v>
      </c>
      <c r="AS21" s="31">
        <v>0</v>
      </c>
      <c r="AT21" s="31">
        <v>0</v>
      </c>
      <c r="AU21" s="31">
        <v>0</v>
      </c>
      <c r="AV21" s="39">
        <v>0</v>
      </c>
      <c r="AW21" s="31"/>
      <c r="AX21" s="31"/>
      <c r="AY21" s="31"/>
      <c r="AZ21" s="31"/>
      <c r="BA21" s="39"/>
      <c r="BB21" s="152">
        <f t="shared" si="12"/>
        <v>0</v>
      </c>
      <c r="BC21" s="43">
        <v>517536</v>
      </c>
      <c r="BD21" s="43">
        <v>170257</v>
      </c>
      <c r="BE21" t="s">
        <v>1418</v>
      </c>
      <c r="BF21"/>
      <c r="BM21" t="s">
        <v>1545</v>
      </c>
      <c r="BN21" t="s">
        <v>1498</v>
      </c>
    </row>
    <row r="22" spans="1:66" x14ac:dyDescent="0.25">
      <c r="A22" s="56" t="s">
        <v>170</v>
      </c>
      <c r="B22" s="19" t="s">
        <v>20</v>
      </c>
      <c r="C22" s="56"/>
      <c r="D22" s="34">
        <v>42536</v>
      </c>
      <c r="E22" s="34">
        <v>43633</v>
      </c>
      <c r="F22" s="19"/>
      <c r="G22" s="34">
        <v>43676</v>
      </c>
      <c r="H22" s="33" t="s">
        <v>1099</v>
      </c>
      <c r="I22" s="19" t="s">
        <v>1173</v>
      </c>
      <c r="J22" s="19"/>
      <c r="K22" s="56" t="s">
        <v>171</v>
      </c>
      <c r="L22" s="57" t="s">
        <v>172</v>
      </c>
      <c r="M22" s="56" t="s">
        <v>633</v>
      </c>
      <c r="N22" s="56"/>
      <c r="O22" s="56"/>
      <c r="P22" s="56">
        <v>1</v>
      </c>
      <c r="Q22" s="56"/>
      <c r="R22" s="56"/>
      <c r="S22" s="56"/>
      <c r="T22" s="56"/>
      <c r="U22" s="56"/>
      <c r="V22" s="56">
        <f t="shared" si="0"/>
        <v>1</v>
      </c>
      <c r="W22" s="56"/>
      <c r="X22" s="56"/>
      <c r="Y22" s="56"/>
      <c r="Z22" s="56">
        <v>1</v>
      </c>
      <c r="AA22" s="56"/>
      <c r="AB22" s="56"/>
      <c r="AC22" s="56"/>
      <c r="AD22" s="56"/>
      <c r="AE22" s="56"/>
      <c r="AF22" s="56">
        <f t="shared" si="1"/>
        <v>1</v>
      </c>
      <c r="AG22" s="56">
        <f t="shared" si="2"/>
        <v>0</v>
      </c>
      <c r="AH22" s="56">
        <f t="shared" si="3"/>
        <v>0</v>
      </c>
      <c r="AI22" s="56">
        <f t="shared" si="4"/>
        <v>0</v>
      </c>
      <c r="AJ22" s="56">
        <f t="shared" si="5"/>
        <v>0</v>
      </c>
      <c r="AK22" s="56">
        <f t="shared" si="6"/>
        <v>0</v>
      </c>
      <c r="AL22" s="56">
        <f t="shared" si="7"/>
        <v>0</v>
      </c>
      <c r="AM22" s="56">
        <f t="shared" si="8"/>
        <v>0</v>
      </c>
      <c r="AN22" s="56">
        <f t="shared" si="9"/>
        <v>0</v>
      </c>
      <c r="AO22" s="58">
        <f t="shared" si="10"/>
        <v>0</v>
      </c>
      <c r="AP22" s="69"/>
      <c r="AQ22" s="40">
        <f t="shared" si="11"/>
        <v>0</v>
      </c>
      <c r="AR22" s="40">
        <v>0</v>
      </c>
      <c r="AS22" s="31">
        <v>0</v>
      </c>
      <c r="AT22" s="31">
        <v>0</v>
      </c>
      <c r="AU22" s="31">
        <v>0</v>
      </c>
      <c r="AV22" s="39">
        <v>0</v>
      </c>
      <c r="AW22" s="31"/>
      <c r="AX22" s="31"/>
      <c r="AY22" s="31"/>
      <c r="AZ22" s="31"/>
      <c r="BA22" s="39"/>
      <c r="BB22" s="152">
        <f t="shared" si="12"/>
        <v>0</v>
      </c>
      <c r="BC22" s="43">
        <v>513492</v>
      </c>
      <c r="BD22" s="43">
        <v>170250</v>
      </c>
      <c r="BE22" t="s">
        <v>1417</v>
      </c>
      <c r="BF22"/>
    </row>
    <row r="23" spans="1:66" x14ac:dyDescent="0.25">
      <c r="A23" s="56" t="s">
        <v>176</v>
      </c>
      <c r="B23" s="19" t="s">
        <v>20</v>
      </c>
      <c r="C23" s="56"/>
      <c r="D23" s="34">
        <v>42657</v>
      </c>
      <c r="E23" s="34">
        <v>43752</v>
      </c>
      <c r="F23" s="34">
        <v>43070</v>
      </c>
      <c r="G23" s="34">
        <v>43665</v>
      </c>
      <c r="H23" s="33" t="s">
        <v>1099</v>
      </c>
      <c r="I23" s="19" t="s">
        <v>1173</v>
      </c>
      <c r="J23" s="19"/>
      <c r="K23" s="56" t="s">
        <v>177</v>
      </c>
      <c r="L23" s="57" t="s">
        <v>178</v>
      </c>
      <c r="M23" s="56" t="s">
        <v>179</v>
      </c>
      <c r="N23" s="56"/>
      <c r="O23" s="56"/>
      <c r="P23" s="56"/>
      <c r="Q23" s="56"/>
      <c r="R23" s="56"/>
      <c r="S23" s="56"/>
      <c r="T23" s="56"/>
      <c r="U23" s="56"/>
      <c r="V23" s="56">
        <f t="shared" si="0"/>
        <v>0</v>
      </c>
      <c r="W23" s="56"/>
      <c r="X23" s="56"/>
      <c r="Y23" s="56"/>
      <c r="Z23" s="56"/>
      <c r="AA23" s="56">
        <v>1</v>
      </c>
      <c r="AB23" s="56"/>
      <c r="AC23" s="56"/>
      <c r="AD23" s="56"/>
      <c r="AE23" s="56"/>
      <c r="AF23" s="56">
        <f t="shared" si="1"/>
        <v>1</v>
      </c>
      <c r="AG23" s="56">
        <f t="shared" si="2"/>
        <v>0</v>
      </c>
      <c r="AH23" s="56">
        <f t="shared" si="3"/>
        <v>0</v>
      </c>
      <c r="AI23" s="56">
        <f t="shared" si="4"/>
        <v>0</v>
      </c>
      <c r="AJ23" s="56">
        <f t="shared" si="5"/>
        <v>1</v>
      </c>
      <c r="AK23" s="56">
        <f t="shared" si="6"/>
        <v>0</v>
      </c>
      <c r="AL23" s="56">
        <f t="shared" si="7"/>
        <v>0</v>
      </c>
      <c r="AM23" s="56">
        <f t="shared" si="8"/>
        <v>0</v>
      </c>
      <c r="AN23" s="56">
        <f t="shared" si="9"/>
        <v>0</v>
      </c>
      <c r="AO23" s="58">
        <f t="shared" si="10"/>
        <v>1</v>
      </c>
      <c r="AP23" s="69"/>
      <c r="AQ23" s="40">
        <f t="shared" si="11"/>
        <v>1</v>
      </c>
      <c r="AR23" s="40">
        <v>0</v>
      </c>
      <c r="AS23" s="31">
        <v>0</v>
      </c>
      <c r="AT23" s="31">
        <v>0</v>
      </c>
      <c r="AU23" s="31">
        <v>0</v>
      </c>
      <c r="AV23" s="39">
        <v>0</v>
      </c>
      <c r="AW23" s="31"/>
      <c r="AX23" s="31"/>
      <c r="AY23" s="31"/>
      <c r="AZ23" s="31"/>
      <c r="BA23" s="39"/>
      <c r="BB23" s="152">
        <f t="shared" si="12"/>
        <v>0</v>
      </c>
      <c r="BC23" s="43">
        <v>515988</v>
      </c>
      <c r="BD23" s="43">
        <v>173004</v>
      </c>
      <c r="BE23" t="s">
        <v>1424</v>
      </c>
      <c r="BF23" t="s">
        <v>1410</v>
      </c>
    </row>
    <row r="24" spans="1:66" x14ac:dyDescent="0.25">
      <c r="A24" s="56" t="s">
        <v>202</v>
      </c>
      <c r="B24" s="19" t="s">
        <v>43</v>
      </c>
      <c r="C24" s="56"/>
      <c r="D24" s="34">
        <v>43059</v>
      </c>
      <c r="E24" s="34">
        <v>44156</v>
      </c>
      <c r="F24" s="34">
        <v>43132</v>
      </c>
      <c r="G24" s="37">
        <v>43749</v>
      </c>
      <c r="H24" s="33" t="s">
        <v>1099</v>
      </c>
      <c r="I24" s="19" t="s">
        <v>1173</v>
      </c>
      <c r="J24" s="19"/>
      <c r="K24" s="56" t="s">
        <v>203</v>
      </c>
      <c r="L24" s="57" t="s">
        <v>66</v>
      </c>
      <c r="M24" s="56" t="s">
        <v>67</v>
      </c>
      <c r="N24" s="56"/>
      <c r="O24" s="56"/>
      <c r="P24" s="56"/>
      <c r="Q24" s="56"/>
      <c r="R24" s="56"/>
      <c r="S24" s="56"/>
      <c r="T24" s="56"/>
      <c r="U24" s="56"/>
      <c r="V24" s="56">
        <f t="shared" si="0"/>
        <v>0</v>
      </c>
      <c r="W24" s="56"/>
      <c r="X24" s="56">
        <v>2</v>
      </c>
      <c r="Y24" s="56">
        <v>2</v>
      </c>
      <c r="Z24" s="56"/>
      <c r="AA24" s="56"/>
      <c r="AB24" s="56"/>
      <c r="AC24" s="56"/>
      <c r="AD24" s="56"/>
      <c r="AE24" s="56"/>
      <c r="AF24" s="56">
        <f t="shared" si="1"/>
        <v>4</v>
      </c>
      <c r="AG24" s="56">
        <f t="shared" si="2"/>
        <v>2</v>
      </c>
      <c r="AH24" s="56">
        <f t="shared" si="3"/>
        <v>2</v>
      </c>
      <c r="AI24" s="56">
        <f t="shared" si="4"/>
        <v>0</v>
      </c>
      <c r="AJ24" s="56">
        <f t="shared" si="5"/>
        <v>0</v>
      </c>
      <c r="AK24" s="56">
        <f t="shared" si="6"/>
        <v>0</v>
      </c>
      <c r="AL24" s="56">
        <f t="shared" si="7"/>
        <v>0</v>
      </c>
      <c r="AM24" s="56">
        <f t="shared" si="8"/>
        <v>0</v>
      </c>
      <c r="AN24" s="56">
        <f t="shared" si="9"/>
        <v>0</v>
      </c>
      <c r="AO24" s="58">
        <f t="shared" si="10"/>
        <v>4</v>
      </c>
      <c r="AP24" s="69"/>
      <c r="AQ24" s="40">
        <f t="shared" si="11"/>
        <v>4</v>
      </c>
      <c r="AR24" s="40">
        <v>0</v>
      </c>
      <c r="AS24" s="31">
        <v>0</v>
      </c>
      <c r="AT24" s="31">
        <v>0</v>
      </c>
      <c r="AU24" s="31">
        <v>0</v>
      </c>
      <c r="AV24" s="39">
        <v>0</v>
      </c>
      <c r="AW24" s="31"/>
      <c r="AX24" s="31"/>
      <c r="AY24" s="31"/>
      <c r="AZ24" s="31"/>
      <c r="BA24" s="39"/>
      <c r="BB24" s="152">
        <f t="shared" si="12"/>
        <v>0</v>
      </c>
      <c r="BC24" s="43">
        <v>515764</v>
      </c>
      <c r="BD24" s="43">
        <v>173105</v>
      </c>
      <c r="BE24" t="s">
        <v>1424</v>
      </c>
      <c r="BF24"/>
      <c r="BG24" t="s">
        <v>1406</v>
      </c>
    </row>
    <row r="25" spans="1:66" x14ac:dyDescent="0.25">
      <c r="A25" s="56" t="s">
        <v>204</v>
      </c>
      <c r="B25" s="19" t="s">
        <v>31</v>
      </c>
      <c r="C25" s="56"/>
      <c r="D25" s="34">
        <v>42873</v>
      </c>
      <c r="E25" s="34">
        <v>43969</v>
      </c>
      <c r="F25" s="34">
        <v>43108</v>
      </c>
      <c r="G25" s="34">
        <v>43711</v>
      </c>
      <c r="H25" s="33" t="s">
        <v>1099</v>
      </c>
      <c r="I25" s="19" t="s">
        <v>1173</v>
      </c>
      <c r="J25" s="19"/>
      <c r="K25" s="56" t="s">
        <v>205</v>
      </c>
      <c r="L25" s="57" t="s">
        <v>206</v>
      </c>
      <c r="M25" s="56" t="s">
        <v>207</v>
      </c>
      <c r="N25" s="56"/>
      <c r="O25" s="56"/>
      <c r="P25" s="56"/>
      <c r="Q25" s="56"/>
      <c r="R25" s="56"/>
      <c r="S25" s="56"/>
      <c r="T25" s="56"/>
      <c r="U25" s="56"/>
      <c r="V25" s="56">
        <f t="shared" si="0"/>
        <v>0</v>
      </c>
      <c r="W25" s="56"/>
      <c r="X25" s="56">
        <v>3</v>
      </c>
      <c r="Y25" s="56"/>
      <c r="Z25" s="56"/>
      <c r="AA25" s="56"/>
      <c r="AB25" s="56"/>
      <c r="AC25" s="56"/>
      <c r="AD25" s="56"/>
      <c r="AE25" s="56"/>
      <c r="AF25" s="56">
        <f t="shared" si="1"/>
        <v>3</v>
      </c>
      <c r="AG25" s="56">
        <f t="shared" si="2"/>
        <v>3</v>
      </c>
      <c r="AH25" s="56">
        <f t="shared" si="3"/>
        <v>0</v>
      </c>
      <c r="AI25" s="56">
        <f t="shared" si="4"/>
        <v>0</v>
      </c>
      <c r="AJ25" s="56">
        <f t="shared" si="5"/>
        <v>0</v>
      </c>
      <c r="AK25" s="56">
        <f t="shared" si="6"/>
        <v>0</v>
      </c>
      <c r="AL25" s="56">
        <f t="shared" si="7"/>
        <v>0</v>
      </c>
      <c r="AM25" s="56">
        <f t="shared" si="8"/>
        <v>0</v>
      </c>
      <c r="AN25" s="56">
        <f t="shared" si="9"/>
        <v>0</v>
      </c>
      <c r="AO25" s="58">
        <f t="shared" si="10"/>
        <v>3</v>
      </c>
      <c r="AP25" s="69"/>
      <c r="AQ25" s="40">
        <f t="shared" si="11"/>
        <v>3</v>
      </c>
      <c r="AR25" s="40">
        <v>0</v>
      </c>
      <c r="AS25" s="31">
        <v>0</v>
      </c>
      <c r="AT25" s="31">
        <v>0</v>
      </c>
      <c r="AU25" s="31">
        <v>0</v>
      </c>
      <c r="AV25" s="39">
        <v>0</v>
      </c>
      <c r="AW25" s="31"/>
      <c r="AX25" s="31"/>
      <c r="AY25" s="31"/>
      <c r="AZ25" s="31"/>
      <c r="BA25" s="39"/>
      <c r="BB25" s="152">
        <f t="shared" si="12"/>
        <v>0</v>
      </c>
      <c r="BC25" s="43">
        <v>516815</v>
      </c>
      <c r="BD25" s="43">
        <v>174220</v>
      </c>
      <c r="BE25" t="s">
        <v>1488</v>
      </c>
      <c r="BF25"/>
      <c r="BI25" t="s">
        <v>1551</v>
      </c>
      <c r="BJ25" t="s">
        <v>1499</v>
      </c>
      <c r="BM25" t="s">
        <v>1545</v>
      </c>
      <c r="BN25" t="s">
        <v>1500</v>
      </c>
    </row>
    <row r="26" spans="1:66" x14ac:dyDescent="0.25">
      <c r="A26" s="56" t="s">
        <v>211</v>
      </c>
      <c r="B26" s="19" t="s">
        <v>48</v>
      </c>
      <c r="C26" s="56"/>
      <c r="D26" s="34">
        <v>42751</v>
      </c>
      <c r="E26" s="34">
        <v>43954</v>
      </c>
      <c r="F26" s="34">
        <v>43132</v>
      </c>
      <c r="G26" s="34">
        <v>43678</v>
      </c>
      <c r="H26" s="33" t="s">
        <v>1099</v>
      </c>
      <c r="I26" s="19" t="s">
        <v>1173</v>
      </c>
      <c r="J26" s="19"/>
      <c r="K26" s="56" t="s">
        <v>212</v>
      </c>
      <c r="L26" s="57" t="s">
        <v>213</v>
      </c>
      <c r="M26" s="56" t="s">
        <v>153</v>
      </c>
      <c r="N26" s="56"/>
      <c r="O26" s="56">
        <v>1</v>
      </c>
      <c r="P26" s="56"/>
      <c r="Q26" s="56"/>
      <c r="R26" s="56"/>
      <c r="S26" s="56"/>
      <c r="T26" s="56"/>
      <c r="U26" s="56"/>
      <c r="V26" s="56">
        <f t="shared" si="0"/>
        <v>1</v>
      </c>
      <c r="W26" s="56"/>
      <c r="X26" s="56">
        <v>2</v>
      </c>
      <c r="Y26" s="56">
        <v>2</v>
      </c>
      <c r="Z26" s="56"/>
      <c r="AA26" s="56"/>
      <c r="AB26" s="56"/>
      <c r="AC26" s="56"/>
      <c r="AD26" s="56"/>
      <c r="AE26" s="56"/>
      <c r="AF26" s="56">
        <f t="shared" si="1"/>
        <v>4</v>
      </c>
      <c r="AG26" s="56">
        <f t="shared" si="2"/>
        <v>2</v>
      </c>
      <c r="AH26" s="56">
        <f t="shared" si="3"/>
        <v>1</v>
      </c>
      <c r="AI26" s="56">
        <f t="shared" si="4"/>
        <v>0</v>
      </c>
      <c r="AJ26" s="56">
        <f t="shared" si="5"/>
        <v>0</v>
      </c>
      <c r="AK26" s="56">
        <f t="shared" si="6"/>
        <v>0</v>
      </c>
      <c r="AL26" s="56">
        <f t="shared" si="7"/>
        <v>0</v>
      </c>
      <c r="AM26" s="56">
        <f t="shared" si="8"/>
        <v>0</v>
      </c>
      <c r="AN26" s="56">
        <f t="shared" si="9"/>
        <v>0</v>
      </c>
      <c r="AO26" s="58">
        <f t="shared" si="10"/>
        <v>3</v>
      </c>
      <c r="AP26" s="69"/>
      <c r="AQ26" s="40">
        <f t="shared" si="11"/>
        <v>3</v>
      </c>
      <c r="AR26" s="40">
        <v>0</v>
      </c>
      <c r="AS26" s="31">
        <v>0</v>
      </c>
      <c r="AT26" s="31">
        <v>0</v>
      </c>
      <c r="AU26" s="31">
        <v>0</v>
      </c>
      <c r="AV26" s="39">
        <v>0</v>
      </c>
      <c r="AW26" s="31"/>
      <c r="AX26" s="31"/>
      <c r="AY26" s="31"/>
      <c r="AZ26" s="31"/>
      <c r="BA26" s="39"/>
      <c r="BB26" s="152">
        <f t="shared" si="12"/>
        <v>0</v>
      </c>
      <c r="BC26" s="43">
        <v>513783</v>
      </c>
      <c r="BD26" s="43">
        <v>169643</v>
      </c>
      <c r="BE26" t="s">
        <v>1417</v>
      </c>
      <c r="BF26"/>
      <c r="BI26" t="s">
        <v>1551</v>
      </c>
      <c r="BJ26" t="s">
        <v>1501</v>
      </c>
      <c r="BM26" t="s">
        <v>1545</v>
      </c>
      <c r="BN26" t="s">
        <v>1502</v>
      </c>
    </row>
    <row r="27" spans="1:66" x14ac:dyDescent="0.25">
      <c r="A27" s="56" t="s">
        <v>221</v>
      </c>
      <c r="B27" s="19" t="s">
        <v>31</v>
      </c>
      <c r="C27" s="56" t="s">
        <v>1203</v>
      </c>
      <c r="D27" s="34">
        <v>42555</v>
      </c>
      <c r="E27" s="34">
        <v>43665</v>
      </c>
      <c r="F27" s="34">
        <v>43374</v>
      </c>
      <c r="G27" s="34">
        <v>43738</v>
      </c>
      <c r="H27" s="33" t="s">
        <v>1099</v>
      </c>
      <c r="I27" s="19" t="s">
        <v>1173</v>
      </c>
      <c r="J27" s="19"/>
      <c r="K27" s="56" t="s">
        <v>222</v>
      </c>
      <c r="L27" s="57" t="s">
        <v>223</v>
      </c>
      <c r="M27" s="56" t="s">
        <v>224</v>
      </c>
      <c r="N27" s="56"/>
      <c r="O27" s="56"/>
      <c r="P27" s="56"/>
      <c r="Q27" s="56"/>
      <c r="R27" s="56"/>
      <c r="S27" s="56"/>
      <c r="T27" s="56"/>
      <c r="U27" s="56"/>
      <c r="V27" s="56">
        <f t="shared" si="0"/>
        <v>0</v>
      </c>
      <c r="W27" s="56"/>
      <c r="X27" s="56">
        <v>12</v>
      </c>
      <c r="Y27" s="56">
        <v>9</v>
      </c>
      <c r="Z27" s="56"/>
      <c r="AA27" s="56"/>
      <c r="AB27" s="56"/>
      <c r="AC27" s="56"/>
      <c r="AD27" s="56"/>
      <c r="AE27" s="56"/>
      <c r="AF27" s="56">
        <f t="shared" si="1"/>
        <v>21</v>
      </c>
      <c r="AG27" s="56">
        <f t="shared" si="2"/>
        <v>12</v>
      </c>
      <c r="AH27" s="56">
        <f t="shared" si="3"/>
        <v>9</v>
      </c>
      <c r="AI27" s="56">
        <f t="shared" si="4"/>
        <v>0</v>
      </c>
      <c r="AJ27" s="56">
        <f t="shared" si="5"/>
        <v>0</v>
      </c>
      <c r="AK27" s="56">
        <f t="shared" si="6"/>
        <v>0</v>
      </c>
      <c r="AL27" s="56">
        <f t="shared" si="7"/>
        <v>0</v>
      </c>
      <c r="AM27" s="56">
        <f t="shared" si="8"/>
        <v>0</v>
      </c>
      <c r="AN27" s="56">
        <f t="shared" si="9"/>
        <v>0</v>
      </c>
      <c r="AO27" s="58">
        <f t="shared" si="10"/>
        <v>21</v>
      </c>
      <c r="AP27" s="69" t="s">
        <v>121</v>
      </c>
      <c r="AQ27" s="40">
        <f t="shared" si="11"/>
        <v>21</v>
      </c>
      <c r="AR27" s="40">
        <v>0</v>
      </c>
      <c r="AS27" s="31">
        <v>0</v>
      </c>
      <c r="AT27" s="31">
        <v>0</v>
      </c>
      <c r="AU27" s="31">
        <v>0</v>
      </c>
      <c r="AV27" s="39">
        <v>0</v>
      </c>
      <c r="AW27" s="31"/>
      <c r="AX27" s="31"/>
      <c r="AY27" s="31"/>
      <c r="AZ27" s="31"/>
      <c r="BA27" s="39"/>
      <c r="BB27" s="152">
        <f t="shared" si="12"/>
        <v>0</v>
      </c>
      <c r="BC27" s="43">
        <v>514411</v>
      </c>
      <c r="BD27" s="43">
        <v>171129</v>
      </c>
      <c r="BE27" t="s">
        <v>1458</v>
      </c>
      <c r="BF27"/>
      <c r="BI27" t="s">
        <v>1551</v>
      </c>
      <c r="BJ27" t="s">
        <v>1503</v>
      </c>
      <c r="BM27" t="s">
        <v>1545</v>
      </c>
      <c r="BN27" t="s">
        <v>1504</v>
      </c>
    </row>
    <row r="28" spans="1:66" x14ac:dyDescent="0.25">
      <c r="A28" s="56" t="s">
        <v>225</v>
      </c>
      <c r="B28" s="19" t="s">
        <v>38</v>
      </c>
      <c r="C28" s="56"/>
      <c r="D28" s="34">
        <v>43392</v>
      </c>
      <c r="E28" s="34">
        <v>44488</v>
      </c>
      <c r="F28" s="34">
        <v>43525</v>
      </c>
      <c r="G28" s="37">
        <v>43892</v>
      </c>
      <c r="H28" s="33" t="s">
        <v>1099</v>
      </c>
      <c r="I28" s="19" t="s">
        <v>1173</v>
      </c>
      <c r="J28" s="19"/>
      <c r="K28" s="56" t="s">
        <v>226</v>
      </c>
      <c r="L28" s="57" t="s">
        <v>227</v>
      </c>
      <c r="M28" s="56" t="s">
        <v>228</v>
      </c>
      <c r="N28" s="56"/>
      <c r="O28" s="56"/>
      <c r="P28" s="56"/>
      <c r="Q28" s="56">
        <v>1</v>
      </c>
      <c r="R28" s="56"/>
      <c r="S28" s="56"/>
      <c r="T28" s="56"/>
      <c r="U28" s="56"/>
      <c r="V28" s="56">
        <f t="shared" si="0"/>
        <v>1</v>
      </c>
      <c r="W28" s="56"/>
      <c r="X28" s="56">
        <v>2</v>
      </c>
      <c r="Y28" s="56">
        <v>2</v>
      </c>
      <c r="Z28" s="56"/>
      <c r="AA28" s="56"/>
      <c r="AB28" s="56"/>
      <c r="AC28" s="56"/>
      <c r="AD28" s="56"/>
      <c r="AE28" s="56"/>
      <c r="AF28" s="56">
        <f t="shared" si="1"/>
        <v>4</v>
      </c>
      <c r="AG28" s="56">
        <f t="shared" si="2"/>
        <v>2</v>
      </c>
      <c r="AH28" s="56">
        <f t="shared" si="3"/>
        <v>2</v>
      </c>
      <c r="AI28" s="56">
        <f t="shared" si="4"/>
        <v>0</v>
      </c>
      <c r="AJ28" s="56">
        <f t="shared" si="5"/>
        <v>-1</v>
      </c>
      <c r="AK28" s="56">
        <f t="shared" si="6"/>
        <v>0</v>
      </c>
      <c r="AL28" s="56">
        <f t="shared" si="7"/>
        <v>0</v>
      </c>
      <c r="AM28" s="56">
        <f t="shared" si="8"/>
        <v>0</v>
      </c>
      <c r="AN28" s="56">
        <f t="shared" si="9"/>
        <v>0</v>
      </c>
      <c r="AO28" s="58">
        <f t="shared" si="10"/>
        <v>3</v>
      </c>
      <c r="AP28" s="69"/>
      <c r="AQ28" s="40">
        <f t="shared" si="11"/>
        <v>3</v>
      </c>
      <c r="AR28" s="40">
        <v>0</v>
      </c>
      <c r="AS28" s="31">
        <v>0</v>
      </c>
      <c r="AT28" s="31">
        <v>0</v>
      </c>
      <c r="AU28" s="31">
        <v>0</v>
      </c>
      <c r="AV28" s="39">
        <v>0</v>
      </c>
      <c r="AW28" s="31"/>
      <c r="AX28" s="31"/>
      <c r="AY28" s="31"/>
      <c r="AZ28" s="31"/>
      <c r="BA28" s="39"/>
      <c r="BB28" s="152">
        <f t="shared" si="12"/>
        <v>0</v>
      </c>
      <c r="BC28" s="43">
        <v>516100</v>
      </c>
      <c r="BD28" s="43">
        <v>174435</v>
      </c>
      <c r="BE28" t="s">
        <v>1488</v>
      </c>
      <c r="BF28"/>
    </row>
    <row r="29" spans="1:66" x14ac:dyDescent="0.25">
      <c r="A29" s="56" t="s">
        <v>229</v>
      </c>
      <c r="B29" s="19" t="s">
        <v>38</v>
      </c>
      <c r="C29" s="56"/>
      <c r="D29" s="34">
        <v>42587</v>
      </c>
      <c r="E29" s="34">
        <v>43682</v>
      </c>
      <c r="F29" s="34">
        <v>42642</v>
      </c>
      <c r="G29" s="37">
        <v>43921</v>
      </c>
      <c r="H29" s="33" t="s">
        <v>1099</v>
      </c>
      <c r="I29" s="19" t="s">
        <v>1173</v>
      </c>
      <c r="J29" s="19"/>
      <c r="K29" s="56" t="s">
        <v>230</v>
      </c>
      <c r="L29" s="57" t="s">
        <v>231</v>
      </c>
      <c r="M29" s="56"/>
      <c r="N29" s="56"/>
      <c r="O29" s="56"/>
      <c r="P29" s="56"/>
      <c r="Q29" s="56">
        <v>2</v>
      </c>
      <c r="R29" s="56"/>
      <c r="S29" s="56"/>
      <c r="T29" s="56"/>
      <c r="U29" s="56"/>
      <c r="V29" s="56">
        <f t="shared" si="0"/>
        <v>2</v>
      </c>
      <c r="W29" s="56"/>
      <c r="X29" s="56"/>
      <c r="Y29" s="56"/>
      <c r="Z29" s="56"/>
      <c r="AA29" s="56">
        <v>1</v>
      </c>
      <c r="AB29" s="56"/>
      <c r="AC29" s="56"/>
      <c r="AD29" s="56"/>
      <c r="AE29" s="56"/>
      <c r="AF29" s="56">
        <f t="shared" si="1"/>
        <v>1</v>
      </c>
      <c r="AG29" s="56">
        <f t="shared" si="2"/>
        <v>0</v>
      </c>
      <c r="AH29" s="56">
        <f t="shared" si="3"/>
        <v>0</v>
      </c>
      <c r="AI29" s="56">
        <f t="shared" si="4"/>
        <v>0</v>
      </c>
      <c r="AJ29" s="56">
        <f t="shared" si="5"/>
        <v>-1</v>
      </c>
      <c r="AK29" s="56">
        <f t="shared" si="6"/>
        <v>0</v>
      </c>
      <c r="AL29" s="56">
        <f t="shared" si="7"/>
        <v>0</v>
      </c>
      <c r="AM29" s="56">
        <f t="shared" si="8"/>
        <v>0</v>
      </c>
      <c r="AN29" s="56">
        <f t="shared" si="9"/>
        <v>0</v>
      </c>
      <c r="AO29" s="58">
        <f t="shared" si="10"/>
        <v>-1</v>
      </c>
      <c r="AP29" s="69"/>
      <c r="AQ29" s="40">
        <f t="shared" si="11"/>
        <v>-1</v>
      </c>
      <c r="AR29" s="40">
        <v>0</v>
      </c>
      <c r="AS29" s="31">
        <v>0</v>
      </c>
      <c r="AT29" s="31">
        <v>0</v>
      </c>
      <c r="AU29" s="31">
        <v>0</v>
      </c>
      <c r="AV29" s="39">
        <v>0</v>
      </c>
      <c r="AW29" s="31"/>
      <c r="AX29" s="31"/>
      <c r="AY29" s="31"/>
      <c r="AZ29" s="31"/>
      <c r="BA29" s="39"/>
      <c r="BB29" s="152">
        <f t="shared" si="12"/>
        <v>0</v>
      </c>
      <c r="BC29" s="43">
        <v>516878</v>
      </c>
      <c r="BD29" s="43">
        <v>174968</v>
      </c>
      <c r="BE29" t="s">
        <v>1488</v>
      </c>
      <c r="BF29"/>
      <c r="BH29" t="s">
        <v>1404</v>
      </c>
      <c r="BM29" t="s">
        <v>1545</v>
      </c>
      <c r="BN29" t="s">
        <v>1505</v>
      </c>
    </row>
    <row r="30" spans="1:66" x14ac:dyDescent="0.25">
      <c r="A30" s="56" t="s">
        <v>239</v>
      </c>
      <c r="B30" s="19" t="s">
        <v>20</v>
      </c>
      <c r="C30" s="56"/>
      <c r="D30" s="34">
        <v>42704</v>
      </c>
      <c r="E30" s="34">
        <v>43799</v>
      </c>
      <c r="F30" s="34">
        <v>43215</v>
      </c>
      <c r="G30" s="37">
        <v>43921</v>
      </c>
      <c r="H30" s="33" t="s">
        <v>1099</v>
      </c>
      <c r="I30" s="19" t="s">
        <v>1173</v>
      </c>
      <c r="J30" s="19"/>
      <c r="K30" s="56" t="s">
        <v>240</v>
      </c>
      <c r="L30" s="57" t="s">
        <v>241</v>
      </c>
      <c r="M30" s="56"/>
      <c r="N30" s="56"/>
      <c r="O30" s="56"/>
      <c r="P30" s="56"/>
      <c r="Q30" s="56"/>
      <c r="R30" s="56"/>
      <c r="S30" s="56"/>
      <c r="T30" s="56"/>
      <c r="U30" s="56"/>
      <c r="V30" s="56">
        <f t="shared" si="0"/>
        <v>0</v>
      </c>
      <c r="W30" s="56"/>
      <c r="X30" s="56">
        <v>1</v>
      </c>
      <c r="Y30" s="56"/>
      <c r="Z30" s="56"/>
      <c r="AA30" s="56"/>
      <c r="AB30" s="56"/>
      <c r="AC30" s="56"/>
      <c r="AD30" s="56"/>
      <c r="AE30" s="56"/>
      <c r="AF30" s="56">
        <f t="shared" si="1"/>
        <v>1</v>
      </c>
      <c r="AG30" s="56">
        <f t="shared" si="2"/>
        <v>1</v>
      </c>
      <c r="AH30" s="56">
        <f t="shared" si="3"/>
        <v>0</v>
      </c>
      <c r="AI30" s="56">
        <f t="shared" si="4"/>
        <v>0</v>
      </c>
      <c r="AJ30" s="56">
        <f t="shared" si="5"/>
        <v>0</v>
      </c>
      <c r="AK30" s="56">
        <f t="shared" si="6"/>
        <v>0</v>
      </c>
      <c r="AL30" s="56">
        <f t="shared" si="7"/>
        <v>0</v>
      </c>
      <c r="AM30" s="56">
        <f t="shared" si="8"/>
        <v>0</v>
      </c>
      <c r="AN30" s="56">
        <f t="shared" si="9"/>
        <v>0</v>
      </c>
      <c r="AO30" s="58">
        <f t="shared" si="10"/>
        <v>1</v>
      </c>
      <c r="AP30" s="69"/>
      <c r="AQ30" s="40">
        <f t="shared" si="11"/>
        <v>1</v>
      </c>
      <c r="AR30" s="40">
        <v>0</v>
      </c>
      <c r="AS30" s="31">
        <v>0</v>
      </c>
      <c r="AT30" s="31">
        <v>0</v>
      </c>
      <c r="AU30" s="31">
        <v>0</v>
      </c>
      <c r="AV30" s="39">
        <v>0</v>
      </c>
      <c r="AW30" s="31"/>
      <c r="AX30" s="31"/>
      <c r="AY30" s="31"/>
      <c r="AZ30" s="31"/>
      <c r="BA30" s="39"/>
      <c r="BB30" s="152">
        <f t="shared" si="12"/>
        <v>0</v>
      </c>
      <c r="BC30" s="43">
        <v>518622</v>
      </c>
      <c r="BD30" s="43">
        <v>175641</v>
      </c>
      <c r="BE30" t="s">
        <v>1422</v>
      </c>
      <c r="BF30"/>
    </row>
    <row r="31" spans="1:66" x14ac:dyDescent="0.25">
      <c r="A31" s="56" t="s">
        <v>242</v>
      </c>
      <c r="B31" s="19" t="s">
        <v>20</v>
      </c>
      <c r="C31" s="56"/>
      <c r="D31" s="34">
        <v>42810</v>
      </c>
      <c r="E31" s="34">
        <v>43907</v>
      </c>
      <c r="F31" s="34">
        <v>43132</v>
      </c>
      <c r="G31" s="34">
        <v>43735</v>
      </c>
      <c r="H31" s="33" t="s">
        <v>1099</v>
      </c>
      <c r="I31" s="19" t="s">
        <v>1173</v>
      </c>
      <c r="J31" s="19"/>
      <c r="K31" s="56" t="s">
        <v>243</v>
      </c>
      <c r="L31" s="57" t="s">
        <v>244</v>
      </c>
      <c r="M31" s="56"/>
      <c r="N31" s="56"/>
      <c r="O31" s="56"/>
      <c r="P31" s="56"/>
      <c r="Q31" s="56">
        <v>1</v>
      </c>
      <c r="R31" s="56"/>
      <c r="S31" s="56"/>
      <c r="T31" s="56"/>
      <c r="U31" s="56"/>
      <c r="V31" s="56">
        <f t="shared" si="0"/>
        <v>1</v>
      </c>
      <c r="W31" s="56"/>
      <c r="X31" s="56"/>
      <c r="Y31" s="56"/>
      <c r="Z31" s="56"/>
      <c r="AA31" s="56"/>
      <c r="AB31" s="56"/>
      <c r="AC31" s="56">
        <v>1</v>
      </c>
      <c r="AD31" s="56"/>
      <c r="AE31" s="56"/>
      <c r="AF31" s="56">
        <f t="shared" si="1"/>
        <v>1</v>
      </c>
      <c r="AG31" s="56">
        <f t="shared" si="2"/>
        <v>0</v>
      </c>
      <c r="AH31" s="56">
        <f t="shared" si="3"/>
        <v>0</v>
      </c>
      <c r="AI31" s="56">
        <f t="shared" si="4"/>
        <v>0</v>
      </c>
      <c r="AJ31" s="56">
        <f t="shared" si="5"/>
        <v>-1</v>
      </c>
      <c r="AK31" s="56">
        <f t="shared" si="6"/>
        <v>0</v>
      </c>
      <c r="AL31" s="56">
        <f t="shared" si="7"/>
        <v>1</v>
      </c>
      <c r="AM31" s="56">
        <f t="shared" si="8"/>
        <v>0</v>
      </c>
      <c r="AN31" s="56">
        <f t="shared" si="9"/>
        <v>0</v>
      </c>
      <c r="AO31" s="58">
        <f t="shared" si="10"/>
        <v>0</v>
      </c>
      <c r="AP31" s="69"/>
      <c r="AQ31" s="40">
        <f t="shared" si="11"/>
        <v>0</v>
      </c>
      <c r="AR31" s="40">
        <v>0</v>
      </c>
      <c r="AS31" s="31">
        <v>0</v>
      </c>
      <c r="AT31" s="31">
        <v>0</v>
      </c>
      <c r="AU31" s="31">
        <v>0</v>
      </c>
      <c r="AV31" s="39">
        <v>0</v>
      </c>
      <c r="AW31" s="31"/>
      <c r="AX31" s="31"/>
      <c r="AY31" s="31"/>
      <c r="AZ31" s="31"/>
      <c r="BA31" s="39"/>
      <c r="BB31" s="152">
        <f t="shared" si="12"/>
        <v>0</v>
      </c>
      <c r="BC31" s="43">
        <v>516098</v>
      </c>
      <c r="BD31" s="43">
        <v>172295</v>
      </c>
      <c r="BE31" t="s">
        <v>1424</v>
      </c>
      <c r="BF31"/>
      <c r="BH31" t="s">
        <v>1404</v>
      </c>
    </row>
    <row r="32" spans="1:66" x14ac:dyDescent="0.25">
      <c r="A32" s="56" t="s">
        <v>264</v>
      </c>
      <c r="B32" s="19" t="s">
        <v>31</v>
      </c>
      <c r="C32" s="56" t="s">
        <v>1203</v>
      </c>
      <c r="D32" s="34">
        <v>42627</v>
      </c>
      <c r="E32" s="34">
        <v>43722</v>
      </c>
      <c r="F32" s="34">
        <v>43474</v>
      </c>
      <c r="G32" s="34">
        <v>43822</v>
      </c>
      <c r="H32" s="33" t="s">
        <v>1099</v>
      </c>
      <c r="I32" s="19" t="s">
        <v>1173</v>
      </c>
      <c r="J32" s="19"/>
      <c r="K32" s="56" t="s">
        <v>265</v>
      </c>
      <c r="L32" s="57" t="s">
        <v>266</v>
      </c>
      <c r="M32" s="56" t="s">
        <v>267</v>
      </c>
      <c r="N32" s="56"/>
      <c r="O32" s="56"/>
      <c r="P32" s="56"/>
      <c r="Q32" s="56"/>
      <c r="R32" s="56"/>
      <c r="S32" s="56"/>
      <c r="T32" s="56"/>
      <c r="U32" s="56"/>
      <c r="V32" s="56">
        <f t="shared" si="0"/>
        <v>0</v>
      </c>
      <c r="W32" s="56"/>
      <c r="X32" s="56">
        <v>1</v>
      </c>
      <c r="Y32" s="56">
        <v>1</v>
      </c>
      <c r="Z32" s="56"/>
      <c r="AA32" s="56"/>
      <c r="AB32" s="56"/>
      <c r="AC32" s="56"/>
      <c r="AD32" s="56"/>
      <c r="AE32" s="56"/>
      <c r="AF32" s="56">
        <f t="shared" si="1"/>
        <v>2</v>
      </c>
      <c r="AG32" s="56">
        <f t="shared" si="2"/>
        <v>1</v>
      </c>
      <c r="AH32" s="56">
        <f t="shared" si="3"/>
        <v>1</v>
      </c>
      <c r="AI32" s="56">
        <f t="shared" si="4"/>
        <v>0</v>
      </c>
      <c r="AJ32" s="56">
        <f t="shared" si="5"/>
        <v>0</v>
      </c>
      <c r="AK32" s="56">
        <f t="shared" si="6"/>
        <v>0</v>
      </c>
      <c r="AL32" s="56">
        <f t="shared" si="7"/>
        <v>0</v>
      </c>
      <c r="AM32" s="56">
        <f t="shared" si="8"/>
        <v>0</v>
      </c>
      <c r="AN32" s="56">
        <f t="shared" si="9"/>
        <v>0</v>
      </c>
      <c r="AO32" s="58">
        <f t="shared" si="10"/>
        <v>2</v>
      </c>
      <c r="AP32" s="69"/>
      <c r="AQ32" s="40">
        <f t="shared" si="11"/>
        <v>2</v>
      </c>
      <c r="AR32" s="40">
        <v>0</v>
      </c>
      <c r="AS32" s="31">
        <v>0</v>
      </c>
      <c r="AT32" s="31">
        <v>0</v>
      </c>
      <c r="AU32" s="31">
        <v>0</v>
      </c>
      <c r="AV32" s="39">
        <v>0</v>
      </c>
      <c r="AW32" s="31"/>
      <c r="AX32" s="31"/>
      <c r="AY32" s="31"/>
      <c r="AZ32" s="31"/>
      <c r="BA32" s="39"/>
      <c r="BB32" s="152">
        <f t="shared" si="12"/>
        <v>0</v>
      </c>
      <c r="BC32" s="43">
        <v>516167</v>
      </c>
      <c r="BD32" s="43">
        <v>173210</v>
      </c>
      <c r="BE32" t="s">
        <v>1426</v>
      </c>
      <c r="BF32"/>
      <c r="BG32" t="s">
        <v>1406</v>
      </c>
      <c r="BM32" t="s">
        <v>1545</v>
      </c>
      <c r="BN32" t="s">
        <v>1506</v>
      </c>
    </row>
    <row r="33" spans="1:66" x14ac:dyDescent="0.25">
      <c r="A33" s="56" t="s">
        <v>269</v>
      </c>
      <c r="B33" s="19" t="s">
        <v>31</v>
      </c>
      <c r="C33" s="56" t="s">
        <v>1203</v>
      </c>
      <c r="D33" s="34">
        <v>42643</v>
      </c>
      <c r="E33" s="34">
        <v>43738</v>
      </c>
      <c r="F33" s="34">
        <v>43557</v>
      </c>
      <c r="G33" s="34">
        <v>43872</v>
      </c>
      <c r="H33" s="33" t="s">
        <v>1099</v>
      </c>
      <c r="I33" s="19" t="s">
        <v>1173</v>
      </c>
      <c r="J33" s="19"/>
      <c r="K33" s="56" t="s">
        <v>270</v>
      </c>
      <c r="L33" s="57" t="s">
        <v>268</v>
      </c>
      <c r="M33" s="56" t="s">
        <v>142</v>
      </c>
      <c r="N33" s="56"/>
      <c r="O33" s="56"/>
      <c r="P33" s="56"/>
      <c r="Q33" s="56"/>
      <c r="R33" s="56"/>
      <c r="S33" s="56"/>
      <c r="T33" s="56"/>
      <c r="U33" s="56"/>
      <c r="V33" s="56">
        <f t="shared" si="0"/>
        <v>0</v>
      </c>
      <c r="W33" s="56"/>
      <c r="X33" s="56">
        <v>4</v>
      </c>
      <c r="Y33" s="56"/>
      <c r="Z33" s="56"/>
      <c r="AA33" s="56"/>
      <c r="AB33" s="56"/>
      <c r="AC33" s="56"/>
      <c r="AD33" s="56"/>
      <c r="AE33" s="56"/>
      <c r="AF33" s="56">
        <f t="shared" si="1"/>
        <v>4</v>
      </c>
      <c r="AG33" s="56">
        <f t="shared" si="2"/>
        <v>4</v>
      </c>
      <c r="AH33" s="56">
        <f t="shared" si="3"/>
        <v>0</v>
      </c>
      <c r="AI33" s="56">
        <f t="shared" si="4"/>
        <v>0</v>
      </c>
      <c r="AJ33" s="56">
        <f t="shared" si="5"/>
        <v>0</v>
      </c>
      <c r="AK33" s="56">
        <f t="shared" si="6"/>
        <v>0</v>
      </c>
      <c r="AL33" s="56">
        <f t="shared" si="7"/>
        <v>0</v>
      </c>
      <c r="AM33" s="56">
        <f t="shared" si="8"/>
        <v>0</v>
      </c>
      <c r="AN33" s="56">
        <f t="shared" si="9"/>
        <v>0</v>
      </c>
      <c r="AO33" s="58">
        <f t="shared" si="10"/>
        <v>4</v>
      </c>
      <c r="AP33" s="69"/>
      <c r="AQ33" s="40">
        <f t="shared" si="11"/>
        <v>4</v>
      </c>
      <c r="AR33" s="40">
        <v>0</v>
      </c>
      <c r="AS33" s="31">
        <v>0</v>
      </c>
      <c r="AT33" s="31">
        <v>0</v>
      </c>
      <c r="AU33" s="31">
        <v>0</v>
      </c>
      <c r="AV33" s="39">
        <v>0</v>
      </c>
      <c r="AW33" s="31"/>
      <c r="AX33" s="31"/>
      <c r="AY33" s="31"/>
      <c r="AZ33" s="31"/>
      <c r="BA33" s="39"/>
      <c r="BB33" s="152">
        <f t="shared" si="12"/>
        <v>0</v>
      </c>
      <c r="BC33" s="43">
        <v>514223</v>
      </c>
      <c r="BD33" s="43">
        <v>173584</v>
      </c>
      <c r="BE33" t="s">
        <v>1428</v>
      </c>
      <c r="BF33"/>
      <c r="BG33" t="s">
        <v>1428</v>
      </c>
    </row>
    <row r="34" spans="1:66" x14ac:dyDescent="0.25">
      <c r="A34" s="56" t="s">
        <v>271</v>
      </c>
      <c r="B34" s="19" t="s">
        <v>20</v>
      </c>
      <c r="C34" s="56"/>
      <c r="D34" s="34">
        <v>42930</v>
      </c>
      <c r="E34" s="34">
        <v>44135</v>
      </c>
      <c r="F34" s="34">
        <v>43374</v>
      </c>
      <c r="G34" s="34">
        <v>43851</v>
      </c>
      <c r="H34" s="33" t="s">
        <v>1099</v>
      </c>
      <c r="I34" s="19" t="s">
        <v>1173</v>
      </c>
      <c r="J34" s="19"/>
      <c r="K34" s="56" t="s">
        <v>272</v>
      </c>
      <c r="L34" s="57" t="s">
        <v>273</v>
      </c>
      <c r="M34" s="56" t="s">
        <v>274</v>
      </c>
      <c r="N34" s="56"/>
      <c r="O34" s="56"/>
      <c r="P34" s="56">
        <v>1</v>
      </c>
      <c r="Q34" s="56"/>
      <c r="R34" s="56"/>
      <c r="S34" s="56"/>
      <c r="T34" s="56"/>
      <c r="U34" s="56"/>
      <c r="V34" s="56">
        <f t="shared" ref="V34:V65" si="13">SUM(N34:U34)</f>
        <v>1</v>
      </c>
      <c r="W34" s="56"/>
      <c r="X34" s="56"/>
      <c r="Y34" s="56"/>
      <c r="Z34" s="56"/>
      <c r="AA34" s="56">
        <v>2</v>
      </c>
      <c r="AB34" s="56"/>
      <c r="AC34" s="56"/>
      <c r="AD34" s="56"/>
      <c r="AE34" s="56"/>
      <c r="AF34" s="56">
        <f t="shared" si="1"/>
        <v>2</v>
      </c>
      <c r="AG34" s="56">
        <f t="shared" si="2"/>
        <v>0</v>
      </c>
      <c r="AH34" s="56">
        <f t="shared" si="3"/>
        <v>0</v>
      </c>
      <c r="AI34" s="56">
        <f t="shared" si="4"/>
        <v>-1</v>
      </c>
      <c r="AJ34" s="56">
        <f t="shared" si="5"/>
        <v>2</v>
      </c>
      <c r="AK34" s="56">
        <f t="shared" si="6"/>
        <v>0</v>
      </c>
      <c r="AL34" s="56">
        <f t="shared" si="7"/>
        <v>0</v>
      </c>
      <c r="AM34" s="56">
        <f t="shared" si="8"/>
        <v>0</v>
      </c>
      <c r="AN34" s="56">
        <f t="shared" si="9"/>
        <v>0</v>
      </c>
      <c r="AO34" s="58">
        <f t="shared" si="10"/>
        <v>1</v>
      </c>
      <c r="AP34" s="69"/>
      <c r="AQ34" s="40">
        <f t="shared" si="11"/>
        <v>1</v>
      </c>
      <c r="AR34" s="40">
        <v>0</v>
      </c>
      <c r="AS34" s="31">
        <v>0</v>
      </c>
      <c r="AT34" s="31">
        <v>0</v>
      </c>
      <c r="AU34" s="31">
        <v>0</v>
      </c>
      <c r="AV34" s="39">
        <v>0</v>
      </c>
      <c r="AW34" s="31"/>
      <c r="AX34" s="31"/>
      <c r="AY34" s="31"/>
      <c r="AZ34" s="31"/>
      <c r="BA34" s="39"/>
      <c r="BB34" s="152">
        <f t="shared" si="12"/>
        <v>0</v>
      </c>
      <c r="BC34" s="43">
        <v>512538</v>
      </c>
      <c r="BD34" s="43">
        <v>173280</v>
      </c>
      <c r="BE34" t="s">
        <v>1419</v>
      </c>
      <c r="BF34"/>
    </row>
    <row r="35" spans="1:66" x14ac:dyDescent="0.25">
      <c r="A35" s="56" t="s">
        <v>281</v>
      </c>
      <c r="B35" s="19" t="s">
        <v>38</v>
      </c>
      <c r="C35" s="56"/>
      <c r="D35" s="34">
        <v>43038</v>
      </c>
      <c r="E35" s="34">
        <v>44134</v>
      </c>
      <c r="F35" s="37">
        <v>43840</v>
      </c>
      <c r="G35" s="37">
        <v>43647</v>
      </c>
      <c r="H35" s="33" t="s">
        <v>1099</v>
      </c>
      <c r="I35" s="19" t="s">
        <v>1173</v>
      </c>
      <c r="J35" s="19"/>
      <c r="K35" s="56" t="s">
        <v>282</v>
      </c>
      <c r="L35" s="57" t="s">
        <v>283</v>
      </c>
      <c r="M35" s="56" t="s">
        <v>235</v>
      </c>
      <c r="N35" s="56"/>
      <c r="O35" s="56"/>
      <c r="P35" s="56">
        <v>2</v>
      </c>
      <c r="Q35" s="56"/>
      <c r="R35" s="56"/>
      <c r="S35" s="56"/>
      <c r="T35" s="56"/>
      <c r="U35" s="56"/>
      <c r="V35" s="56">
        <f t="shared" si="13"/>
        <v>2</v>
      </c>
      <c r="W35" s="56"/>
      <c r="X35" s="56"/>
      <c r="Y35" s="56"/>
      <c r="Z35" s="56"/>
      <c r="AA35" s="56">
        <v>1</v>
      </c>
      <c r="AB35" s="56"/>
      <c r="AC35" s="56"/>
      <c r="AD35" s="56"/>
      <c r="AE35" s="56"/>
      <c r="AF35" s="56">
        <f t="shared" si="1"/>
        <v>1</v>
      </c>
      <c r="AG35" s="56">
        <f t="shared" si="2"/>
        <v>0</v>
      </c>
      <c r="AH35" s="56">
        <f t="shared" si="3"/>
        <v>0</v>
      </c>
      <c r="AI35" s="56">
        <f t="shared" si="4"/>
        <v>-2</v>
      </c>
      <c r="AJ35" s="56">
        <f t="shared" si="5"/>
        <v>1</v>
      </c>
      <c r="AK35" s="56">
        <f t="shared" si="6"/>
        <v>0</v>
      </c>
      <c r="AL35" s="56">
        <f t="shared" si="7"/>
        <v>0</v>
      </c>
      <c r="AM35" s="56">
        <f t="shared" si="8"/>
        <v>0</v>
      </c>
      <c r="AN35" s="56">
        <f t="shared" si="9"/>
        <v>0</v>
      </c>
      <c r="AO35" s="58">
        <f t="shared" si="10"/>
        <v>-1</v>
      </c>
      <c r="AP35" s="69"/>
      <c r="AQ35" s="40">
        <f t="shared" si="11"/>
        <v>-1</v>
      </c>
      <c r="AR35" s="40">
        <v>0</v>
      </c>
      <c r="AS35" s="31">
        <v>0</v>
      </c>
      <c r="AT35" s="31">
        <v>0</v>
      </c>
      <c r="AU35" s="31">
        <v>0</v>
      </c>
      <c r="AV35" s="39">
        <v>0</v>
      </c>
      <c r="AW35" s="31"/>
      <c r="AX35" s="31"/>
      <c r="AY35" s="31"/>
      <c r="AZ35" s="31"/>
      <c r="BA35" s="39"/>
      <c r="BB35" s="152">
        <f t="shared" si="12"/>
        <v>0</v>
      </c>
      <c r="BC35" s="43">
        <v>514501</v>
      </c>
      <c r="BD35" s="43">
        <v>170687</v>
      </c>
      <c r="BE35" t="s">
        <v>1458</v>
      </c>
      <c r="BF35"/>
      <c r="BM35" t="s">
        <v>1545</v>
      </c>
      <c r="BN35" t="s">
        <v>1497</v>
      </c>
    </row>
    <row r="36" spans="1:66" x14ac:dyDescent="0.25">
      <c r="A36" s="56" t="s">
        <v>288</v>
      </c>
      <c r="B36" s="19" t="s">
        <v>48</v>
      </c>
      <c r="C36" s="56"/>
      <c r="D36" s="34">
        <v>43214</v>
      </c>
      <c r="E36" s="34">
        <v>44310</v>
      </c>
      <c r="F36" s="34">
        <v>43215</v>
      </c>
      <c r="G36" s="37">
        <v>43920</v>
      </c>
      <c r="H36" s="33" t="s">
        <v>1099</v>
      </c>
      <c r="I36" s="19" t="s">
        <v>1173</v>
      </c>
      <c r="J36" s="19"/>
      <c r="K36" s="56" t="s">
        <v>289</v>
      </c>
      <c r="L36" s="57" t="s">
        <v>1311</v>
      </c>
      <c r="M36" s="56" t="s">
        <v>290</v>
      </c>
      <c r="N36" s="56"/>
      <c r="O36" s="56"/>
      <c r="P36" s="56"/>
      <c r="Q36" s="56"/>
      <c r="R36" s="56"/>
      <c r="S36" s="56"/>
      <c r="T36" s="56"/>
      <c r="U36" s="56"/>
      <c r="V36" s="56">
        <f t="shared" si="13"/>
        <v>0</v>
      </c>
      <c r="W36" s="56"/>
      <c r="X36" s="19">
        <v>0</v>
      </c>
      <c r="Y36" s="19">
        <v>11</v>
      </c>
      <c r="Z36" s="19">
        <v>0</v>
      </c>
      <c r="AA36" s="19">
        <v>0</v>
      </c>
      <c r="AB36" s="19"/>
      <c r="AC36" s="19"/>
      <c r="AD36" s="19"/>
      <c r="AE36" s="19"/>
      <c r="AF36" s="56">
        <f t="shared" si="1"/>
        <v>11</v>
      </c>
      <c r="AG36" s="56">
        <f t="shared" si="2"/>
        <v>0</v>
      </c>
      <c r="AH36" s="56">
        <f t="shared" si="3"/>
        <v>11</v>
      </c>
      <c r="AI36" s="56">
        <f t="shared" si="4"/>
        <v>0</v>
      </c>
      <c r="AJ36" s="56">
        <f t="shared" si="5"/>
        <v>0</v>
      </c>
      <c r="AK36" s="56">
        <f t="shared" si="6"/>
        <v>0</v>
      </c>
      <c r="AL36" s="56">
        <f t="shared" si="7"/>
        <v>0</v>
      </c>
      <c r="AM36" s="56">
        <f t="shared" si="8"/>
        <v>0</v>
      </c>
      <c r="AN36" s="56">
        <f t="shared" si="9"/>
        <v>0</v>
      </c>
      <c r="AO36" s="58">
        <f t="shared" si="10"/>
        <v>11</v>
      </c>
      <c r="AP36" s="69" t="s">
        <v>121</v>
      </c>
      <c r="AQ36" s="40">
        <f t="shared" si="11"/>
        <v>11</v>
      </c>
      <c r="AR36" s="40">
        <v>0</v>
      </c>
      <c r="AS36" s="31">
        <v>0</v>
      </c>
      <c r="AT36" s="31">
        <v>0</v>
      </c>
      <c r="AU36" s="31">
        <v>0</v>
      </c>
      <c r="AV36" s="39">
        <v>0</v>
      </c>
      <c r="AW36" s="31"/>
      <c r="AX36" s="31"/>
      <c r="AY36" s="31"/>
      <c r="AZ36" s="31"/>
      <c r="BA36" s="39"/>
      <c r="BB36" s="152">
        <f t="shared" si="12"/>
        <v>0</v>
      </c>
      <c r="BC36" s="43">
        <v>517752</v>
      </c>
      <c r="BD36" s="43">
        <v>172177</v>
      </c>
      <c r="BE36" t="s">
        <v>1487</v>
      </c>
      <c r="BF36"/>
      <c r="BM36" t="s">
        <v>1545</v>
      </c>
      <c r="BN36" t="s">
        <v>1507</v>
      </c>
    </row>
    <row r="37" spans="1:66" ht="15" customHeight="1" x14ac:dyDescent="0.25">
      <c r="A37" s="56" t="s">
        <v>295</v>
      </c>
      <c r="B37" s="19" t="s">
        <v>48</v>
      </c>
      <c r="C37" s="56"/>
      <c r="D37" s="34">
        <v>42690</v>
      </c>
      <c r="E37" s="34">
        <v>44242</v>
      </c>
      <c r="F37" s="37">
        <v>43273</v>
      </c>
      <c r="G37" s="34">
        <v>43708</v>
      </c>
      <c r="H37" s="33" t="s">
        <v>1099</v>
      </c>
      <c r="I37" s="19" t="s">
        <v>1173</v>
      </c>
      <c r="J37" s="19"/>
      <c r="K37" s="56" t="s">
        <v>296</v>
      </c>
      <c r="L37" s="57" t="s">
        <v>297</v>
      </c>
      <c r="M37" s="56" t="s">
        <v>298</v>
      </c>
      <c r="N37" s="56"/>
      <c r="O37" s="56"/>
      <c r="P37" s="56">
        <v>1</v>
      </c>
      <c r="Q37" s="56"/>
      <c r="R37" s="56"/>
      <c r="S37" s="56"/>
      <c r="T37" s="56"/>
      <c r="U37" s="56"/>
      <c r="V37" s="56">
        <f t="shared" si="13"/>
        <v>1</v>
      </c>
      <c r="W37" s="56"/>
      <c r="X37" s="56"/>
      <c r="Y37" s="56">
        <v>2</v>
      </c>
      <c r="Z37" s="56"/>
      <c r="AA37" s="56"/>
      <c r="AB37" s="56"/>
      <c r="AC37" s="56"/>
      <c r="AD37" s="56"/>
      <c r="AE37" s="56"/>
      <c r="AF37" s="56">
        <f t="shared" si="1"/>
        <v>2</v>
      </c>
      <c r="AG37" s="56">
        <f t="shared" si="2"/>
        <v>0</v>
      </c>
      <c r="AH37" s="56">
        <f t="shared" si="3"/>
        <v>2</v>
      </c>
      <c r="AI37" s="56">
        <f t="shared" si="4"/>
        <v>-1</v>
      </c>
      <c r="AJ37" s="56">
        <f t="shared" si="5"/>
        <v>0</v>
      </c>
      <c r="AK37" s="56">
        <f t="shared" si="6"/>
        <v>0</v>
      </c>
      <c r="AL37" s="56">
        <f t="shared" si="7"/>
        <v>0</v>
      </c>
      <c r="AM37" s="56">
        <f t="shared" si="8"/>
        <v>0</v>
      </c>
      <c r="AN37" s="56">
        <f t="shared" si="9"/>
        <v>0</v>
      </c>
      <c r="AO37" s="58">
        <f t="shared" si="10"/>
        <v>1</v>
      </c>
      <c r="AP37" s="69"/>
      <c r="AQ37" s="40">
        <f t="shared" si="11"/>
        <v>1</v>
      </c>
      <c r="AR37" s="40">
        <v>0</v>
      </c>
      <c r="AS37" s="31">
        <v>0</v>
      </c>
      <c r="AT37" s="31">
        <v>0</v>
      </c>
      <c r="AU37" s="31">
        <v>0</v>
      </c>
      <c r="AV37" s="39">
        <v>0</v>
      </c>
      <c r="AW37" s="31"/>
      <c r="AX37" s="31"/>
      <c r="AY37" s="31"/>
      <c r="AZ37" s="31"/>
      <c r="BA37" s="39"/>
      <c r="BB37" s="152">
        <f t="shared" si="12"/>
        <v>0</v>
      </c>
      <c r="BC37" s="43">
        <v>515385</v>
      </c>
      <c r="BD37" s="43">
        <v>174051</v>
      </c>
      <c r="BE37" t="s">
        <v>1488</v>
      </c>
      <c r="BF37"/>
    </row>
    <row r="38" spans="1:66" ht="15" customHeight="1" x14ac:dyDescent="0.25">
      <c r="A38" s="56" t="s">
        <v>307</v>
      </c>
      <c r="B38" s="19" t="s">
        <v>20</v>
      </c>
      <c r="C38" s="56"/>
      <c r="D38" s="34">
        <v>42935</v>
      </c>
      <c r="E38" s="34">
        <v>44031</v>
      </c>
      <c r="F38" s="19"/>
      <c r="G38" s="34">
        <v>43782</v>
      </c>
      <c r="H38" s="33" t="s">
        <v>1099</v>
      </c>
      <c r="I38" s="19" t="s">
        <v>1173</v>
      </c>
      <c r="J38" s="19"/>
      <c r="K38" s="56" t="s">
        <v>308</v>
      </c>
      <c r="L38" s="57" t="s">
        <v>309</v>
      </c>
      <c r="M38" s="56" t="s">
        <v>310</v>
      </c>
      <c r="N38" s="56"/>
      <c r="O38" s="56"/>
      <c r="P38" s="56"/>
      <c r="Q38" s="56">
        <v>1</v>
      </c>
      <c r="R38" s="56"/>
      <c r="S38" s="56"/>
      <c r="T38" s="56"/>
      <c r="U38" s="56"/>
      <c r="V38" s="56">
        <f t="shared" si="13"/>
        <v>1</v>
      </c>
      <c r="W38" s="56"/>
      <c r="X38" s="56"/>
      <c r="Y38" s="56"/>
      <c r="Z38" s="56"/>
      <c r="AA38" s="56">
        <v>1</v>
      </c>
      <c r="AB38" s="56"/>
      <c r="AC38" s="56"/>
      <c r="AD38" s="56"/>
      <c r="AE38" s="56"/>
      <c r="AF38" s="56">
        <f t="shared" si="1"/>
        <v>1</v>
      </c>
      <c r="AG38" s="56">
        <f t="shared" si="2"/>
        <v>0</v>
      </c>
      <c r="AH38" s="56">
        <f t="shared" si="3"/>
        <v>0</v>
      </c>
      <c r="AI38" s="56">
        <f t="shared" si="4"/>
        <v>0</v>
      </c>
      <c r="AJ38" s="56">
        <f t="shared" si="5"/>
        <v>0</v>
      </c>
      <c r="AK38" s="56">
        <f t="shared" si="6"/>
        <v>0</v>
      </c>
      <c r="AL38" s="56">
        <f t="shared" si="7"/>
        <v>0</v>
      </c>
      <c r="AM38" s="56">
        <f t="shared" si="8"/>
        <v>0</v>
      </c>
      <c r="AN38" s="56">
        <f t="shared" si="9"/>
        <v>0</v>
      </c>
      <c r="AO38" s="58">
        <f t="shared" si="10"/>
        <v>0</v>
      </c>
      <c r="AP38" s="69"/>
      <c r="AQ38" s="40">
        <f t="shared" si="11"/>
        <v>0</v>
      </c>
      <c r="AR38" s="40">
        <v>0</v>
      </c>
      <c r="AS38" s="31">
        <v>0</v>
      </c>
      <c r="AT38" s="31">
        <v>0</v>
      </c>
      <c r="AU38" s="31">
        <v>0</v>
      </c>
      <c r="AV38" s="39">
        <v>0</v>
      </c>
      <c r="AW38" s="31"/>
      <c r="AX38" s="31"/>
      <c r="AY38" s="31"/>
      <c r="AZ38" s="31"/>
      <c r="BA38" s="39"/>
      <c r="BB38" s="152">
        <f t="shared" si="12"/>
        <v>0</v>
      </c>
      <c r="BC38" s="43">
        <v>513706</v>
      </c>
      <c r="BD38" s="43">
        <v>170624</v>
      </c>
      <c r="BE38" t="s">
        <v>1416</v>
      </c>
      <c r="BF38"/>
    </row>
    <row r="39" spans="1:66" ht="15" customHeight="1" x14ac:dyDescent="0.25">
      <c r="A39" s="56" t="s">
        <v>339</v>
      </c>
      <c r="B39" s="19" t="s">
        <v>31</v>
      </c>
      <c r="C39" s="56" t="s">
        <v>1203</v>
      </c>
      <c r="D39" s="34">
        <v>42804</v>
      </c>
      <c r="E39" s="34">
        <v>43900</v>
      </c>
      <c r="F39" s="34">
        <v>43374</v>
      </c>
      <c r="G39" s="34">
        <v>43579</v>
      </c>
      <c r="H39" s="33" t="s">
        <v>1099</v>
      </c>
      <c r="I39" s="19" t="s">
        <v>1173</v>
      </c>
      <c r="J39" s="19"/>
      <c r="K39" s="56" t="s">
        <v>1105</v>
      </c>
      <c r="L39" s="57" t="s">
        <v>340</v>
      </c>
      <c r="M39" s="56" t="s">
        <v>341</v>
      </c>
      <c r="N39" s="56"/>
      <c r="O39" s="56"/>
      <c r="P39" s="56"/>
      <c r="Q39" s="56"/>
      <c r="R39" s="56"/>
      <c r="S39" s="56"/>
      <c r="T39" s="56"/>
      <c r="U39" s="56"/>
      <c r="V39" s="56">
        <f t="shared" si="13"/>
        <v>0</v>
      </c>
      <c r="W39" s="56"/>
      <c r="X39" s="56">
        <v>1</v>
      </c>
      <c r="Y39" s="56"/>
      <c r="Z39" s="56"/>
      <c r="AA39" s="56"/>
      <c r="AB39" s="56"/>
      <c r="AC39" s="56"/>
      <c r="AD39" s="56"/>
      <c r="AE39" s="56"/>
      <c r="AF39" s="56">
        <f t="shared" si="1"/>
        <v>1</v>
      </c>
      <c r="AG39" s="56">
        <f t="shared" si="2"/>
        <v>1</v>
      </c>
      <c r="AH39" s="56">
        <f t="shared" si="3"/>
        <v>0</v>
      </c>
      <c r="AI39" s="56">
        <f t="shared" si="4"/>
        <v>0</v>
      </c>
      <c r="AJ39" s="56">
        <f t="shared" si="5"/>
        <v>0</v>
      </c>
      <c r="AK39" s="56">
        <f t="shared" si="6"/>
        <v>0</v>
      </c>
      <c r="AL39" s="56">
        <f t="shared" si="7"/>
        <v>0</v>
      </c>
      <c r="AM39" s="56">
        <f t="shared" si="8"/>
        <v>0</v>
      </c>
      <c r="AN39" s="56">
        <f t="shared" si="9"/>
        <v>0</v>
      </c>
      <c r="AO39" s="58">
        <f t="shared" si="10"/>
        <v>1</v>
      </c>
      <c r="AP39" s="69"/>
      <c r="AQ39" s="40">
        <f t="shared" si="11"/>
        <v>1</v>
      </c>
      <c r="AR39" s="40">
        <v>0</v>
      </c>
      <c r="AS39" s="31">
        <v>0</v>
      </c>
      <c r="AT39" s="31">
        <v>0</v>
      </c>
      <c r="AU39" s="31">
        <v>0</v>
      </c>
      <c r="AV39" s="39">
        <v>0</v>
      </c>
      <c r="AW39" s="31"/>
      <c r="AX39" s="31"/>
      <c r="AY39" s="31"/>
      <c r="AZ39" s="31"/>
      <c r="BA39" s="39"/>
      <c r="BB39" s="152">
        <f t="shared" si="12"/>
        <v>0</v>
      </c>
      <c r="BC39" s="43">
        <v>516177</v>
      </c>
      <c r="BD39" s="43">
        <v>173221</v>
      </c>
      <c r="BE39" t="s">
        <v>1426</v>
      </c>
      <c r="BF39"/>
      <c r="BG39" t="s">
        <v>1406</v>
      </c>
      <c r="BM39" t="s">
        <v>1545</v>
      </c>
      <c r="BN39" t="s">
        <v>1506</v>
      </c>
    </row>
    <row r="40" spans="1:66" x14ac:dyDescent="0.25">
      <c r="A40" s="56" t="s">
        <v>362</v>
      </c>
      <c r="B40" s="19" t="s">
        <v>20</v>
      </c>
      <c r="C40" s="56"/>
      <c r="D40" s="34">
        <v>42891</v>
      </c>
      <c r="E40" s="34">
        <v>43987</v>
      </c>
      <c r="F40" s="34">
        <v>43497</v>
      </c>
      <c r="G40" s="34">
        <v>43913</v>
      </c>
      <c r="H40" s="33" t="s">
        <v>1099</v>
      </c>
      <c r="I40" s="19" t="s">
        <v>1215</v>
      </c>
      <c r="J40" s="19"/>
      <c r="K40" s="56" t="s">
        <v>363</v>
      </c>
      <c r="L40" s="57" t="s">
        <v>1607</v>
      </c>
      <c r="M40" s="56" t="s">
        <v>364</v>
      </c>
      <c r="N40" s="56"/>
      <c r="O40" s="56"/>
      <c r="P40" s="56"/>
      <c r="Q40" s="56"/>
      <c r="R40" s="56"/>
      <c r="S40" s="56"/>
      <c r="T40" s="56"/>
      <c r="U40" s="56"/>
      <c r="V40" s="56">
        <f t="shared" si="13"/>
        <v>0</v>
      </c>
      <c r="W40" s="56" t="s">
        <v>121</v>
      </c>
      <c r="X40" s="56">
        <v>3</v>
      </c>
      <c r="Y40" s="56">
        <v>1</v>
      </c>
      <c r="Z40" s="56"/>
      <c r="AA40" s="56"/>
      <c r="AB40" s="56"/>
      <c r="AC40" s="56"/>
      <c r="AD40" s="56"/>
      <c r="AE40" s="56">
        <v>4</v>
      </c>
      <c r="AF40" s="56">
        <f t="shared" si="1"/>
        <v>4</v>
      </c>
      <c r="AG40" s="56">
        <f t="shared" si="2"/>
        <v>3</v>
      </c>
      <c r="AH40" s="56">
        <f t="shared" si="3"/>
        <v>1</v>
      </c>
      <c r="AI40" s="56">
        <f t="shared" si="4"/>
        <v>0</v>
      </c>
      <c r="AJ40" s="56">
        <f t="shared" si="5"/>
        <v>0</v>
      </c>
      <c r="AK40" s="56">
        <f t="shared" si="6"/>
        <v>0</v>
      </c>
      <c r="AL40" s="56">
        <f t="shared" si="7"/>
        <v>0</v>
      </c>
      <c r="AM40" s="56">
        <f t="shared" si="8"/>
        <v>0</v>
      </c>
      <c r="AN40" s="56">
        <f t="shared" si="9"/>
        <v>0</v>
      </c>
      <c r="AO40" s="58">
        <f t="shared" si="10"/>
        <v>4</v>
      </c>
      <c r="AP40" s="69"/>
      <c r="AQ40" s="40">
        <v>0</v>
      </c>
      <c r="AR40" s="40">
        <v>0</v>
      </c>
      <c r="AS40" s="31">
        <v>0</v>
      </c>
      <c r="AT40" s="31">
        <v>0</v>
      </c>
      <c r="AU40" s="31">
        <v>0</v>
      </c>
      <c r="AV40" s="39">
        <v>0</v>
      </c>
      <c r="AW40" s="31"/>
      <c r="AX40" s="31"/>
      <c r="AY40" s="31"/>
      <c r="AZ40" s="31"/>
      <c r="BA40" s="39"/>
      <c r="BB40" s="152">
        <f t="shared" si="12"/>
        <v>0</v>
      </c>
      <c r="BC40" s="43">
        <v>517438</v>
      </c>
      <c r="BD40" s="43">
        <v>171815</v>
      </c>
      <c r="BE40" t="s">
        <v>1487</v>
      </c>
      <c r="BF40"/>
    </row>
    <row r="41" spans="1:66" ht="15" customHeight="1" x14ac:dyDescent="0.25">
      <c r="A41" s="56" t="s">
        <v>365</v>
      </c>
      <c r="B41" s="19" t="s">
        <v>38</v>
      </c>
      <c r="C41" s="56"/>
      <c r="D41" s="34">
        <v>42930</v>
      </c>
      <c r="E41" s="34">
        <v>44026</v>
      </c>
      <c r="F41" s="19"/>
      <c r="G41" s="37">
        <v>43921</v>
      </c>
      <c r="H41" s="33" t="s">
        <v>1099</v>
      </c>
      <c r="I41" s="19" t="s">
        <v>1173</v>
      </c>
      <c r="J41" s="19"/>
      <c r="K41" s="56" t="s">
        <v>366</v>
      </c>
      <c r="L41" s="57" t="s">
        <v>367</v>
      </c>
      <c r="M41" s="56" t="s">
        <v>368</v>
      </c>
      <c r="N41" s="56">
        <v>3</v>
      </c>
      <c r="O41" s="56"/>
      <c r="P41" s="56"/>
      <c r="Q41" s="56"/>
      <c r="R41" s="56">
        <v>1</v>
      </c>
      <c r="S41" s="56"/>
      <c r="T41" s="56"/>
      <c r="U41" s="56"/>
      <c r="V41" s="56">
        <f t="shared" si="13"/>
        <v>4</v>
      </c>
      <c r="W41" s="56"/>
      <c r="X41" s="56"/>
      <c r="Y41" s="56"/>
      <c r="Z41" s="56"/>
      <c r="AA41" s="56"/>
      <c r="AB41" s="56"/>
      <c r="AC41" s="56"/>
      <c r="AD41" s="56">
        <v>1</v>
      </c>
      <c r="AE41" s="56"/>
      <c r="AF41" s="56">
        <f t="shared" si="1"/>
        <v>1</v>
      </c>
      <c r="AG41" s="56">
        <f t="shared" si="2"/>
        <v>-3</v>
      </c>
      <c r="AH41" s="56">
        <f t="shared" si="3"/>
        <v>0</v>
      </c>
      <c r="AI41" s="56">
        <f t="shared" si="4"/>
        <v>0</v>
      </c>
      <c r="AJ41" s="56">
        <f t="shared" si="5"/>
        <v>0</v>
      </c>
      <c r="AK41" s="56">
        <f t="shared" si="6"/>
        <v>-1</v>
      </c>
      <c r="AL41" s="56">
        <f t="shared" si="7"/>
        <v>0</v>
      </c>
      <c r="AM41" s="56">
        <f t="shared" si="8"/>
        <v>1</v>
      </c>
      <c r="AN41" s="56">
        <f t="shared" si="9"/>
        <v>0</v>
      </c>
      <c r="AO41" s="58">
        <f t="shared" si="10"/>
        <v>-3</v>
      </c>
      <c r="AP41" s="69"/>
      <c r="AQ41" s="40">
        <f t="shared" ref="AQ41:AQ84" si="14">AO41</f>
        <v>-3</v>
      </c>
      <c r="AR41" s="40">
        <v>0</v>
      </c>
      <c r="AS41" s="31">
        <v>0</v>
      </c>
      <c r="AT41" s="31">
        <v>0</v>
      </c>
      <c r="AU41" s="31">
        <v>0</v>
      </c>
      <c r="AV41" s="39">
        <v>0</v>
      </c>
      <c r="AW41" s="31"/>
      <c r="AX41" s="31"/>
      <c r="AY41" s="31"/>
      <c r="AZ41" s="31"/>
      <c r="BA41" s="39"/>
      <c r="BB41" s="152">
        <f t="shared" si="12"/>
        <v>0</v>
      </c>
      <c r="BC41" s="43">
        <v>522418</v>
      </c>
      <c r="BD41" s="43">
        <v>176934</v>
      </c>
      <c r="BE41" t="s">
        <v>1414</v>
      </c>
      <c r="BF41"/>
      <c r="BM41" t="s">
        <v>1545</v>
      </c>
      <c r="BN41" t="s">
        <v>1508</v>
      </c>
    </row>
    <row r="42" spans="1:66" x14ac:dyDescent="0.25">
      <c r="A42" s="56" t="s">
        <v>373</v>
      </c>
      <c r="B42" s="19" t="s">
        <v>38</v>
      </c>
      <c r="C42" s="56"/>
      <c r="D42" s="34">
        <v>42991</v>
      </c>
      <c r="E42" s="34">
        <v>44087</v>
      </c>
      <c r="F42" s="37">
        <v>43769</v>
      </c>
      <c r="G42" s="34">
        <v>43908</v>
      </c>
      <c r="H42" s="33" t="s">
        <v>1099</v>
      </c>
      <c r="I42" s="19" t="s">
        <v>1173</v>
      </c>
      <c r="J42" s="19"/>
      <c r="K42" s="56" t="s">
        <v>374</v>
      </c>
      <c r="L42" s="57" t="s">
        <v>375</v>
      </c>
      <c r="M42" s="56" t="s">
        <v>376</v>
      </c>
      <c r="N42" s="56"/>
      <c r="O42" s="56"/>
      <c r="P42" s="56">
        <v>1</v>
      </c>
      <c r="Q42" s="56"/>
      <c r="R42" s="56"/>
      <c r="S42" s="56"/>
      <c r="T42" s="56"/>
      <c r="U42" s="56"/>
      <c r="V42" s="56">
        <f t="shared" si="13"/>
        <v>1</v>
      </c>
      <c r="W42" s="56"/>
      <c r="X42" s="56">
        <v>1</v>
      </c>
      <c r="Y42" s="56">
        <v>1</v>
      </c>
      <c r="Z42" s="56"/>
      <c r="AA42" s="56"/>
      <c r="AB42" s="56"/>
      <c r="AC42" s="56"/>
      <c r="AD42" s="56"/>
      <c r="AE42" s="56"/>
      <c r="AF42" s="56">
        <f t="shared" si="1"/>
        <v>2</v>
      </c>
      <c r="AG42" s="56">
        <f t="shared" si="2"/>
        <v>1</v>
      </c>
      <c r="AH42" s="56">
        <f t="shared" si="3"/>
        <v>1</v>
      </c>
      <c r="AI42" s="56">
        <f t="shared" si="4"/>
        <v>-1</v>
      </c>
      <c r="AJ42" s="56">
        <f t="shared" si="5"/>
        <v>0</v>
      </c>
      <c r="AK42" s="56">
        <f t="shared" si="6"/>
        <v>0</v>
      </c>
      <c r="AL42" s="56">
        <f t="shared" si="7"/>
        <v>0</v>
      </c>
      <c r="AM42" s="56">
        <f t="shared" si="8"/>
        <v>0</v>
      </c>
      <c r="AN42" s="56">
        <f t="shared" si="9"/>
        <v>0</v>
      </c>
      <c r="AO42" s="58">
        <f t="shared" si="10"/>
        <v>1</v>
      </c>
      <c r="AP42" s="69"/>
      <c r="AQ42" s="40">
        <f t="shared" si="14"/>
        <v>1</v>
      </c>
      <c r="AR42" s="40">
        <v>0</v>
      </c>
      <c r="AS42" s="31">
        <v>0</v>
      </c>
      <c r="AT42" s="31">
        <v>0</v>
      </c>
      <c r="AU42" s="31">
        <v>0</v>
      </c>
      <c r="AV42" s="39">
        <v>0</v>
      </c>
      <c r="AW42" s="31"/>
      <c r="AX42" s="31"/>
      <c r="AY42" s="31"/>
      <c r="AZ42" s="31"/>
      <c r="BA42" s="39"/>
      <c r="BB42" s="152">
        <f t="shared" si="12"/>
        <v>0</v>
      </c>
      <c r="BC42" s="43">
        <v>520325</v>
      </c>
      <c r="BD42" s="43">
        <v>175316</v>
      </c>
      <c r="BE42" t="s">
        <v>1402</v>
      </c>
      <c r="BF42"/>
      <c r="BG42" t="s">
        <v>1402</v>
      </c>
    </row>
    <row r="43" spans="1:66" x14ac:dyDescent="0.25">
      <c r="A43" s="56" t="s">
        <v>383</v>
      </c>
      <c r="B43" s="19" t="s">
        <v>20</v>
      </c>
      <c r="C43" s="56"/>
      <c r="D43" s="34">
        <v>42992</v>
      </c>
      <c r="E43" s="34">
        <v>44088</v>
      </c>
      <c r="F43" s="34">
        <v>43479</v>
      </c>
      <c r="G43" s="34">
        <v>43881</v>
      </c>
      <c r="H43" s="33" t="s">
        <v>1099</v>
      </c>
      <c r="I43" s="19" t="s">
        <v>1173</v>
      </c>
      <c r="J43" s="19"/>
      <c r="K43" s="56" t="s">
        <v>384</v>
      </c>
      <c r="L43" s="57" t="s">
        <v>385</v>
      </c>
      <c r="M43" s="56" t="s">
        <v>386</v>
      </c>
      <c r="N43" s="56"/>
      <c r="O43" s="56"/>
      <c r="P43" s="56"/>
      <c r="Q43" s="56"/>
      <c r="R43" s="56"/>
      <c r="S43" s="56"/>
      <c r="T43" s="56"/>
      <c r="U43" s="56"/>
      <c r="V43" s="56">
        <f t="shared" si="13"/>
        <v>0</v>
      </c>
      <c r="W43" s="56"/>
      <c r="X43" s="56">
        <v>2</v>
      </c>
      <c r="Y43" s="56">
        <v>4</v>
      </c>
      <c r="Z43" s="56"/>
      <c r="AA43" s="56"/>
      <c r="AB43" s="56"/>
      <c r="AC43" s="56"/>
      <c r="AD43" s="56"/>
      <c r="AE43" s="56"/>
      <c r="AF43" s="56">
        <f t="shared" si="1"/>
        <v>6</v>
      </c>
      <c r="AG43" s="56">
        <f t="shared" si="2"/>
        <v>2</v>
      </c>
      <c r="AH43" s="56">
        <f t="shared" si="3"/>
        <v>4</v>
      </c>
      <c r="AI43" s="56">
        <f t="shared" si="4"/>
        <v>0</v>
      </c>
      <c r="AJ43" s="56">
        <f t="shared" si="5"/>
        <v>0</v>
      </c>
      <c r="AK43" s="56">
        <f t="shared" si="6"/>
        <v>0</v>
      </c>
      <c r="AL43" s="56">
        <f t="shared" si="7"/>
        <v>0</v>
      </c>
      <c r="AM43" s="56">
        <f t="shared" si="8"/>
        <v>0</v>
      </c>
      <c r="AN43" s="56">
        <f t="shared" si="9"/>
        <v>0</v>
      </c>
      <c r="AO43" s="58">
        <f t="shared" si="10"/>
        <v>6</v>
      </c>
      <c r="AP43" s="69"/>
      <c r="AQ43" s="40">
        <f t="shared" si="14"/>
        <v>6</v>
      </c>
      <c r="AR43" s="40">
        <v>0</v>
      </c>
      <c r="AS43" s="31">
        <v>0</v>
      </c>
      <c r="AT43" s="31">
        <v>0</v>
      </c>
      <c r="AU43" s="31">
        <v>0</v>
      </c>
      <c r="AV43" s="39">
        <v>0</v>
      </c>
      <c r="AW43" s="31"/>
      <c r="AX43" s="31"/>
      <c r="AY43" s="31"/>
      <c r="AZ43" s="31"/>
      <c r="BA43" s="39"/>
      <c r="BB43" s="152">
        <f t="shared" si="12"/>
        <v>0</v>
      </c>
      <c r="BC43" s="43">
        <v>522302</v>
      </c>
      <c r="BD43" s="43">
        <v>176537</v>
      </c>
      <c r="BE43" t="s">
        <v>1414</v>
      </c>
      <c r="BF43"/>
      <c r="BI43" t="s">
        <v>1551</v>
      </c>
      <c r="BJ43" t="s">
        <v>1509</v>
      </c>
    </row>
    <row r="44" spans="1:66" x14ac:dyDescent="0.25">
      <c r="A44" s="56" t="s">
        <v>390</v>
      </c>
      <c r="B44" s="19" t="s">
        <v>20</v>
      </c>
      <c r="C44" s="56"/>
      <c r="D44" s="34">
        <v>43032</v>
      </c>
      <c r="E44" s="34">
        <v>44128</v>
      </c>
      <c r="F44" s="34">
        <v>43374</v>
      </c>
      <c r="G44" s="34">
        <v>43787</v>
      </c>
      <c r="H44" s="33" t="s">
        <v>1099</v>
      </c>
      <c r="I44" s="19" t="s">
        <v>1173</v>
      </c>
      <c r="J44" s="19"/>
      <c r="K44" s="56" t="s">
        <v>391</v>
      </c>
      <c r="L44" s="57" t="s">
        <v>392</v>
      </c>
      <c r="M44" s="56" t="s">
        <v>393</v>
      </c>
      <c r="N44" s="56"/>
      <c r="O44" s="56">
        <v>1</v>
      </c>
      <c r="P44" s="56"/>
      <c r="Q44" s="56"/>
      <c r="R44" s="56"/>
      <c r="S44" s="56"/>
      <c r="T44" s="56"/>
      <c r="U44" s="56"/>
      <c r="V44" s="56">
        <f t="shared" si="13"/>
        <v>1</v>
      </c>
      <c r="W44" s="56"/>
      <c r="X44" s="56"/>
      <c r="Y44" s="56">
        <v>3</v>
      </c>
      <c r="Z44" s="56"/>
      <c r="AA44" s="56"/>
      <c r="AB44" s="56"/>
      <c r="AC44" s="56"/>
      <c r="AD44" s="56"/>
      <c r="AE44" s="56"/>
      <c r="AF44" s="56">
        <f t="shared" si="1"/>
        <v>3</v>
      </c>
      <c r="AG44" s="56">
        <f t="shared" si="2"/>
        <v>0</v>
      </c>
      <c r="AH44" s="56">
        <f t="shared" si="3"/>
        <v>2</v>
      </c>
      <c r="AI44" s="56">
        <f t="shared" si="4"/>
        <v>0</v>
      </c>
      <c r="AJ44" s="56">
        <f t="shared" si="5"/>
        <v>0</v>
      </c>
      <c r="AK44" s="56">
        <f t="shared" si="6"/>
        <v>0</v>
      </c>
      <c r="AL44" s="56">
        <f t="shared" si="7"/>
        <v>0</v>
      </c>
      <c r="AM44" s="56">
        <f t="shared" si="8"/>
        <v>0</v>
      </c>
      <c r="AN44" s="56">
        <f t="shared" si="9"/>
        <v>0</v>
      </c>
      <c r="AO44" s="58">
        <f t="shared" si="10"/>
        <v>2</v>
      </c>
      <c r="AP44" s="69"/>
      <c r="AQ44" s="40">
        <f t="shared" si="14"/>
        <v>2</v>
      </c>
      <c r="AR44" s="40">
        <v>0</v>
      </c>
      <c r="AS44" s="31">
        <v>0</v>
      </c>
      <c r="AT44" s="31">
        <v>0</v>
      </c>
      <c r="AU44" s="31">
        <v>0</v>
      </c>
      <c r="AV44" s="39">
        <v>0</v>
      </c>
      <c r="AW44" s="31"/>
      <c r="AX44" s="31"/>
      <c r="AY44" s="31"/>
      <c r="AZ44" s="31"/>
      <c r="BA44" s="39"/>
      <c r="BB44" s="152">
        <f t="shared" si="12"/>
        <v>0</v>
      </c>
      <c r="BC44" s="43">
        <v>518953</v>
      </c>
      <c r="BD44" s="43">
        <v>176997</v>
      </c>
      <c r="BE44" t="s">
        <v>1420</v>
      </c>
      <c r="BF44"/>
      <c r="BM44" t="s">
        <v>1545</v>
      </c>
      <c r="BN44" t="s">
        <v>1510</v>
      </c>
    </row>
    <row r="45" spans="1:66" x14ac:dyDescent="0.25">
      <c r="A45" s="56" t="s">
        <v>398</v>
      </c>
      <c r="B45" s="19" t="s">
        <v>20</v>
      </c>
      <c r="C45" s="56"/>
      <c r="D45" s="34">
        <v>43013</v>
      </c>
      <c r="E45" s="34">
        <v>43078</v>
      </c>
      <c r="F45" s="34">
        <v>43013</v>
      </c>
      <c r="G45" s="34">
        <v>43696</v>
      </c>
      <c r="H45" s="33" t="s">
        <v>1099</v>
      </c>
      <c r="I45" s="25" t="s">
        <v>1215</v>
      </c>
      <c r="J45" s="25"/>
      <c r="K45" s="19" t="s">
        <v>399</v>
      </c>
      <c r="L45" s="46" t="s">
        <v>1115</v>
      </c>
      <c r="M45" s="56" t="s">
        <v>129</v>
      </c>
      <c r="N45" s="56"/>
      <c r="O45" s="56"/>
      <c r="P45" s="56"/>
      <c r="Q45" s="56"/>
      <c r="R45" s="56"/>
      <c r="S45" s="56"/>
      <c r="T45" s="56"/>
      <c r="U45" s="56"/>
      <c r="V45" s="56">
        <f t="shared" si="13"/>
        <v>0</v>
      </c>
      <c r="W45" s="56" t="s">
        <v>121</v>
      </c>
      <c r="X45" s="19">
        <v>4</v>
      </c>
      <c r="Y45" s="19">
        <v>11</v>
      </c>
      <c r="Z45" s="19"/>
      <c r="AA45" s="19"/>
      <c r="AB45" s="2"/>
      <c r="AC45" s="2"/>
      <c r="AD45" s="2"/>
      <c r="AE45" s="19">
        <v>15</v>
      </c>
      <c r="AF45" s="56">
        <f t="shared" si="1"/>
        <v>15</v>
      </c>
      <c r="AG45" s="56">
        <f t="shared" si="2"/>
        <v>4</v>
      </c>
      <c r="AH45" s="56">
        <f t="shared" si="3"/>
        <v>11</v>
      </c>
      <c r="AI45" s="56">
        <f t="shared" si="4"/>
        <v>0</v>
      </c>
      <c r="AJ45" s="56">
        <f t="shared" si="5"/>
        <v>0</v>
      </c>
      <c r="AK45" s="56">
        <f t="shared" si="6"/>
        <v>0</v>
      </c>
      <c r="AL45" s="56">
        <f t="shared" si="7"/>
        <v>0</v>
      </c>
      <c r="AM45" s="56">
        <f t="shared" si="8"/>
        <v>0</v>
      </c>
      <c r="AN45" s="56">
        <f t="shared" si="9"/>
        <v>0</v>
      </c>
      <c r="AO45" s="58">
        <f t="shared" si="10"/>
        <v>15</v>
      </c>
      <c r="AP45" s="69" t="s">
        <v>121</v>
      </c>
      <c r="AQ45" s="40">
        <f t="shared" si="14"/>
        <v>15</v>
      </c>
      <c r="AR45" s="40">
        <v>0</v>
      </c>
      <c r="AS45" s="31">
        <v>0</v>
      </c>
      <c r="AT45" s="31">
        <v>0</v>
      </c>
      <c r="AU45" s="31">
        <v>0</v>
      </c>
      <c r="AV45" s="39">
        <v>0</v>
      </c>
      <c r="AW45" s="31"/>
      <c r="AX45" s="31"/>
      <c r="AY45" s="31"/>
      <c r="AZ45" s="31"/>
      <c r="BA45" s="39"/>
      <c r="BB45" s="152">
        <f t="shared" si="12"/>
        <v>0</v>
      </c>
      <c r="BC45" s="43">
        <v>516802</v>
      </c>
      <c r="BD45" s="43">
        <v>171333</v>
      </c>
      <c r="BE45" t="s">
        <v>1405</v>
      </c>
      <c r="BF45"/>
      <c r="BH45" t="s">
        <v>1404</v>
      </c>
    </row>
    <row r="46" spans="1:66" x14ac:dyDescent="0.25">
      <c r="A46" s="56" t="s">
        <v>398</v>
      </c>
      <c r="B46" s="19" t="s">
        <v>20</v>
      </c>
      <c r="C46" s="56"/>
      <c r="D46" s="34">
        <v>43013</v>
      </c>
      <c r="E46" s="34">
        <v>43078</v>
      </c>
      <c r="F46" s="34">
        <v>43013</v>
      </c>
      <c r="G46" s="34">
        <v>43805</v>
      </c>
      <c r="H46" s="33" t="s">
        <v>1099</v>
      </c>
      <c r="I46" s="19" t="s">
        <v>1173</v>
      </c>
      <c r="J46" s="19"/>
      <c r="K46" s="19" t="s">
        <v>399</v>
      </c>
      <c r="L46" s="46" t="s">
        <v>1109</v>
      </c>
      <c r="M46" s="56" t="s">
        <v>129</v>
      </c>
      <c r="N46" s="56"/>
      <c r="O46" s="56"/>
      <c r="P46" s="56"/>
      <c r="Q46" s="56"/>
      <c r="R46" s="56"/>
      <c r="S46" s="56"/>
      <c r="T46" s="56"/>
      <c r="U46" s="56"/>
      <c r="V46" s="56">
        <f t="shared" si="13"/>
        <v>0</v>
      </c>
      <c r="W46" s="56"/>
      <c r="X46" s="19">
        <v>15</v>
      </c>
      <c r="Y46" s="19">
        <v>55</v>
      </c>
      <c r="Z46" s="19">
        <v>23</v>
      </c>
      <c r="AA46" s="19">
        <v>0</v>
      </c>
      <c r="AB46" s="2"/>
      <c r="AC46" s="2"/>
      <c r="AD46" s="2"/>
      <c r="AE46" s="2"/>
      <c r="AF46" s="56">
        <f t="shared" si="1"/>
        <v>93</v>
      </c>
      <c r="AG46" s="56">
        <f t="shared" si="2"/>
        <v>15</v>
      </c>
      <c r="AH46" s="56">
        <f t="shared" si="3"/>
        <v>55</v>
      </c>
      <c r="AI46" s="56">
        <f t="shared" si="4"/>
        <v>23</v>
      </c>
      <c r="AJ46" s="56">
        <f t="shared" si="5"/>
        <v>0</v>
      </c>
      <c r="AK46" s="56">
        <f t="shared" si="6"/>
        <v>0</v>
      </c>
      <c r="AL46" s="56">
        <f t="shared" si="7"/>
        <v>0</v>
      </c>
      <c r="AM46" s="56">
        <f t="shared" si="8"/>
        <v>0</v>
      </c>
      <c r="AN46" s="56">
        <f t="shared" si="9"/>
        <v>0</v>
      </c>
      <c r="AO46" s="58">
        <f t="shared" si="10"/>
        <v>93</v>
      </c>
      <c r="AP46" s="69" t="s">
        <v>121</v>
      </c>
      <c r="AQ46" s="40">
        <f t="shared" si="14"/>
        <v>93</v>
      </c>
      <c r="AR46" s="40">
        <v>0</v>
      </c>
      <c r="AS46" s="31">
        <v>0</v>
      </c>
      <c r="AT46" s="31">
        <v>0</v>
      </c>
      <c r="AU46" s="31">
        <v>0</v>
      </c>
      <c r="AV46" s="39">
        <v>0</v>
      </c>
      <c r="AW46" s="31"/>
      <c r="AX46" s="31"/>
      <c r="AY46" s="31"/>
      <c r="AZ46" s="31"/>
      <c r="BA46" s="39"/>
      <c r="BB46" s="152">
        <f t="shared" si="12"/>
        <v>0</v>
      </c>
      <c r="BC46" s="43">
        <v>516802</v>
      </c>
      <c r="BD46" s="43">
        <v>171333</v>
      </c>
      <c r="BE46" t="s">
        <v>1405</v>
      </c>
      <c r="BF46"/>
      <c r="BH46" t="s">
        <v>1404</v>
      </c>
    </row>
    <row r="47" spans="1:66" x14ac:dyDescent="0.25">
      <c r="A47" s="56" t="s">
        <v>398</v>
      </c>
      <c r="B47" s="19" t="s">
        <v>20</v>
      </c>
      <c r="C47" s="56"/>
      <c r="D47" s="34">
        <v>43013</v>
      </c>
      <c r="E47" s="34">
        <v>43078</v>
      </c>
      <c r="F47" s="34">
        <v>43013</v>
      </c>
      <c r="G47" s="34">
        <v>43581</v>
      </c>
      <c r="H47" s="33" t="s">
        <v>1099</v>
      </c>
      <c r="I47" s="19" t="s">
        <v>1173</v>
      </c>
      <c r="J47" s="19"/>
      <c r="K47" s="19" t="s">
        <v>399</v>
      </c>
      <c r="L47" s="46" t="s">
        <v>1108</v>
      </c>
      <c r="M47" s="56" t="s">
        <v>129</v>
      </c>
      <c r="N47" s="56"/>
      <c r="O47" s="56"/>
      <c r="P47" s="56"/>
      <c r="Q47" s="56"/>
      <c r="R47" s="56"/>
      <c r="S47" s="56"/>
      <c r="T47" s="56"/>
      <c r="U47" s="56"/>
      <c r="V47" s="56">
        <f t="shared" si="13"/>
        <v>0</v>
      </c>
      <c r="W47" s="56"/>
      <c r="X47" s="19">
        <v>8</v>
      </c>
      <c r="Y47" s="19">
        <v>10</v>
      </c>
      <c r="Z47" s="19">
        <v>29</v>
      </c>
      <c r="AA47" s="19"/>
      <c r="AB47" s="2"/>
      <c r="AC47" s="2"/>
      <c r="AD47" s="2"/>
      <c r="AE47" s="2"/>
      <c r="AF47" s="56">
        <f t="shared" si="1"/>
        <v>47</v>
      </c>
      <c r="AG47" s="56">
        <f t="shared" si="2"/>
        <v>8</v>
      </c>
      <c r="AH47" s="56">
        <f t="shared" si="3"/>
        <v>10</v>
      </c>
      <c r="AI47" s="56">
        <f t="shared" si="4"/>
        <v>29</v>
      </c>
      <c r="AJ47" s="56">
        <f t="shared" si="5"/>
        <v>0</v>
      </c>
      <c r="AK47" s="56">
        <f t="shared" si="6"/>
        <v>0</v>
      </c>
      <c r="AL47" s="56">
        <f t="shared" si="7"/>
        <v>0</v>
      </c>
      <c r="AM47" s="56">
        <f t="shared" si="8"/>
        <v>0</v>
      </c>
      <c r="AN47" s="56">
        <f t="shared" si="9"/>
        <v>0</v>
      </c>
      <c r="AO47" s="58">
        <f t="shared" si="10"/>
        <v>47</v>
      </c>
      <c r="AP47" s="69" t="s">
        <v>121</v>
      </c>
      <c r="AQ47" s="40">
        <f t="shared" si="14"/>
        <v>47</v>
      </c>
      <c r="AR47" s="40">
        <v>0</v>
      </c>
      <c r="AS47" s="31">
        <v>0</v>
      </c>
      <c r="AT47" s="31">
        <v>0</v>
      </c>
      <c r="AU47" s="31">
        <v>0</v>
      </c>
      <c r="AV47" s="39">
        <v>0</v>
      </c>
      <c r="AW47" s="31"/>
      <c r="AX47" s="31"/>
      <c r="AY47" s="31"/>
      <c r="AZ47" s="31"/>
      <c r="BA47" s="39"/>
      <c r="BB47" s="152">
        <f t="shared" si="12"/>
        <v>0</v>
      </c>
      <c r="BC47" s="43">
        <v>516802</v>
      </c>
      <c r="BD47" s="43">
        <v>171333</v>
      </c>
      <c r="BE47" t="s">
        <v>1405</v>
      </c>
      <c r="BF47"/>
      <c r="BH47" t="s">
        <v>1404</v>
      </c>
    </row>
    <row r="48" spans="1:66" x14ac:dyDescent="0.25">
      <c r="A48" s="56" t="s">
        <v>412</v>
      </c>
      <c r="B48" s="19" t="s">
        <v>31</v>
      </c>
      <c r="C48" s="56"/>
      <c r="D48" s="34">
        <v>43017</v>
      </c>
      <c r="E48" s="34">
        <v>44289</v>
      </c>
      <c r="F48" s="34">
        <v>43713</v>
      </c>
      <c r="G48" s="34">
        <v>43767</v>
      </c>
      <c r="H48" s="33" t="s">
        <v>1099</v>
      </c>
      <c r="I48" s="19" t="s">
        <v>1173</v>
      </c>
      <c r="J48" s="19"/>
      <c r="K48" s="56" t="s">
        <v>413</v>
      </c>
      <c r="L48" s="57" t="s">
        <v>414</v>
      </c>
      <c r="M48" s="56" t="s">
        <v>415</v>
      </c>
      <c r="N48" s="56"/>
      <c r="O48" s="56"/>
      <c r="P48" s="56"/>
      <c r="Q48" s="56"/>
      <c r="R48" s="56"/>
      <c r="S48" s="56"/>
      <c r="T48" s="56"/>
      <c r="U48" s="56"/>
      <c r="V48" s="56">
        <f t="shared" si="13"/>
        <v>0</v>
      </c>
      <c r="W48" s="56"/>
      <c r="X48" s="56">
        <v>1</v>
      </c>
      <c r="Y48" s="56"/>
      <c r="Z48" s="56"/>
      <c r="AA48" s="56"/>
      <c r="AB48" s="56"/>
      <c r="AC48" s="56"/>
      <c r="AD48" s="56"/>
      <c r="AE48" s="56"/>
      <c r="AF48" s="56">
        <f t="shared" si="1"/>
        <v>1</v>
      </c>
      <c r="AG48" s="56">
        <f t="shared" si="2"/>
        <v>1</v>
      </c>
      <c r="AH48" s="56">
        <f t="shared" si="3"/>
        <v>0</v>
      </c>
      <c r="AI48" s="56">
        <f t="shared" si="4"/>
        <v>0</v>
      </c>
      <c r="AJ48" s="56">
        <f t="shared" si="5"/>
        <v>0</v>
      </c>
      <c r="AK48" s="56">
        <f t="shared" si="6"/>
        <v>0</v>
      </c>
      <c r="AL48" s="56">
        <f t="shared" si="7"/>
        <v>0</v>
      </c>
      <c r="AM48" s="56">
        <f t="shared" si="8"/>
        <v>0</v>
      </c>
      <c r="AN48" s="56">
        <f t="shared" si="9"/>
        <v>0</v>
      </c>
      <c r="AO48" s="58">
        <f t="shared" si="10"/>
        <v>1</v>
      </c>
      <c r="AP48" s="69"/>
      <c r="AQ48" s="40">
        <f t="shared" si="14"/>
        <v>1</v>
      </c>
      <c r="AR48" s="40">
        <v>0</v>
      </c>
      <c r="AS48" s="31">
        <v>0</v>
      </c>
      <c r="AT48" s="31">
        <v>0</v>
      </c>
      <c r="AU48" s="31">
        <v>0</v>
      </c>
      <c r="AV48" s="39">
        <v>0</v>
      </c>
      <c r="AW48" s="31"/>
      <c r="AX48" s="31"/>
      <c r="AY48" s="31"/>
      <c r="AZ48" s="31"/>
      <c r="BA48" s="39"/>
      <c r="BB48" s="152">
        <f t="shared" si="12"/>
        <v>0</v>
      </c>
      <c r="BC48" s="43">
        <v>518053</v>
      </c>
      <c r="BD48" s="43">
        <v>174903</v>
      </c>
      <c r="BE48" t="s">
        <v>1423</v>
      </c>
      <c r="BF48"/>
      <c r="BG48" t="s">
        <v>1403</v>
      </c>
      <c r="BM48" t="s">
        <v>1545</v>
      </c>
      <c r="BN48" t="s">
        <v>1511</v>
      </c>
    </row>
    <row r="49" spans="1:66" ht="15" customHeight="1" x14ac:dyDescent="0.25">
      <c r="A49" s="56" t="s">
        <v>436</v>
      </c>
      <c r="B49" s="19" t="s">
        <v>38</v>
      </c>
      <c r="C49" s="56"/>
      <c r="D49" s="34">
        <v>43153</v>
      </c>
      <c r="E49" s="34">
        <v>44249</v>
      </c>
      <c r="F49" s="34">
        <v>43525</v>
      </c>
      <c r="G49" s="34">
        <v>43915</v>
      </c>
      <c r="H49" s="33" t="s">
        <v>1099</v>
      </c>
      <c r="I49" s="19" t="s">
        <v>1173</v>
      </c>
      <c r="J49" s="19"/>
      <c r="K49" s="56" t="s">
        <v>437</v>
      </c>
      <c r="L49" s="57" t="s">
        <v>438</v>
      </c>
      <c r="M49" s="56" t="s">
        <v>439</v>
      </c>
      <c r="N49" s="56">
        <v>2</v>
      </c>
      <c r="O49" s="56">
        <v>1</v>
      </c>
      <c r="P49" s="56"/>
      <c r="Q49" s="56"/>
      <c r="R49" s="56"/>
      <c r="S49" s="56"/>
      <c r="T49" s="56"/>
      <c r="U49" s="56"/>
      <c r="V49" s="56">
        <f t="shared" si="13"/>
        <v>3</v>
      </c>
      <c r="W49" s="56"/>
      <c r="X49" s="56"/>
      <c r="Y49" s="56"/>
      <c r="Z49" s="56"/>
      <c r="AA49" s="56"/>
      <c r="AB49" s="56">
        <v>1</v>
      </c>
      <c r="AC49" s="56"/>
      <c r="AD49" s="56"/>
      <c r="AE49" s="56"/>
      <c r="AF49" s="56">
        <f t="shared" si="1"/>
        <v>1</v>
      </c>
      <c r="AG49" s="56">
        <f t="shared" si="2"/>
        <v>-2</v>
      </c>
      <c r="AH49" s="56">
        <f t="shared" si="3"/>
        <v>-1</v>
      </c>
      <c r="AI49" s="56">
        <f t="shared" si="4"/>
        <v>0</v>
      </c>
      <c r="AJ49" s="56">
        <f t="shared" si="5"/>
        <v>0</v>
      </c>
      <c r="AK49" s="56">
        <f t="shared" si="6"/>
        <v>1</v>
      </c>
      <c r="AL49" s="56">
        <f t="shared" si="7"/>
        <v>0</v>
      </c>
      <c r="AM49" s="56">
        <f t="shared" si="8"/>
        <v>0</v>
      </c>
      <c r="AN49" s="56">
        <f t="shared" si="9"/>
        <v>0</v>
      </c>
      <c r="AO49" s="58">
        <f t="shared" si="10"/>
        <v>-2</v>
      </c>
      <c r="AP49" s="69"/>
      <c r="AQ49" s="40">
        <f t="shared" si="14"/>
        <v>-2</v>
      </c>
      <c r="AR49" s="40">
        <v>0</v>
      </c>
      <c r="AS49" s="31">
        <v>0</v>
      </c>
      <c r="AT49" s="31">
        <v>0</v>
      </c>
      <c r="AU49" s="31">
        <v>0</v>
      </c>
      <c r="AV49" s="39">
        <v>0</v>
      </c>
      <c r="AW49" s="31"/>
      <c r="AX49" s="31"/>
      <c r="AY49" s="31"/>
      <c r="AZ49" s="31"/>
      <c r="BA49" s="39"/>
      <c r="BB49" s="152">
        <f t="shared" si="12"/>
        <v>0</v>
      </c>
      <c r="BC49" s="43">
        <v>518396</v>
      </c>
      <c r="BD49" s="43">
        <v>174632</v>
      </c>
      <c r="BE49" t="s">
        <v>1423</v>
      </c>
      <c r="BF49"/>
      <c r="BM49" t="s">
        <v>1545</v>
      </c>
      <c r="BN49" t="s">
        <v>1493</v>
      </c>
    </row>
    <row r="50" spans="1:66" x14ac:dyDescent="0.25">
      <c r="A50" s="56" t="s">
        <v>460</v>
      </c>
      <c r="B50" s="19" t="s">
        <v>20</v>
      </c>
      <c r="C50" s="56"/>
      <c r="D50" s="34">
        <v>43168</v>
      </c>
      <c r="E50" s="34">
        <v>44264</v>
      </c>
      <c r="F50" s="34">
        <v>42492</v>
      </c>
      <c r="G50" s="37">
        <v>43921</v>
      </c>
      <c r="H50" s="33" t="s">
        <v>1099</v>
      </c>
      <c r="I50" s="19" t="s">
        <v>1173</v>
      </c>
      <c r="J50" s="19"/>
      <c r="K50" s="56" t="s">
        <v>461</v>
      </c>
      <c r="L50" s="57" t="s">
        <v>462</v>
      </c>
      <c r="M50" s="56" t="s">
        <v>463</v>
      </c>
      <c r="N50" s="56"/>
      <c r="O50" s="56"/>
      <c r="P50" s="56"/>
      <c r="Q50" s="56"/>
      <c r="R50" s="56"/>
      <c r="S50" s="56"/>
      <c r="T50" s="56"/>
      <c r="U50" s="56"/>
      <c r="V50" s="56">
        <f t="shared" si="13"/>
        <v>0</v>
      </c>
      <c r="W50" s="56"/>
      <c r="X50" s="56"/>
      <c r="Y50" s="56"/>
      <c r="Z50" s="56">
        <v>4</v>
      </c>
      <c r="AA50" s="56">
        <v>6</v>
      </c>
      <c r="AB50" s="56"/>
      <c r="AC50" s="56"/>
      <c r="AD50" s="56"/>
      <c r="AE50" s="56"/>
      <c r="AF50" s="56">
        <f t="shared" si="1"/>
        <v>10</v>
      </c>
      <c r="AG50" s="56">
        <f t="shared" si="2"/>
        <v>0</v>
      </c>
      <c r="AH50" s="56">
        <f t="shared" si="3"/>
        <v>0</v>
      </c>
      <c r="AI50" s="56">
        <f t="shared" si="4"/>
        <v>4</v>
      </c>
      <c r="AJ50" s="56">
        <f t="shared" si="5"/>
        <v>6</v>
      </c>
      <c r="AK50" s="56">
        <f t="shared" si="6"/>
        <v>0</v>
      </c>
      <c r="AL50" s="56">
        <f t="shared" si="7"/>
        <v>0</v>
      </c>
      <c r="AM50" s="56">
        <f t="shared" si="8"/>
        <v>0</v>
      </c>
      <c r="AN50" s="56">
        <f t="shared" si="9"/>
        <v>0</v>
      </c>
      <c r="AO50" s="58">
        <f t="shared" si="10"/>
        <v>10</v>
      </c>
      <c r="AP50" s="69" t="s">
        <v>121</v>
      </c>
      <c r="AQ50" s="40">
        <f t="shared" si="14"/>
        <v>10</v>
      </c>
      <c r="AR50" s="40">
        <v>0</v>
      </c>
      <c r="AS50" s="31">
        <v>0</v>
      </c>
      <c r="AT50" s="31">
        <v>0</v>
      </c>
      <c r="AU50" s="31">
        <v>0</v>
      </c>
      <c r="AV50" s="39">
        <v>0</v>
      </c>
      <c r="AW50" s="31"/>
      <c r="AX50" s="31"/>
      <c r="AY50" s="31"/>
      <c r="AZ50" s="31"/>
      <c r="BA50" s="39"/>
      <c r="BB50" s="152">
        <f t="shared" si="12"/>
        <v>0</v>
      </c>
      <c r="BC50" s="43">
        <v>518534</v>
      </c>
      <c r="BD50" s="43">
        <v>171320</v>
      </c>
      <c r="BE50" t="s">
        <v>1487</v>
      </c>
      <c r="BF50"/>
    </row>
    <row r="51" spans="1:66" x14ac:dyDescent="0.25">
      <c r="A51" s="56" t="s">
        <v>460</v>
      </c>
      <c r="B51" s="19" t="s">
        <v>20</v>
      </c>
      <c r="C51" s="56"/>
      <c r="D51" s="34">
        <v>43168</v>
      </c>
      <c r="E51" s="34">
        <v>44264</v>
      </c>
      <c r="F51" s="34">
        <v>42492</v>
      </c>
      <c r="G51" s="37">
        <v>43921</v>
      </c>
      <c r="H51" s="33" t="s">
        <v>1099</v>
      </c>
      <c r="I51" s="19" t="s">
        <v>1173</v>
      </c>
      <c r="J51" s="19"/>
      <c r="K51" s="56" t="s">
        <v>461</v>
      </c>
      <c r="L51" s="57" t="s">
        <v>462</v>
      </c>
      <c r="M51" s="56" t="s">
        <v>463</v>
      </c>
      <c r="N51" s="56"/>
      <c r="O51" s="56"/>
      <c r="P51" s="56"/>
      <c r="Q51" s="56"/>
      <c r="R51" s="56"/>
      <c r="S51" s="56"/>
      <c r="T51" s="56"/>
      <c r="U51" s="56"/>
      <c r="V51" s="56">
        <f t="shared" si="13"/>
        <v>0</v>
      </c>
      <c r="W51" s="56"/>
      <c r="X51" s="56">
        <v>1</v>
      </c>
      <c r="Y51" s="56">
        <v>4</v>
      </c>
      <c r="Z51" s="56">
        <v>2</v>
      </c>
      <c r="AA51" s="56"/>
      <c r="AB51" s="56"/>
      <c r="AC51" s="56"/>
      <c r="AD51" s="56"/>
      <c r="AE51" s="56"/>
      <c r="AF51" s="56">
        <f t="shared" si="1"/>
        <v>7</v>
      </c>
      <c r="AG51" s="56">
        <f t="shared" si="2"/>
        <v>1</v>
      </c>
      <c r="AH51" s="56">
        <f t="shared" si="3"/>
        <v>4</v>
      </c>
      <c r="AI51" s="56">
        <f t="shared" si="4"/>
        <v>2</v>
      </c>
      <c r="AJ51" s="56">
        <f t="shared" si="5"/>
        <v>0</v>
      </c>
      <c r="AK51" s="56">
        <f t="shared" si="6"/>
        <v>0</v>
      </c>
      <c r="AL51" s="56">
        <f t="shared" si="7"/>
        <v>0</v>
      </c>
      <c r="AM51" s="56">
        <f t="shared" si="8"/>
        <v>0</v>
      </c>
      <c r="AN51" s="56">
        <f t="shared" si="9"/>
        <v>0</v>
      </c>
      <c r="AO51" s="58">
        <f t="shared" si="10"/>
        <v>7</v>
      </c>
      <c r="AP51" s="69" t="s">
        <v>121</v>
      </c>
      <c r="AQ51" s="40">
        <f t="shared" si="14"/>
        <v>7</v>
      </c>
      <c r="AR51" s="40">
        <v>0</v>
      </c>
      <c r="AS51" s="31">
        <v>0</v>
      </c>
      <c r="AT51" s="31">
        <v>0</v>
      </c>
      <c r="AU51" s="31">
        <v>0</v>
      </c>
      <c r="AV51" s="39">
        <v>0</v>
      </c>
      <c r="AW51" s="31"/>
      <c r="AX51" s="31"/>
      <c r="AY51" s="31"/>
      <c r="AZ51" s="31"/>
      <c r="BA51" s="39"/>
      <c r="BB51" s="152">
        <f t="shared" si="12"/>
        <v>0</v>
      </c>
      <c r="BC51" s="43">
        <v>518534</v>
      </c>
      <c r="BD51" s="43">
        <v>171320</v>
      </c>
      <c r="BE51" t="s">
        <v>1487</v>
      </c>
      <c r="BF51"/>
    </row>
    <row r="52" spans="1:66" x14ac:dyDescent="0.25">
      <c r="A52" s="56" t="s">
        <v>472</v>
      </c>
      <c r="B52" s="19" t="s">
        <v>31</v>
      </c>
      <c r="C52" s="56"/>
      <c r="D52" s="34">
        <v>43214</v>
      </c>
      <c r="E52" s="34">
        <v>44310</v>
      </c>
      <c r="F52" s="34">
        <v>43496</v>
      </c>
      <c r="G52" s="34">
        <v>43565</v>
      </c>
      <c r="H52" s="33" t="s">
        <v>1099</v>
      </c>
      <c r="I52" s="19" t="s">
        <v>1173</v>
      </c>
      <c r="J52" s="19"/>
      <c r="K52" s="56" t="s">
        <v>473</v>
      </c>
      <c r="L52" s="57" t="s">
        <v>474</v>
      </c>
      <c r="M52" s="56" t="s">
        <v>475</v>
      </c>
      <c r="N52" s="56">
        <v>1</v>
      </c>
      <c r="O52" s="56"/>
      <c r="P52" s="56"/>
      <c r="Q52" s="56"/>
      <c r="R52" s="56">
        <v>0</v>
      </c>
      <c r="S52" s="56"/>
      <c r="T52" s="56"/>
      <c r="U52" s="56"/>
      <c r="V52" s="56">
        <f t="shared" si="13"/>
        <v>1</v>
      </c>
      <c r="W52" s="56"/>
      <c r="X52" s="56">
        <v>1</v>
      </c>
      <c r="Y52" s="56">
        <v>2</v>
      </c>
      <c r="Z52" s="56"/>
      <c r="AA52" s="56"/>
      <c r="AB52" s="56"/>
      <c r="AC52" s="56"/>
      <c r="AD52" s="56"/>
      <c r="AE52" s="56"/>
      <c r="AF52" s="56">
        <f t="shared" si="1"/>
        <v>3</v>
      </c>
      <c r="AG52" s="56">
        <f t="shared" si="2"/>
        <v>0</v>
      </c>
      <c r="AH52" s="56">
        <f t="shared" si="3"/>
        <v>2</v>
      </c>
      <c r="AI52" s="56">
        <f t="shared" si="4"/>
        <v>0</v>
      </c>
      <c r="AJ52" s="56">
        <f t="shared" si="5"/>
        <v>0</v>
      </c>
      <c r="AK52" s="56">
        <f t="shared" si="6"/>
        <v>0</v>
      </c>
      <c r="AL52" s="56">
        <f t="shared" si="7"/>
        <v>0</v>
      </c>
      <c r="AM52" s="56">
        <f t="shared" si="8"/>
        <v>0</v>
      </c>
      <c r="AN52" s="56">
        <f t="shared" si="9"/>
        <v>0</v>
      </c>
      <c r="AO52" s="58">
        <f t="shared" si="10"/>
        <v>2</v>
      </c>
      <c r="AP52" s="69"/>
      <c r="AQ52" s="40">
        <f t="shared" si="14"/>
        <v>2</v>
      </c>
      <c r="AR52" s="40">
        <v>0</v>
      </c>
      <c r="AS52" s="31">
        <v>0</v>
      </c>
      <c r="AT52" s="31">
        <v>0</v>
      </c>
      <c r="AU52" s="31">
        <v>0</v>
      </c>
      <c r="AV52" s="39">
        <v>0</v>
      </c>
      <c r="AW52" s="31"/>
      <c r="AX52" s="31"/>
      <c r="AY52" s="31"/>
      <c r="AZ52" s="31"/>
      <c r="BA52" s="39"/>
      <c r="BB52" s="152">
        <f t="shared" si="12"/>
        <v>0</v>
      </c>
      <c r="BC52" s="43">
        <v>518267</v>
      </c>
      <c r="BD52" s="43">
        <v>175282</v>
      </c>
      <c r="BE52" t="s">
        <v>1422</v>
      </c>
      <c r="BF52"/>
      <c r="BM52" t="s">
        <v>1545</v>
      </c>
      <c r="BN52" t="s">
        <v>1511</v>
      </c>
    </row>
    <row r="53" spans="1:66" x14ac:dyDescent="0.25">
      <c r="A53" s="56" t="s">
        <v>490</v>
      </c>
      <c r="B53" s="19" t="s">
        <v>20</v>
      </c>
      <c r="C53" s="56"/>
      <c r="D53" s="34">
        <v>43389</v>
      </c>
      <c r="E53" s="34">
        <v>44485</v>
      </c>
      <c r="F53" s="34">
        <v>43501</v>
      </c>
      <c r="G53" s="37">
        <v>43921</v>
      </c>
      <c r="H53" s="33" t="s">
        <v>1099</v>
      </c>
      <c r="I53" s="19" t="s">
        <v>1173</v>
      </c>
      <c r="J53" s="19"/>
      <c r="K53" s="56" t="s">
        <v>491</v>
      </c>
      <c r="L53" s="46" t="s">
        <v>1355</v>
      </c>
      <c r="M53" s="56" t="s">
        <v>492</v>
      </c>
      <c r="N53" s="56"/>
      <c r="O53" s="56"/>
      <c r="P53" s="56"/>
      <c r="Q53" s="56"/>
      <c r="R53" s="56"/>
      <c r="S53" s="56"/>
      <c r="T53" s="56"/>
      <c r="U53" s="56"/>
      <c r="V53" s="56">
        <f t="shared" si="13"/>
        <v>0</v>
      </c>
      <c r="W53" s="56"/>
      <c r="X53" s="56"/>
      <c r="Y53" s="56"/>
      <c r="Z53" s="56">
        <v>1</v>
      </c>
      <c r="AA53" s="56"/>
      <c r="AB53" s="56"/>
      <c r="AC53" s="56"/>
      <c r="AD53" s="56"/>
      <c r="AE53" s="56"/>
      <c r="AF53" s="56">
        <f t="shared" si="1"/>
        <v>1</v>
      </c>
      <c r="AG53" s="56">
        <f t="shared" si="2"/>
        <v>0</v>
      </c>
      <c r="AH53" s="56">
        <f t="shared" si="3"/>
        <v>0</v>
      </c>
      <c r="AI53" s="56">
        <f t="shared" si="4"/>
        <v>1</v>
      </c>
      <c r="AJ53" s="56">
        <f t="shared" si="5"/>
        <v>0</v>
      </c>
      <c r="AK53" s="56">
        <f t="shared" si="6"/>
        <v>0</v>
      </c>
      <c r="AL53" s="56">
        <f t="shared" si="7"/>
        <v>0</v>
      </c>
      <c r="AM53" s="56">
        <f t="shared" si="8"/>
        <v>0</v>
      </c>
      <c r="AN53" s="56">
        <f t="shared" si="9"/>
        <v>0</v>
      </c>
      <c r="AO53" s="58">
        <f t="shared" si="10"/>
        <v>1</v>
      </c>
      <c r="AP53" s="69"/>
      <c r="AQ53" s="40">
        <f t="shared" si="14"/>
        <v>1</v>
      </c>
      <c r="AR53" s="40">
        <v>0</v>
      </c>
      <c r="AS53" s="31">
        <v>0</v>
      </c>
      <c r="AT53" s="31">
        <v>0</v>
      </c>
      <c r="AU53" s="31">
        <v>0</v>
      </c>
      <c r="AV53" s="39">
        <v>0</v>
      </c>
      <c r="AW53" s="31"/>
      <c r="AX53" s="31"/>
      <c r="AY53" s="31"/>
      <c r="AZ53" s="31"/>
      <c r="BA53" s="39"/>
      <c r="BB53" s="152">
        <f t="shared" si="12"/>
        <v>0</v>
      </c>
      <c r="BC53" s="43">
        <v>517531</v>
      </c>
      <c r="BD53" s="43">
        <v>174067</v>
      </c>
      <c r="BE53" t="s">
        <v>1426</v>
      </c>
      <c r="BF53" t="s">
        <v>1410</v>
      </c>
    </row>
    <row r="54" spans="1:66" x14ac:dyDescent="0.25">
      <c r="A54" s="56" t="s">
        <v>496</v>
      </c>
      <c r="B54" s="19" t="s">
        <v>20</v>
      </c>
      <c r="C54" s="56"/>
      <c r="D54" s="34">
        <v>43306</v>
      </c>
      <c r="E54" s="34">
        <v>44402</v>
      </c>
      <c r="F54" s="34">
        <v>43405</v>
      </c>
      <c r="G54" s="37">
        <v>43801</v>
      </c>
      <c r="H54" s="33" t="s">
        <v>1099</v>
      </c>
      <c r="I54" s="19" t="s">
        <v>1173</v>
      </c>
      <c r="J54" s="19"/>
      <c r="K54" s="56" t="s">
        <v>497</v>
      </c>
      <c r="L54" s="46" t="s">
        <v>498</v>
      </c>
      <c r="M54" s="56" t="s">
        <v>499</v>
      </c>
      <c r="N54" s="56"/>
      <c r="O54" s="56"/>
      <c r="P54" s="56"/>
      <c r="Q54" s="56"/>
      <c r="R54" s="56"/>
      <c r="S54" s="56"/>
      <c r="T54" s="56"/>
      <c r="U54" s="56"/>
      <c r="V54" s="56">
        <f t="shared" si="13"/>
        <v>0</v>
      </c>
      <c r="W54" s="56"/>
      <c r="X54" s="56"/>
      <c r="Y54" s="56"/>
      <c r="Z54" s="56"/>
      <c r="AA54" s="56">
        <v>2</v>
      </c>
      <c r="AB54" s="56"/>
      <c r="AC54" s="56"/>
      <c r="AD54" s="56"/>
      <c r="AE54" s="56"/>
      <c r="AF54" s="56">
        <f t="shared" si="1"/>
        <v>2</v>
      </c>
      <c r="AG54" s="56">
        <f t="shared" si="2"/>
        <v>0</v>
      </c>
      <c r="AH54" s="56">
        <f t="shared" si="3"/>
        <v>0</v>
      </c>
      <c r="AI54" s="56">
        <f t="shared" si="4"/>
        <v>0</v>
      </c>
      <c r="AJ54" s="56">
        <f t="shared" si="5"/>
        <v>2</v>
      </c>
      <c r="AK54" s="56">
        <f t="shared" si="6"/>
        <v>0</v>
      </c>
      <c r="AL54" s="56">
        <f t="shared" si="7"/>
        <v>0</v>
      </c>
      <c r="AM54" s="56">
        <f t="shared" si="8"/>
        <v>0</v>
      </c>
      <c r="AN54" s="56">
        <f t="shared" si="9"/>
        <v>0</v>
      </c>
      <c r="AO54" s="58">
        <f t="shared" si="10"/>
        <v>2</v>
      </c>
      <c r="AP54" s="69"/>
      <c r="AQ54" s="40">
        <f t="shared" si="14"/>
        <v>2</v>
      </c>
      <c r="AR54" s="40">
        <v>0</v>
      </c>
      <c r="AS54" s="31">
        <v>0</v>
      </c>
      <c r="AT54" s="31">
        <v>0</v>
      </c>
      <c r="AU54" s="31">
        <v>0</v>
      </c>
      <c r="AV54" s="39">
        <v>0</v>
      </c>
      <c r="AW54" s="31"/>
      <c r="AX54" s="31"/>
      <c r="AY54" s="31"/>
      <c r="AZ54" s="31"/>
      <c r="BA54" s="39"/>
      <c r="BB54" s="152">
        <f t="shared" si="12"/>
        <v>0</v>
      </c>
      <c r="BC54" s="43">
        <v>521397</v>
      </c>
      <c r="BD54" s="43">
        <v>175828</v>
      </c>
      <c r="BE54" t="s">
        <v>1459</v>
      </c>
      <c r="BF54"/>
    </row>
    <row r="55" spans="1:66" x14ac:dyDescent="0.25">
      <c r="A55" s="56" t="s">
        <v>511</v>
      </c>
      <c r="B55" s="19" t="s">
        <v>38</v>
      </c>
      <c r="C55" s="56"/>
      <c r="D55" s="34">
        <v>43385</v>
      </c>
      <c r="E55" s="34">
        <v>44481</v>
      </c>
      <c r="F55" s="19"/>
      <c r="G55" s="37">
        <v>43921</v>
      </c>
      <c r="H55" s="33" t="s">
        <v>1099</v>
      </c>
      <c r="I55" s="19" t="s">
        <v>1173</v>
      </c>
      <c r="J55" s="19"/>
      <c r="K55" s="56" t="s">
        <v>512</v>
      </c>
      <c r="L55" s="57" t="s">
        <v>513</v>
      </c>
      <c r="M55" s="56" t="s">
        <v>389</v>
      </c>
      <c r="N55" s="56"/>
      <c r="O55" s="56"/>
      <c r="P55" s="56">
        <v>1</v>
      </c>
      <c r="Q55" s="56"/>
      <c r="R55" s="56"/>
      <c r="S55" s="56"/>
      <c r="T55" s="56"/>
      <c r="U55" s="56"/>
      <c r="V55" s="56">
        <f t="shared" si="13"/>
        <v>1</v>
      </c>
      <c r="W55" s="56"/>
      <c r="X55" s="56">
        <v>2</v>
      </c>
      <c r="Y55" s="56"/>
      <c r="Z55" s="56"/>
      <c r="AA55" s="56"/>
      <c r="AB55" s="56"/>
      <c r="AC55" s="56"/>
      <c r="AD55" s="56"/>
      <c r="AE55" s="56"/>
      <c r="AF55" s="56">
        <f t="shared" si="1"/>
        <v>2</v>
      </c>
      <c r="AG55" s="56">
        <f t="shared" si="2"/>
        <v>2</v>
      </c>
      <c r="AH55" s="56">
        <f t="shared" si="3"/>
        <v>0</v>
      </c>
      <c r="AI55" s="56">
        <f t="shared" si="4"/>
        <v>-1</v>
      </c>
      <c r="AJ55" s="56">
        <f t="shared" si="5"/>
        <v>0</v>
      </c>
      <c r="AK55" s="56">
        <f t="shared" si="6"/>
        <v>0</v>
      </c>
      <c r="AL55" s="56">
        <f t="shared" si="7"/>
        <v>0</v>
      </c>
      <c r="AM55" s="56">
        <f t="shared" si="8"/>
        <v>0</v>
      </c>
      <c r="AN55" s="56">
        <f t="shared" si="9"/>
        <v>0</v>
      </c>
      <c r="AO55" s="58">
        <f t="shared" si="10"/>
        <v>1</v>
      </c>
      <c r="AP55" s="69"/>
      <c r="AQ55" s="40">
        <f t="shared" si="14"/>
        <v>1</v>
      </c>
      <c r="AR55" s="40">
        <v>0</v>
      </c>
      <c r="AS55" s="31">
        <v>0</v>
      </c>
      <c r="AT55" s="31">
        <v>0</v>
      </c>
      <c r="AU55" s="31">
        <v>0</v>
      </c>
      <c r="AV55" s="39">
        <v>0</v>
      </c>
      <c r="AW55" s="31"/>
      <c r="AX55" s="31"/>
      <c r="AY55" s="31"/>
      <c r="AZ55" s="31"/>
      <c r="BA55" s="39"/>
      <c r="BB55" s="152">
        <f t="shared" si="12"/>
        <v>0</v>
      </c>
      <c r="BC55" s="43">
        <v>514174</v>
      </c>
      <c r="BD55" s="43">
        <v>173697</v>
      </c>
      <c r="BE55" t="s">
        <v>1428</v>
      </c>
      <c r="BF55"/>
      <c r="BG55" t="s">
        <v>1428</v>
      </c>
    </row>
    <row r="56" spans="1:66" x14ac:dyDescent="0.25">
      <c r="A56" s="56" t="s">
        <v>546</v>
      </c>
      <c r="B56" s="19" t="s">
        <v>20</v>
      </c>
      <c r="C56" s="56"/>
      <c r="D56" s="34">
        <v>43154</v>
      </c>
      <c r="E56" s="34">
        <v>44253</v>
      </c>
      <c r="F56" s="34">
        <v>43509</v>
      </c>
      <c r="G56" s="34">
        <v>43768</v>
      </c>
      <c r="H56" s="33" t="s">
        <v>1099</v>
      </c>
      <c r="I56" s="19" t="s">
        <v>1173</v>
      </c>
      <c r="J56" s="2"/>
      <c r="K56" s="56" t="s">
        <v>547</v>
      </c>
      <c r="L56" s="57" t="s">
        <v>548</v>
      </c>
      <c r="M56" s="56" t="s">
        <v>549</v>
      </c>
      <c r="N56" s="56"/>
      <c r="O56" s="56"/>
      <c r="P56" s="56">
        <v>1</v>
      </c>
      <c r="Q56" s="56"/>
      <c r="R56" s="56"/>
      <c r="S56" s="56"/>
      <c r="T56" s="56"/>
      <c r="U56" s="56"/>
      <c r="V56" s="56">
        <f t="shared" si="13"/>
        <v>1</v>
      </c>
      <c r="W56" s="56"/>
      <c r="X56" s="56"/>
      <c r="Y56" s="56"/>
      <c r="Z56" s="56"/>
      <c r="AA56" s="56"/>
      <c r="AB56" s="56"/>
      <c r="AC56" s="56">
        <v>0</v>
      </c>
      <c r="AD56" s="56"/>
      <c r="AE56" s="56"/>
      <c r="AF56" s="56">
        <f t="shared" si="1"/>
        <v>0</v>
      </c>
      <c r="AG56" s="56">
        <f t="shared" si="2"/>
        <v>0</v>
      </c>
      <c r="AH56" s="56">
        <f t="shared" si="3"/>
        <v>0</v>
      </c>
      <c r="AI56" s="56">
        <f t="shared" si="4"/>
        <v>-1</v>
      </c>
      <c r="AJ56" s="56">
        <f t="shared" si="5"/>
        <v>0</v>
      </c>
      <c r="AK56" s="56">
        <f t="shared" si="6"/>
        <v>0</v>
      </c>
      <c r="AL56" s="56">
        <f t="shared" si="7"/>
        <v>0</v>
      </c>
      <c r="AM56" s="56">
        <f t="shared" si="8"/>
        <v>0</v>
      </c>
      <c r="AN56" s="56">
        <f t="shared" si="9"/>
        <v>0</v>
      </c>
      <c r="AO56" s="58">
        <f t="shared" si="10"/>
        <v>-1</v>
      </c>
      <c r="AP56" s="248"/>
      <c r="AQ56" s="40">
        <f t="shared" si="14"/>
        <v>-1</v>
      </c>
      <c r="AR56" s="40">
        <v>0</v>
      </c>
      <c r="AS56" s="31">
        <v>0</v>
      </c>
      <c r="AT56" s="31">
        <v>0</v>
      </c>
      <c r="AU56" s="31">
        <v>0</v>
      </c>
      <c r="AV56" s="39">
        <v>0</v>
      </c>
      <c r="AW56" s="31"/>
      <c r="AX56" s="31"/>
      <c r="AY56" s="31"/>
      <c r="AZ56" s="31"/>
      <c r="BA56" s="39"/>
      <c r="BB56" s="152">
        <f t="shared" si="12"/>
        <v>0</v>
      </c>
      <c r="BC56" s="43">
        <v>515649</v>
      </c>
      <c r="BD56" s="43">
        <v>170638</v>
      </c>
      <c r="BE56" s="150" t="s">
        <v>1405</v>
      </c>
      <c r="BF56" s="150"/>
      <c r="BG56" s="150"/>
      <c r="BH56" s="150"/>
      <c r="BI56" s="150"/>
      <c r="BJ56" s="150"/>
      <c r="BK56" s="150"/>
      <c r="BL56" s="150"/>
      <c r="BM56" s="150"/>
      <c r="BN56" s="150"/>
    </row>
    <row r="57" spans="1:66" s="150" customFormat="1" x14ac:dyDescent="0.25">
      <c r="A57" s="56" t="s">
        <v>583</v>
      </c>
      <c r="B57" s="19" t="s">
        <v>20</v>
      </c>
      <c r="C57" s="56"/>
      <c r="D57" s="34">
        <v>43224</v>
      </c>
      <c r="E57" s="34">
        <v>44320</v>
      </c>
      <c r="F57" s="34">
        <v>43252</v>
      </c>
      <c r="G57" s="34">
        <v>43616</v>
      </c>
      <c r="H57" s="33" t="s">
        <v>1099</v>
      </c>
      <c r="I57" s="19" t="s">
        <v>1173</v>
      </c>
      <c r="J57" s="19"/>
      <c r="K57" s="56" t="s">
        <v>584</v>
      </c>
      <c r="L57" s="57" t="s">
        <v>585</v>
      </c>
      <c r="M57" s="56" t="s">
        <v>586</v>
      </c>
      <c r="N57" s="56"/>
      <c r="O57" s="56"/>
      <c r="P57" s="56">
        <v>1</v>
      </c>
      <c r="Q57" s="56"/>
      <c r="R57" s="56"/>
      <c r="S57" s="56"/>
      <c r="T57" s="56"/>
      <c r="U57" s="56"/>
      <c r="V57" s="56">
        <f t="shared" si="13"/>
        <v>1</v>
      </c>
      <c r="W57" s="56"/>
      <c r="X57" s="56"/>
      <c r="Y57" s="56"/>
      <c r="Z57" s="56">
        <v>2</v>
      </c>
      <c r="AA57" s="56"/>
      <c r="AB57" s="56"/>
      <c r="AC57" s="56"/>
      <c r="AD57" s="56"/>
      <c r="AE57" s="56"/>
      <c r="AF57" s="56">
        <f t="shared" si="1"/>
        <v>2</v>
      </c>
      <c r="AG57" s="56">
        <f t="shared" si="2"/>
        <v>0</v>
      </c>
      <c r="AH57" s="56">
        <f t="shared" si="3"/>
        <v>0</v>
      </c>
      <c r="AI57" s="56">
        <f t="shared" si="4"/>
        <v>1</v>
      </c>
      <c r="AJ57" s="56">
        <f t="shared" si="5"/>
        <v>0</v>
      </c>
      <c r="AK57" s="56">
        <f t="shared" si="6"/>
        <v>0</v>
      </c>
      <c r="AL57" s="56">
        <f t="shared" si="7"/>
        <v>0</v>
      </c>
      <c r="AM57" s="56">
        <f t="shared" si="8"/>
        <v>0</v>
      </c>
      <c r="AN57" s="56">
        <f t="shared" si="9"/>
        <v>0</v>
      </c>
      <c r="AO57" s="58">
        <f t="shared" si="10"/>
        <v>1</v>
      </c>
      <c r="AP57" s="69"/>
      <c r="AQ57" s="40">
        <f t="shared" si="14"/>
        <v>1</v>
      </c>
      <c r="AR57" s="40">
        <v>0</v>
      </c>
      <c r="AS57" s="31">
        <v>0</v>
      </c>
      <c r="AT57" s="31">
        <v>0</v>
      </c>
      <c r="AU57" s="31">
        <v>0</v>
      </c>
      <c r="AV57" s="39">
        <v>0</v>
      </c>
      <c r="AW57" s="31"/>
      <c r="AX57" s="31"/>
      <c r="AY57" s="31"/>
      <c r="AZ57" s="31"/>
      <c r="BA57" s="39"/>
      <c r="BB57" s="152">
        <f t="shared" si="12"/>
        <v>0</v>
      </c>
      <c r="BC57" s="43">
        <v>517784</v>
      </c>
      <c r="BD57" s="43">
        <v>171703</v>
      </c>
      <c r="BE57" t="s">
        <v>1487</v>
      </c>
      <c r="BF57"/>
      <c r="BG57"/>
      <c r="BH57"/>
      <c r="BI57"/>
      <c r="BJ57"/>
      <c r="BK57"/>
      <c r="BL57"/>
      <c r="BM57" t="s">
        <v>1545</v>
      </c>
      <c r="BN57" t="s">
        <v>1507</v>
      </c>
    </row>
    <row r="58" spans="1:66" ht="15" customHeight="1" x14ac:dyDescent="0.25">
      <c r="A58" s="56" t="s">
        <v>610</v>
      </c>
      <c r="B58" s="19" t="s">
        <v>38</v>
      </c>
      <c r="C58" s="56"/>
      <c r="D58" s="34">
        <v>43382</v>
      </c>
      <c r="E58" s="34">
        <v>44478</v>
      </c>
      <c r="F58" s="34">
        <v>43405</v>
      </c>
      <c r="G58" s="37">
        <v>43908</v>
      </c>
      <c r="H58" s="33" t="s">
        <v>1099</v>
      </c>
      <c r="I58" s="19" t="s">
        <v>1173</v>
      </c>
      <c r="J58" s="19"/>
      <c r="K58" s="56" t="s">
        <v>611</v>
      </c>
      <c r="L58" s="57" t="s">
        <v>612</v>
      </c>
      <c r="M58" s="56" t="s">
        <v>613</v>
      </c>
      <c r="N58" s="56">
        <v>2</v>
      </c>
      <c r="O58" s="56"/>
      <c r="P58" s="56"/>
      <c r="Q58" s="56"/>
      <c r="R58" s="56"/>
      <c r="S58" s="56"/>
      <c r="T58" s="56"/>
      <c r="U58" s="56"/>
      <c r="V58" s="56">
        <f t="shared" si="13"/>
        <v>2</v>
      </c>
      <c r="W58" s="56"/>
      <c r="X58" s="56"/>
      <c r="Y58" s="56">
        <v>1</v>
      </c>
      <c r="Z58" s="56"/>
      <c r="AA58" s="56"/>
      <c r="AB58" s="56"/>
      <c r="AC58" s="56"/>
      <c r="AD58" s="56"/>
      <c r="AE58" s="56"/>
      <c r="AF58" s="56">
        <f t="shared" si="1"/>
        <v>1</v>
      </c>
      <c r="AG58" s="56">
        <f t="shared" si="2"/>
        <v>-2</v>
      </c>
      <c r="AH58" s="56">
        <f t="shared" si="3"/>
        <v>1</v>
      </c>
      <c r="AI58" s="56">
        <f t="shared" si="4"/>
        <v>0</v>
      </c>
      <c r="AJ58" s="56">
        <f t="shared" si="5"/>
        <v>0</v>
      </c>
      <c r="AK58" s="56">
        <f t="shared" si="6"/>
        <v>0</v>
      </c>
      <c r="AL58" s="56">
        <f t="shared" si="7"/>
        <v>0</v>
      </c>
      <c r="AM58" s="56">
        <f t="shared" si="8"/>
        <v>0</v>
      </c>
      <c r="AN58" s="56">
        <f t="shared" si="9"/>
        <v>0</v>
      </c>
      <c r="AO58" s="58">
        <f t="shared" si="10"/>
        <v>-1</v>
      </c>
      <c r="AP58" s="248"/>
      <c r="AQ58" s="40">
        <f t="shared" si="14"/>
        <v>-1</v>
      </c>
      <c r="AR58" s="40">
        <v>0</v>
      </c>
      <c r="AS58" s="31">
        <v>0</v>
      </c>
      <c r="AT58" s="31">
        <v>0</v>
      </c>
      <c r="AU58" s="31">
        <v>0</v>
      </c>
      <c r="AV58" s="39">
        <v>0</v>
      </c>
      <c r="AW58" s="31"/>
      <c r="AX58" s="31"/>
      <c r="AY58" s="31"/>
      <c r="AZ58" s="31"/>
      <c r="BA58" s="39"/>
      <c r="BB58" s="152">
        <f t="shared" si="12"/>
        <v>0</v>
      </c>
      <c r="BC58" s="43">
        <v>514998</v>
      </c>
      <c r="BD58" s="43">
        <v>172958</v>
      </c>
      <c r="BE58" s="150" t="s">
        <v>1427</v>
      </c>
      <c r="BF58" s="150"/>
      <c r="BG58" s="150"/>
      <c r="BH58" s="150"/>
      <c r="BI58" s="150"/>
      <c r="BJ58" s="150"/>
      <c r="BK58" s="150"/>
      <c r="BL58" s="150"/>
      <c r="BM58" s="150"/>
      <c r="BN58" s="150"/>
    </row>
    <row r="59" spans="1:66" s="150" customFormat="1" x14ac:dyDescent="0.25">
      <c r="A59" s="56" t="s">
        <v>614</v>
      </c>
      <c r="B59" s="19" t="s">
        <v>31</v>
      </c>
      <c r="C59" s="56"/>
      <c r="D59" s="34">
        <v>43305</v>
      </c>
      <c r="E59" s="34">
        <v>44401</v>
      </c>
      <c r="F59" s="34">
        <v>43586</v>
      </c>
      <c r="G59" s="34">
        <v>43722</v>
      </c>
      <c r="H59" s="33" t="s">
        <v>1099</v>
      </c>
      <c r="I59" s="19" t="s">
        <v>1173</v>
      </c>
      <c r="J59" s="19"/>
      <c r="K59" s="56" t="s">
        <v>615</v>
      </c>
      <c r="L59" s="57" t="s">
        <v>616</v>
      </c>
      <c r="M59" s="56" t="s">
        <v>617</v>
      </c>
      <c r="N59" s="56"/>
      <c r="O59" s="56"/>
      <c r="P59" s="56"/>
      <c r="Q59" s="56"/>
      <c r="R59" s="56"/>
      <c r="S59" s="56"/>
      <c r="T59" s="56"/>
      <c r="U59" s="56"/>
      <c r="V59" s="56">
        <f t="shared" si="13"/>
        <v>0</v>
      </c>
      <c r="W59" s="56"/>
      <c r="X59" s="56">
        <v>4</v>
      </c>
      <c r="Y59" s="56"/>
      <c r="Z59" s="56"/>
      <c r="AA59" s="56"/>
      <c r="AB59" s="56"/>
      <c r="AC59" s="56"/>
      <c r="AD59" s="56"/>
      <c r="AE59" s="56"/>
      <c r="AF59" s="56">
        <f t="shared" si="1"/>
        <v>4</v>
      </c>
      <c r="AG59" s="56">
        <f t="shared" si="2"/>
        <v>4</v>
      </c>
      <c r="AH59" s="56">
        <f t="shared" si="3"/>
        <v>0</v>
      </c>
      <c r="AI59" s="56">
        <f t="shared" si="4"/>
        <v>0</v>
      </c>
      <c r="AJ59" s="56">
        <f t="shared" si="5"/>
        <v>0</v>
      </c>
      <c r="AK59" s="56">
        <f t="shared" si="6"/>
        <v>0</v>
      </c>
      <c r="AL59" s="56">
        <f t="shared" si="7"/>
        <v>0</v>
      </c>
      <c r="AM59" s="56">
        <f t="shared" si="8"/>
        <v>0</v>
      </c>
      <c r="AN59" s="56">
        <f t="shared" si="9"/>
        <v>0</v>
      </c>
      <c r="AO59" s="58">
        <f t="shared" si="10"/>
        <v>4</v>
      </c>
      <c r="AP59" s="69"/>
      <c r="AQ59" s="40">
        <f t="shared" si="14"/>
        <v>4</v>
      </c>
      <c r="AR59" s="40">
        <v>0</v>
      </c>
      <c r="AS59" s="31">
        <v>0</v>
      </c>
      <c r="AT59" s="31">
        <v>0</v>
      </c>
      <c r="AU59" s="31">
        <v>0</v>
      </c>
      <c r="AV59" s="39">
        <v>0</v>
      </c>
      <c r="AW59" s="31"/>
      <c r="AX59" s="31"/>
      <c r="AY59" s="31"/>
      <c r="AZ59" s="31"/>
      <c r="BA59" s="39"/>
      <c r="BB59" s="152">
        <f t="shared" si="12"/>
        <v>0</v>
      </c>
      <c r="BC59" s="43">
        <v>515424</v>
      </c>
      <c r="BD59" s="43">
        <v>173951</v>
      </c>
      <c r="BE59" t="s">
        <v>1488</v>
      </c>
      <c r="BF59"/>
      <c r="BG59"/>
      <c r="BH59"/>
      <c r="BI59"/>
      <c r="BJ59"/>
      <c r="BK59"/>
      <c r="BL59"/>
      <c r="BM59"/>
      <c r="BN59"/>
    </row>
    <row r="60" spans="1:66" ht="15" customHeight="1" x14ac:dyDescent="0.25">
      <c r="A60" s="56" t="s">
        <v>626</v>
      </c>
      <c r="B60" s="19" t="s">
        <v>20</v>
      </c>
      <c r="C60" s="56"/>
      <c r="D60" s="34">
        <v>43363</v>
      </c>
      <c r="E60" s="34">
        <v>44459</v>
      </c>
      <c r="F60" s="34">
        <v>43199</v>
      </c>
      <c r="G60" s="34">
        <v>43678</v>
      </c>
      <c r="H60" s="33" t="s">
        <v>1099</v>
      </c>
      <c r="I60" s="19" t="s">
        <v>1173</v>
      </c>
      <c r="J60" s="19"/>
      <c r="K60" s="56" t="s">
        <v>627</v>
      </c>
      <c r="L60" s="57" t="s">
        <v>628</v>
      </c>
      <c r="M60" s="56" t="s">
        <v>629</v>
      </c>
      <c r="N60" s="56"/>
      <c r="O60" s="56"/>
      <c r="P60" s="56">
        <v>1</v>
      </c>
      <c r="Q60" s="56"/>
      <c r="R60" s="56"/>
      <c r="S60" s="56"/>
      <c r="T60" s="56"/>
      <c r="U60" s="56"/>
      <c r="V60" s="56">
        <f t="shared" si="13"/>
        <v>1</v>
      </c>
      <c r="W60" s="56"/>
      <c r="X60" s="56"/>
      <c r="Y60" s="56"/>
      <c r="Z60" s="56">
        <v>2</v>
      </c>
      <c r="AA60" s="56"/>
      <c r="AB60" s="56"/>
      <c r="AC60" s="56"/>
      <c r="AD60" s="56"/>
      <c r="AE60" s="56"/>
      <c r="AF60" s="56">
        <f t="shared" si="1"/>
        <v>2</v>
      </c>
      <c r="AG60" s="56">
        <f t="shared" si="2"/>
        <v>0</v>
      </c>
      <c r="AH60" s="56">
        <f t="shared" si="3"/>
        <v>0</v>
      </c>
      <c r="AI60" s="56">
        <f t="shared" si="4"/>
        <v>1</v>
      </c>
      <c r="AJ60" s="56">
        <f t="shared" si="5"/>
        <v>0</v>
      </c>
      <c r="AK60" s="56">
        <f t="shared" si="6"/>
        <v>0</v>
      </c>
      <c r="AL60" s="56">
        <f t="shared" si="7"/>
        <v>0</v>
      </c>
      <c r="AM60" s="56">
        <f t="shared" si="8"/>
        <v>0</v>
      </c>
      <c r="AN60" s="56">
        <f t="shared" si="9"/>
        <v>0</v>
      </c>
      <c r="AO60" s="58">
        <f t="shared" si="10"/>
        <v>1</v>
      </c>
      <c r="AP60" s="69"/>
      <c r="AQ60" s="40">
        <f t="shared" si="14"/>
        <v>1</v>
      </c>
      <c r="AR60" s="40">
        <v>0</v>
      </c>
      <c r="AS60" s="31">
        <v>0</v>
      </c>
      <c r="AT60" s="31">
        <v>0</v>
      </c>
      <c r="AU60" s="31">
        <v>0</v>
      </c>
      <c r="AV60" s="39">
        <v>0</v>
      </c>
      <c r="AW60" s="31"/>
      <c r="AX60" s="31"/>
      <c r="AY60" s="31"/>
      <c r="AZ60" s="31"/>
      <c r="BA60" s="39"/>
      <c r="BB60" s="152">
        <f t="shared" si="12"/>
        <v>0</v>
      </c>
      <c r="BC60" s="43">
        <v>514859</v>
      </c>
      <c r="BD60" s="43">
        <v>172254</v>
      </c>
      <c r="BE60" t="s">
        <v>1424</v>
      </c>
      <c r="BF60"/>
    </row>
    <row r="61" spans="1:66" ht="15" customHeight="1" x14ac:dyDescent="0.25">
      <c r="A61" s="56" t="s">
        <v>638</v>
      </c>
      <c r="B61" s="19" t="s">
        <v>31</v>
      </c>
      <c r="C61" s="56"/>
      <c r="D61" s="34">
        <v>43446</v>
      </c>
      <c r="E61" s="34">
        <v>44543</v>
      </c>
      <c r="F61" s="34">
        <v>43473</v>
      </c>
      <c r="G61" s="34">
        <v>43868</v>
      </c>
      <c r="H61" s="33" t="s">
        <v>1099</v>
      </c>
      <c r="I61" s="19" t="s">
        <v>1173</v>
      </c>
      <c r="J61" s="19"/>
      <c r="K61" s="56" t="s">
        <v>639</v>
      </c>
      <c r="L61" s="57" t="s">
        <v>640</v>
      </c>
      <c r="M61" s="56" t="s">
        <v>467</v>
      </c>
      <c r="N61" s="56"/>
      <c r="O61" s="56"/>
      <c r="P61" s="56"/>
      <c r="Q61" s="56"/>
      <c r="R61" s="56"/>
      <c r="S61" s="56"/>
      <c r="T61" s="56"/>
      <c r="U61" s="56"/>
      <c r="V61" s="56">
        <f t="shared" si="13"/>
        <v>0</v>
      </c>
      <c r="W61" s="56"/>
      <c r="X61" s="56">
        <v>1</v>
      </c>
      <c r="Y61" s="56"/>
      <c r="Z61" s="56"/>
      <c r="AA61" s="56"/>
      <c r="AB61" s="56"/>
      <c r="AC61" s="56"/>
      <c r="AD61" s="56"/>
      <c r="AE61" s="56"/>
      <c r="AF61" s="56">
        <f t="shared" si="1"/>
        <v>1</v>
      </c>
      <c r="AG61" s="56">
        <f t="shared" si="2"/>
        <v>1</v>
      </c>
      <c r="AH61" s="56">
        <f t="shared" si="3"/>
        <v>0</v>
      </c>
      <c r="AI61" s="56">
        <f t="shared" si="4"/>
        <v>0</v>
      </c>
      <c r="AJ61" s="56">
        <f t="shared" si="5"/>
        <v>0</v>
      </c>
      <c r="AK61" s="56">
        <f t="shared" si="6"/>
        <v>0</v>
      </c>
      <c r="AL61" s="56">
        <f t="shared" si="7"/>
        <v>0</v>
      </c>
      <c r="AM61" s="56">
        <f t="shared" si="8"/>
        <v>0</v>
      </c>
      <c r="AN61" s="56">
        <f t="shared" si="9"/>
        <v>0</v>
      </c>
      <c r="AO61" s="58">
        <f t="shared" si="10"/>
        <v>1</v>
      </c>
      <c r="AP61" s="69"/>
      <c r="AQ61" s="40">
        <f t="shared" si="14"/>
        <v>1</v>
      </c>
      <c r="AR61" s="40">
        <v>0</v>
      </c>
      <c r="AS61" s="31">
        <v>0</v>
      </c>
      <c r="AT61" s="31">
        <v>0</v>
      </c>
      <c r="AU61" s="31">
        <v>0</v>
      </c>
      <c r="AV61" s="39">
        <v>0</v>
      </c>
      <c r="AW61" s="31"/>
      <c r="AX61" s="31"/>
      <c r="AY61" s="31"/>
      <c r="AZ61" s="31"/>
      <c r="BA61" s="39"/>
      <c r="BB61" s="152">
        <f t="shared" si="12"/>
        <v>0</v>
      </c>
      <c r="BC61" s="43">
        <v>521322</v>
      </c>
      <c r="BD61" s="43">
        <v>175815</v>
      </c>
      <c r="BE61" t="s">
        <v>1459</v>
      </c>
      <c r="BF61"/>
      <c r="BI61" t="s">
        <v>1551</v>
      </c>
      <c r="BJ61" t="s">
        <v>1494</v>
      </c>
    </row>
    <row r="62" spans="1:66" ht="15" customHeight="1" x14ac:dyDescent="0.25">
      <c r="A62" s="56" t="s">
        <v>641</v>
      </c>
      <c r="B62" s="19" t="s">
        <v>20</v>
      </c>
      <c r="C62" s="56"/>
      <c r="D62" s="34">
        <v>43335</v>
      </c>
      <c r="E62" s="34">
        <v>44431</v>
      </c>
      <c r="F62" s="19"/>
      <c r="G62" s="34">
        <v>43613</v>
      </c>
      <c r="H62" s="33" t="s">
        <v>1099</v>
      </c>
      <c r="I62" s="19" t="s">
        <v>1173</v>
      </c>
      <c r="J62" s="19"/>
      <c r="K62" s="56" t="s">
        <v>642</v>
      </c>
      <c r="L62" s="57" t="s">
        <v>643</v>
      </c>
      <c r="M62" s="56" t="s">
        <v>317</v>
      </c>
      <c r="N62" s="56"/>
      <c r="O62" s="56"/>
      <c r="P62" s="56"/>
      <c r="Q62" s="56"/>
      <c r="R62" s="56"/>
      <c r="S62" s="56"/>
      <c r="T62" s="56"/>
      <c r="U62" s="56"/>
      <c r="V62" s="56">
        <f t="shared" si="13"/>
        <v>0</v>
      </c>
      <c r="W62" s="56"/>
      <c r="X62" s="56"/>
      <c r="Y62" s="56">
        <v>1</v>
      </c>
      <c r="Z62" s="56"/>
      <c r="AA62" s="56"/>
      <c r="AB62" s="56"/>
      <c r="AC62" s="56"/>
      <c r="AD62" s="56"/>
      <c r="AE62" s="56"/>
      <c r="AF62" s="56">
        <f t="shared" si="1"/>
        <v>1</v>
      </c>
      <c r="AG62" s="56">
        <f t="shared" si="2"/>
        <v>0</v>
      </c>
      <c r="AH62" s="56">
        <f t="shared" si="3"/>
        <v>1</v>
      </c>
      <c r="AI62" s="56">
        <f t="shared" si="4"/>
        <v>0</v>
      </c>
      <c r="AJ62" s="56">
        <f t="shared" si="5"/>
        <v>0</v>
      </c>
      <c r="AK62" s="56">
        <f t="shared" si="6"/>
        <v>0</v>
      </c>
      <c r="AL62" s="56">
        <f t="shared" si="7"/>
        <v>0</v>
      </c>
      <c r="AM62" s="56">
        <f t="shared" si="8"/>
        <v>0</v>
      </c>
      <c r="AN62" s="56">
        <f t="shared" si="9"/>
        <v>0</v>
      </c>
      <c r="AO62" s="58">
        <f t="shared" si="10"/>
        <v>1</v>
      </c>
      <c r="AP62" s="69"/>
      <c r="AQ62" s="40">
        <f t="shared" si="14"/>
        <v>1</v>
      </c>
      <c r="AR62" s="40">
        <v>0</v>
      </c>
      <c r="AS62" s="31">
        <v>0</v>
      </c>
      <c r="AT62" s="31">
        <v>0</v>
      </c>
      <c r="AU62" s="31">
        <v>0</v>
      </c>
      <c r="AV62" s="39">
        <v>0</v>
      </c>
      <c r="AW62" s="31"/>
      <c r="AX62" s="31"/>
      <c r="AY62" s="31"/>
      <c r="AZ62" s="31"/>
      <c r="BA62" s="39"/>
      <c r="BB62" s="152">
        <f t="shared" si="12"/>
        <v>0</v>
      </c>
      <c r="BC62" s="43">
        <v>514675</v>
      </c>
      <c r="BD62" s="43">
        <v>172117</v>
      </c>
      <c r="BE62" t="s">
        <v>1427</v>
      </c>
      <c r="BF62" t="s">
        <v>1410</v>
      </c>
    </row>
    <row r="63" spans="1:66" ht="15" customHeight="1" x14ac:dyDescent="0.25">
      <c r="A63" s="56" t="s">
        <v>644</v>
      </c>
      <c r="B63" s="19" t="s">
        <v>38</v>
      </c>
      <c r="C63" s="56"/>
      <c r="D63" s="34">
        <v>43287</v>
      </c>
      <c r="E63" s="34">
        <v>44383</v>
      </c>
      <c r="F63" s="34">
        <v>43374</v>
      </c>
      <c r="G63" s="34">
        <v>43753</v>
      </c>
      <c r="H63" s="33" t="s">
        <v>1099</v>
      </c>
      <c r="I63" s="19" t="s">
        <v>1173</v>
      </c>
      <c r="J63" s="19"/>
      <c r="K63" s="56" t="s">
        <v>645</v>
      </c>
      <c r="L63" s="57" t="s">
        <v>646</v>
      </c>
      <c r="M63" s="56" t="s">
        <v>647</v>
      </c>
      <c r="N63" s="56"/>
      <c r="O63" s="56"/>
      <c r="P63" s="56"/>
      <c r="Q63" s="56"/>
      <c r="R63" s="56">
        <v>1</v>
      </c>
      <c r="S63" s="56"/>
      <c r="T63" s="56"/>
      <c r="U63" s="56"/>
      <c r="V63" s="56">
        <f t="shared" si="13"/>
        <v>1</v>
      </c>
      <c r="W63" s="56"/>
      <c r="X63" s="56"/>
      <c r="Y63" s="56">
        <v>2</v>
      </c>
      <c r="Z63" s="56"/>
      <c r="AA63" s="56"/>
      <c r="AB63" s="56"/>
      <c r="AC63" s="56"/>
      <c r="AD63" s="56"/>
      <c r="AE63" s="56"/>
      <c r="AF63" s="56">
        <f t="shared" si="1"/>
        <v>2</v>
      </c>
      <c r="AG63" s="56">
        <f t="shared" si="2"/>
        <v>0</v>
      </c>
      <c r="AH63" s="56">
        <f t="shared" si="3"/>
        <v>2</v>
      </c>
      <c r="AI63" s="56">
        <f t="shared" si="4"/>
        <v>0</v>
      </c>
      <c r="AJ63" s="56">
        <f t="shared" si="5"/>
        <v>0</v>
      </c>
      <c r="AK63" s="56">
        <f t="shared" si="6"/>
        <v>-1</v>
      </c>
      <c r="AL63" s="56">
        <f t="shared" si="7"/>
        <v>0</v>
      </c>
      <c r="AM63" s="56">
        <f t="shared" si="8"/>
        <v>0</v>
      </c>
      <c r="AN63" s="56">
        <f t="shared" si="9"/>
        <v>0</v>
      </c>
      <c r="AO63" s="58">
        <f t="shared" si="10"/>
        <v>1</v>
      </c>
      <c r="AP63" s="69"/>
      <c r="AQ63" s="40">
        <f t="shared" si="14"/>
        <v>1</v>
      </c>
      <c r="AR63" s="40">
        <v>0</v>
      </c>
      <c r="AS63" s="31">
        <v>0</v>
      </c>
      <c r="AT63" s="31">
        <v>0</v>
      </c>
      <c r="AU63" s="31">
        <v>0</v>
      </c>
      <c r="AV63" s="39">
        <v>0</v>
      </c>
      <c r="AW63" s="31"/>
      <c r="AX63" s="31"/>
      <c r="AY63" s="31"/>
      <c r="AZ63" s="31"/>
      <c r="BA63" s="39"/>
      <c r="BB63" s="152">
        <f t="shared" si="12"/>
        <v>0</v>
      </c>
      <c r="BC63" s="43">
        <v>516418</v>
      </c>
      <c r="BD63" s="43">
        <v>171190</v>
      </c>
      <c r="BE63" t="s">
        <v>1405</v>
      </c>
      <c r="BF63"/>
      <c r="BM63" t="s">
        <v>1545</v>
      </c>
      <c r="BN63" t="s">
        <v>1512</v>
      </c>
    </row>
    <row r="64" spans="1:66" ht="15" customHeight="1" x14ac:dyDescent="0.25">
      <c r="A64" s="56" t="s">
        <v>652</v>
      </c>
      <c r="B64" s="19" t="s">
        <v>31</v>
      </c>
      <c r="C64" s="56" t="s">
        <v>1203</v>
      </c>
      <c r="D64" s="34">
        <v>43228</v>
      </c>
      <c r="E64" s="34">
        <v>44324</v>
      </c>
      <c r="F64" s="19"/>
      <c r="G64" s="34">
        <v>43630</v>
      </c>
      <c r="H64" s="33" t="s">
        <v>1099</v>
      </c>
      <c r="I64" s="19" t="s">
        <v>1173</v>
      </c>
      <c r="J64" s="19"/>
      <c r="K64" s="56" t="s">
        <v>653</v>
      </c>
      <c r="L64" s="57" t="s">
        <v>654</v>
      </c>
      <c r="M64" s="56" t="s">
        <v>655</v>
      </c>
      <c r="N64" s="56"/>
      <c r="O64" s="56"/>
      <c r="P64" s="56"/>
      <c r="Q64" s="56"/>
      <c r="R64" s="56"/>
      <c r="S64" s="56"/>
      <c r="T64" s="56"/>
      <c r="U64" s="56"/>
      <c r="V64" s="56">
        <f t="shared" si="13"/>
        <v>0</v>
      </c>
      <c r="W64" s="56"/>
      <c r="X64" s="56">
        <v>7</v>
      </c>
      <c r="Y64" s="56"/>
      <c r="Z64" s="56"/>
      <c r="AA64" s="56"/>
      <c r="AB64" s="56"/>
      <c r="AC64" s="56"/>
      <c r="AD64" s="56"/>
      <c r="AE64" s="56"/>
      <c r="AF64" s="56">
        <f t="shared" si="1"/>
        <v>7</v>
      </c>
      <c r="AG64" s="56">
        <f t="shared" si="2"/>
        <v>7</v>
      </c>
      <c r="AH64" s="56">
        <f t="shared" si="3"/>
        <v>0</v>
      </c>
      <c r="AI64" s="56">
        <f t="shared" si="4"/>
        <v>0</v>
      </c>
      <c r="AJ64" s="56">
        <f t="shared" si="5"/>
        <v>0</v>
      </c>
      <c r="AK64" s="56">
        <f t="shared" si="6"/>
        <v>0</v>
      </c>
      <c r="AL64" s="56">
        <f t="shared" si="7"/>
        <v>0</v>
      </c>
      <c r="AM64" s="56">
        <f t="shared" si="8"/>
        <v>0</v>
      </c>
      <c r="AN64" s="56">
        <f t="shared" si="9"/>
        <v>0</v>
      </c>
      <c r="AO64" s="58">
        <f t="shared" si="10"/>
        <v>7</v>
      </c>
      <c r="AP64" s="69"/>
      <c r="AQ64" s="40">
        <f t="shared" si="14"/>
        <v>7</v>
      </c>
      <c r="AR64" s="40">
        <v>0</v>
      </c>
      <c r="AS64" s="31">
        <v>0</v>
      </c>
      <c r="AT64" s="31">
        <v>0</v>
      </c>
      <c r="AU64" s="31">
        <v>0</v>
      </c>
      <c r="AV64" s="39">
        <v>0</v>
      </c>
      <c r="AW64" s="31"/>
      <c r="AX64" s="31"/>
      <c r="AY64" s="31"/>
      <c r="AZ64" s="31"/>
      <c r="BA64" s="39"/>
      <c r="BB64" s="152">
        <f t="shared" si="12"/>
        <v>0</v>
      </c>
      <c r="BC64" s="43">
        <v>516011</v>
      </c>
      <c r="BD64" s="43">
        <v>171165</v>
      </c>
      <c r="BE64" t="s">
        <v>1405</v>
      </c>
      <c r="BF64"/>
      <c r="BG64" t="s">
        <v>1405</v>
      </c>
    </row>
    <row r="65" spans="1:66" ht="15" customHeight="1" x14ac:dyDescent="0.25">
      <c r="A65" s="56" t="s">
        <v>679</v>
      </c>
      <c r="B65" s="19" t="s">
        <v>43</v>
      </c>
      <c r="C65" s="56"/>
      <c r="D65" s="34">
        <v>43378</v>
      </c>
      <c r="E65" s="34">
        <v>44474</v>
      </c>
      <c r="F65" s="34">
        <v>43602</v>
      </c>
      <c r="G65" s="34">
        <v>43718</v>
      </c>
      <c r="H65" s="33" t="s">
        <v>1099</v>
      </c>
      <c r="I65" s="19" t="s">
        <v>1173</v>
      </c>
      <c r="J65" s="19"/>
      <c r="K65" s="56" t="s">
        <v>680</v>
      </c>
      <c r="L65" s="57" t="s">
        <v>681</v>
      </c>
      <c r="M65" s="56" t="s">
        <v>682</v>
      </c>
      <c r="N65" s="56"/>
      <c r="O65" s="56"/>
      <c r="P65" s="56"/>
      <c r="Q65" s="56"/>
      <c r="R65" s="56"/>
      <c r="S65" s="56"/>
      <c r="T65" s="56"/>
      <c r="U65" s="56"/>
      <c r="V65" s="56">
        <f t="shared" si="13"/>
        <v>0</v>
      </c>
      <c r="W65" s="56"/>
      <c r="X65" s="56"/>
      <c r="Y65" s="56">
        <v>1</v>
      </c>
      <c r="Z65" s="56"/>
      <c r="AA65" s="56"/>
      <c r="AB65" s="56"/>
      <c r="AC65" s="56"/>
      <c r="AD65" s="56"/>
      <c r="AE65" s="56"/>
      <c r="AF65" s="56">
        <f t="shared" si="1"/>
        <v>1</v>
      </c>
      <c r="AG65" s="56">
        <f t="shared" si="2"/>
        <v>0</v>
      </c>
      <c r="AH65" s="56">
        <f t="shared" si="3"/>
        <v>1</v>
      </c>
      <c r="AI65" s="56">
        <f t="shared" si="4"/>
        <v>0</v>
      </c>
      <c r="AJ65" s="56">
        <f t="shared" si="5"/>
        <v>0</v>
      </c>
      <c r="AK65" s="56">
        <f t="shared" si="6"/>
        <v>0</v>
      </c>
      <c r="AL65" s="56">
        <f t="shared" si="7"/>
        <v>0</v>
      </c>
      <c r="AM65" s="56">
        <f t="shared" si="8"/>
        <v>0</v>
      </c>
      <c r="AN65" s="56">
        <f t="shared" si="9"/>
        <v>0</v>
      </c>
      <c r="AO65" s="58">
        <f t="shared" si="10"/>
        <v>1</v>
      </c>
      <c r="AP65" s="69"/>
      <c r="AQ65" s="40">
        <f t="shared" si="14"/>
        <v>1</v>
      </c>
      <c r="AR65" s="40">
        <v>0</v>
      </c>
      <c r="AS65" s="31">
        <v>0</v>
      </c>
      <c r="AT65" s="31">
        <v>0</v>
      </c>
      <c r="AU65" s="31">
        <v>0</v>
      </c>
      <c r="AV65" s="39">
        <v>0</v>
      </c>
      <c r="AW65" s="31"/>
      <c r="AX65" s="31"/>
      <c r="AY65" s="31"/>
      <c r="AZ65" s="31"/>
      <c r="BA65" s="39"/>
      <c r="BB65" s="152">
        <f t="shared" si="12"/>
        <v>0</v>
      </c>
      <c r="BC65" s="43">
        <v>518588</v>
      </c>
      <c r="BD65" s="43">
        <v>175372</v>
      </c>
      <c r="BE65" t="s">
        <v>1422</v>
      </c>
      <c r="BF65"/>
    </row>
    <row r="66" spans="1:66" ht="15" customHeight="1" x14ac:dyDescent="0.25">
      <c r="A66" s="56" t="s">
        <v>687</v>
      </c>
      <c r="B66" s="19" t="s">
        <v>31</v>
      </c>
      <c r="C66" s="56" t="s">
        <v>1203</v>
      </c>
      <c r="D66" s="34">
        <v>43266</v>
      </c>
      <c r="E66" s="34">
        <v>44362</v>
      </c>
      <c r="F66" s="34">
        <v>43588</v>
      </c>
      <c r="G66" s="37">
        <v>43720</v>
      </c>
      <c r="H66" s="33" t="s">
        <v>1099</v>
      </c>
      <c r="I66" s="19" t="s">
        <v>1173</v>
      </c>
      <c r="J66" s="19"/>
      <c r="K66" s="56" t="s">
        <v>688</v>
      </c>
      <c r="L66" s="57" t="s">
        <v>689</v>
      </c>
      <c r="M66" s="56" t="s">
        <v>690</v>
      </c>
      <c r="N66" s="56"/>
      <c r="O66" s="56"/>
      <c r="P66" s="56"/>
      <c r="Q66" s="56"/>
      <c r="R66" s="56"/>
      <c r="S66" s="56"/>
      <c r="T66" s="56"/>
      <c r="U66" s="56"/>
      <c r="V66" s="56">
        <f t="shared" ref="V66:V97" si="15">SUM(N66:U66)</f>
        <v>0</v>
      </c>
      <c r="W66" s="56"/>
      <c r="X66" s="56">
        <v>1</v>
      </c>
      <c r="Y66" s="56"/>
      <c r="Z66" s="56"/>
      <c r="AA66" s="56"/>
      <c r="AB66" s="56"/>
      <c r="AC66" s="56"/>
      <c r="AD66" s="56"/>
      <c r="AE66" s="56"/>
      <c r="AF66" s="56">
        <f t="shared" ref="AF66:AF129" si="16">SUM(X66:AD66)</f>
        <v>1</v>
      </c>
      <c r="AG66" s="56">
        <f t="shared" ref="AG66:AG129" si="17">X66-N66</f>
        <v>1</v>
      </c>
      <c r="AH66" s="56">
        <f t="shared" ref="AH66:AH129" si="18">Y66-O66</f>
        <v>0</v>
      </c>
      <c r="AI66" s="56">
        <f t="shared" ref="AI66:AI129" si="19">Z66-P66</f>
        <v>0</v>
      </c>
      <c r="AJ66" s="56">
        <f t="shared" ref="AJ66:AJ129" si="20">AA66-Q66</f>
        <v>0</v>
      </c>
      <c r="AK66" s="56">
        <f t="shared" ref="AK66:AK129" si="21">AB66-R66</f>
        <v>0</v>
      </c>
      <c r="AL66" s="56">
        <f t="shared" ref="AL66:AL129" si="22">AC66-S66</f>
        <v>0</v>
      </c>
      <c r="AM66" s="56">
        <f t="shared" ref="AM66:AM129" si="23">AD66-T66</f>
        <v>0</v>
      </c>
      <c r="AN66" s="56">
        <f t="shared" ref="AN66:AN129" si="24">0-U66</f>
        <v>0</v>
      </c>
      <c r="AO66" s="58">
        <f t="shared" ref="AO66:AO129" si="25">AF66-V66</f>
        <v>1</v>
      </c>
      <c r="AP66" s="69"/>
      <c r="AQ66" s="40">
        <f t="shared" si="14"/>
        <v>1</v>
      </c>
      <c r="AR66" s="40">
        <v>0</v>
      </c>
      <c r="AS66" s="31">
        <v>0</v>
      </c>
      <c r="AT66" s="31">
        <v>0</v>
      </c>
      <c r="AU66" s="31">
        <v>0</v>
      </c>
      <c r="AV66" s="39">
        <v>0</v>
      </c>
      <c r="AW66" s="31"/>
      <c r="AX66" s="31"/>
      <c r="AY66" s="31"/>
      <c r="AZ66" s="31"/>
      <c r="BA66" s="39"/>
      <c r="BB66" s="152">
        <f t="shared" ref="BB66:BB129" si="26">SUM(AR66:BA66)</f>
        <v>0</v>
      </c>
      <c r="BC66" s="43">
        <v>520124</v>
      </c>
      <c r="BD66" s="43">
        <v>175293</v>
      </c>
      <c r="BE66" t="s">
        <v>1402</v>
      </c>
      <c r="BF66"/>
      <c r="BG66" t="s">
        <v>1402</v>
      </c>
    </row>
    <row r="67" spans="1:66" ht="15" customHeight="1" x14ac:dyDescent="0.25">
      <c r="A67" s="56" t="s">
        <v>700</v>
      </c>
      <c r="B67" s="19" t="s">
        <v>38</v>
      </c>
      <c r="C67" s="56"/>
      <c r="D67" s="34">
        <v>43368</v>
      </c>
      <c r="E67" s="34">
        <v>44464</v>
      </c>
      <c r="F67" s="34">
        <v>43496</v>
      </c>
      <c r="G67" s="34">
        <v>43748</v>
      </c>
      <c r="H67" s="33" t="s">
        <v>1099</v>
      </c>
      <c r="I67" s="19" t="s">
        <v>1173</v>
      </c>
      <c r="J67" s="19"/>
      <c r="K67" s="56" t="s">
        <v>701</v>
      </c>
      <c r="L67" s="57" t="s">
        <v>702</v>
      </c>
      <c r="M67" s="56" t="s">
        <v>703</v>
      </c>
      <c r="N67" s="56"/>
      <c r="O67" s="56"/>
      <c r="P67" s="56">
        <v>1</v>
      </c>
      <c r="Q67" s="56"/>
      <c r="R67" s="56"/>
      <c r="S67" s="56"/>
      <c r="T67" s="56"/>
      <c r="U67" s="56"/>
      <c r="V67" s="56">
        <f t="shared" si="15"/>
        <v>1</v>
      </c>
      <c r="W67" s="56"/>
      <c r="X67" s="56">
        <v>1</v>
      </c>
      <c r="Y67" s="56">
        <v>2</v>
      </c>
      <c r="Z67" s="56"/>
      <c r="AA67" s="56"/>
      <c r="AB67" s="56"/>
      <c r="AC67" s="56"/>
      <c r="AD67" s="56"/>
      <c r="AE67" s="56"/>
      <c r="AF67" s="56">
        <f t="shared" si="16"/>
        <v>3</v>
      </c>
      <c r="AG67" s="56">
        <f t="shared" si="17"/>
        <v>1</v>
      </c>
      <c r="AH67" s="56">
        <f t="shared" si="18"/>
        <v>2</v>
      </c>
      <c r="AI67" s="56">
        <f t="shared" si="19"/>
        <v>-1</v>
      </c>
      <c r="AJ67" s="56">
        <f t="shared" si="20"/>
        <v>0</v>
      </c>
      <c r="AK67" s="56">
        <f t="shared" si="21"/>
        <v>0</v>
      </c>
      <c r="AL67" s="56">
        <f t="shared" si="22"/>
        <v>0</v>
      </c>
      <c r="AM67" s="56">
        <f t="shared" si="23"/>
        <v>0</v>
      </c>
      <c r="AN67" s="56">
        <f t="shared" si="24"/>
        <v>0</v>
      </c>
      <c r="AO67" s="58">
        <f t="shared" si="25"/>
        <v>2</v>
      </c>
      <c r="AP67" s="69"/>
      <c r="AQ67" s="40">
        <f t="shared" si="14"/>
        <v>2</v>
      </c>
      <c r="AR67" s="40">
        <v>0</v>
      </c>
      <c r="AS67" s="31">
        <v>0</v>
      </c>
      <c r="AT67" s="31">
        <v>0</v>
      </c>
      <c r="AU67" s="31">
        <v>0</v>
      </c>
      <c r="AV67" s="39">
        <v>0</v>
      </c>
      <c r="AW67" s="31"/>
      <c r="AX67" s="31"/>
      <c r="AY67" s="31"/>
      <c r="AZ67" s="31"/>
      <c r="BA67" s="39"/>
      <c r="BB67" s="152">
        <f t="shared" si="26"/>
        <v>0</v>
      </c>
      <c r="BC67" s="43">
        <v>515965</v>
      </c>
      <c r="BD67" s="43">
        <v>173782</v>
      </c>
      <c r="BE67" t="s">
        <v>1488</v>
      </c>
      <c r="BF67"/>
    </row>
    <row r="68" spans="1:66" ht="15" customHeight="1" x14ac:dyDescent="0.25">
      <c r="A68" s="56" t="s">
        <v>704</v>
      </c>
      <c r="B68" s="19" t="s">
        <v>38</v>
      </c>
      <c r="C68" s="56"/>
      <c r="D68" s="34">
        <v>43329</v>
      </c>
      <c r="E68" s="34">
        <v>44631</v>
      </c>
      <c r="F68" s="34">
        <v>43555</v>
      </c>
      <c r="G68" s="34">
        <v>43616</v>
      </c>
      <c r="H68" s="33" t="s">
        <v>1099</v>
      </c>
      <c r="I68" s="19" t="s">
        <v>1173</v>
      </c>
      <c r="J68" s="19"/>
      <c r="K68" s="56" t="s">
        <v>705</v>
      </c>
      <c r="L68" s="57" t="s">
        <v>706</v>
      </c>
      <c r="M68" s="56" t="s">
        <v>707</v>
      </c>
      <c r="N68" s="56"/>
      <c r="O68" s="56">
        <v>2</v>
      </c>
      <c r="P68" s="56"/>
      <c r="Q68" s="56"/>
      <c r="R68" s="56"/>
      <c r="S68" s="56"/>
      <c r="T68" s="56"/>
      <c r="U68" s="56"/>
      <c r="V68" s="56">
        <f t="shared" si="15"/>
        <v>2</v>
      </c>
      <c r="W68" s="56"/>
      <c r="X68" s="56"/>
      <c r="Y68" s="56"/>
      <c r="Z68" s="56"/>
      <c r="AA68" s="56">
        <v>1</v>
      </c>
      <c r="AB68" s="56"/>
      <c r="AC68" s="56"/>
      <c r="AD68" s="56"/>
      <c r="AE68" s="56"/>
      <c r="AF68" s="56">
        <f t="shared" si="16"/>
        <v>1</v>
      </c>
      <c r="AG68" s="56">
        <f t="shared" si="17"/>
        <v>0</v>
      </c>
      <c r="AH68" s="56">
        <f t="shared" si="18"/>
        <v>-2</v>
      </c>
      <c r="AI68" s="56">
        <f t="shared" si="19"/>
        <v>0</v>
      </c>
      <c r="AJ68" s="56">
        <f t="shared" si="20"/>
        <v>1</v>
      </c>
      <c r="AK68" s="56">
        <f t="shared" si="21"/>
        <v>0</v>
      </c>
      <c r="AL68" s="56">
        <f t="shared" si="22"/>
        <v>0</v>
      </c>
      <c r="AM68" s="56">
        <f t="shared" si="23"/>
        <v>0</v>
      </c>
      <c r="AN68" s="56">
        <f t="shared" si="24"/>
        <v>0</v>
      </c>
      <c r="AO68" s="58">
        <f t="shared" si="25"/>
        <v>-1</v>
      </c>
      <c r="AP68" s="69"/>
      <c r="AQ68" s="40">
        <f t="shared" si="14"/>
        <v>-1</v>
      </c>
      <c r="AR68" s="40">
        <v>0</v>
      </c>
      <c r="AS68" s="31">
        <v>0</v>
      </c>
      <c r="AT68" s="31">
        <v>0</v>
      </c>
      <c r="AU68" s="31">
        <v>0</v>
      </c>
      <c r="AV68" s="39">
        <v>0</v>
      </c>
      <c r="AW68" s="31"/>
      <c r="AX68" s="31"/>
      <c r="AY68" s="31"/>
      <c r="AZ68" s="31"/>
      <c r="BA68" s="39"/>
      <c r="BB68" s="152">
        <f t="shared" si="26"/>
        <v>0</v>
      </c>
      <c r="BC68" s="43">
        <v>516997</v>
      </c>
      <c r="BD68" s="43">
        <v>173966</v>
      </c>
      <c r="BE68" t="s">
        <v>1426</v>
      </c>
      <c r="BF68"/>
      <c r="BM68" t="s">
        <v>1545</v>
      </c>
      <c r="BN68" t="s">
        <v>1513</v>
      </c>
    </row>
    <row r="69" spans="1:66" ht="15" customHeight="1" x14ac:dyDescent="0.25">
      <c r="A69" s="56" t="s">
        <v>712</v>
      </c>
      <c r="B69" s="19" t="s">
        <v>31</v>
      </c>
      <c r="C69" s="56" t="s">
        <v>1203</v>
      </c>
      <c r="D69" s="34">
        <v>43293</v>
      </c>
      <c r="E69" s="34">
        <v>44389</v>
      </c>
      <c r="F69" s="34">
        <v>43192</v>
      </c>
      <c r="G69" s="34">
        <v>43752</v>
      </c>
      <c r="H69" s="33" t="s">
        <v>1099</v>
      </c>
      <c r="I69" s="19" t="s">
        <v>1173</v>
      </c>
      <c r="J69" s="19"/>
      <c r="K69" s="56" t="s">
        <v>713</v>
      </c>
      <c r="L69" s="57" t="s">
        <v>714</v>
      </c>
      <c r="M69" s="56" t="s">
        <v>715</v>
      </c>
      <c r="N69" s="56"/>
      <c r="O69" s="56"/>
      <c r="P69" s="56"/>
      <c r="Q69" s="56"/>
      <c r="R69" s="56"/>
      <c r="S69" s="56"/>
      <c r="T69" s="56"/>
      <c r="U69" s="56"/>
      <c r="V69" s="56">
        <f t="shared" si="15"/>
        <v>0</v>
      </c>
      <c r="W69" s="56"/>
      <c r="X69" s="56"/>
      <c r="Y69" s="56">
        <v>1</v>
      </c>
      <c r="Z69" s="56"/>
      <c r="AA69" s="56"/>
      <c r="AB69" s="56"/>
      <c r="AC69" s="56"/>
      <c r="AD69" s="56"/>
      <c r="AE69" s="56"/>
      <c r="AF69" s="56">
        <f t="shared" si="16"/>
        <v>1</v>
      </c>
      <c r="AG69" s="56">
        <f t="shared" si="17"/>
        <v>0</v>
      </c>
      <c r="AH69" s="56">
        <f t="shared" si="18"/>
        <v>1</v>
      </c>
      <c r="AI69" s="56">
        <f t="shared" si="19"/>
        <v>0</v>
      </c>
      <c r="AJ69" s="56">
        <f t="shared" si="20"/>
        <v>0</v>
      </c>
      <c r="AK69" s="56">
        <f t="shared" si="21"/>
        <v>0</v>
      </c>
      <c r="AL69" s="56">
        <f t="shared" si="22"/>
        <v>0</v>
      </c>
      <c r="AM69" s="56">
        <f t="shared" si="23"/>
        <v>0</v>
      </c>
      <c r="AN69" s="56">
        <f t="shared" si="24"/>
        <v>0</v>
      </c>
      <c r="AO69" s="58">
        <f t="shared" si="25"/>
        <v>1</v>
      </c>
      <c r="AP69" s="69"/>
      <c r="AQ69" s="40">
        <f t="shared" si="14"/>
        <v>1</v>
      </c>
      <c r="AR69" s="40">
        <v>0</v>
      </c>
      <c r="AS69" s="31">
        <v>0</v>
      </c>
      <c r="AT69" s="31">
        <v>0</v>
      </c>
      <c r="AU69" s="31">
        <v>0</v>
      </c>
      <c r="AV69" s="39">
        <v>0</v>
      </c>
      <c r="AW69" s="31"/>
      <c r="AX69" s="31"/>
      <c r="AY69" s="31"/>
      <c r="AZ69" s="31"/>
      <c r="BA69" s="39"/>
      <c r="BB69" s="152">
        <f t="shared" si="26"/>
        <v>0</v>
      </c>
      <c r="BC69" s="43">
        <v>515113</v>
      </c>
      <c r="BD69" s="43">
        <v>171634</v>
      </c>
      <c r="BE69" t="s">
        <v>1458</v>
      </c>
      <c r="BF69"/>
      <c r="BI69" t="s">
        <v>1551</v>
      </c>
      <c r="BJ69" t="s">
        <v>1514</v>
      </c>
    </row>
    <row r="70" spans="1:66" ht="15" customHeight="1" x14ac:dyDescent="0.25">
      <c r="A70" s="56" t="s">
        <v>726</v>
      </c>
      <c r="B70" s="19" t="s">
        <v>31</v>
      </c>
      <c r="C70" s="56" t="s">
        <v>1203</v>
      </c>
      <c r="D70" s="34">
        <v>43280</v>
      </c>
      <c r="E70" s="34">
        <v>44376</v>
      </c>
      <c r="F70" s="19"/>
      <c r="G70" s="34">
        <v>43882</v>
      </c>
      <c r="H70" s="33" t="s">
        <v>1099</v>
      </c>
      <c r="I70" s="19" t="s">
        <v>1173</v>
      </c>
      <c r="J70" s="19"/>
      <c r="K70" s="56" t="s">
        <v>727</v>
      </c>
      <c r="L70" s="57" t="s">
        <v>728</v>
      </c>
      <c r="M70" s="56" t="s">
        <v>729</v>
      </c>
      <c r="N70" s="56"/>
      <c r="O70" s="56"/>
      <c r="P70" s="56"/>
      <c r="Q70" s="56"/>
      <c r="R70" s="56"/>
      <c r="S70" s="56"/>
      <c r="T70" s="56"/>
      <c r="U70" s="56"/>
      <c r="V70" s="56">
        <f t="shared" si="15"/>
        <v>0</v>
      </c>
      <c r="W70" s="56"/>
      <c r="X70" s="56"/>
      <c r="Y70" s="56"/>
      <c r="Z70" s="56"/>
      <c r="AA70" s="56">
        <v>1</v>
      </c>
      <c r="AB70" s="56"/>
      <c r="AC70" s="56"/>
      <c r="AD70" s="56"/>
      <c r="AE70" s="56"/>
      <c r="AF70" s="56">
        <f t="shared" si="16"/>
        <v>1</v>
      </c>
      <c r="AG70" s="56">
        <f t="shared" si="17"/>
        <v>0</v>
      </c>
      <c r="AH70" s="56">
        <f t="shared" si="18"/>
        <v>0</v>
      </c>
      <c r="AI70" s="56">
        <f t="shared" si="19"/>
        <v>0</v>
      </c>
      <c r="AJ70" s="56">
        <f t="shared" si="20"/>
        <v>1</v>
      </c>
      <c r="AK70" s="56">
        <f t="shared" si="21"/>
        <v>0</v>
      </c>
      <c r="AL70" s="56">
        <f t="shared" si="22"/>
        <v>0</v>
      </c>
      <c r="AM70" s="56">
        <f t="shared" si="23"/>
        <v>0</v>
      </c>
      <c r="AN70" s="56">
        <f t="shared" si="24"/>
        <v>0</v>
      </c>
      <c r="AO70" s="58">
        <f t="shared" si="25"/>
        <v>1</v>
      </c>
      <c r="AP70" s="69"/>
      <c r="AQ70" s="40">
        <f t="shared" si="14"/>
        <v>1</v>
      </c>
      <c r="AR70" s="40">
        <v>0</v>
      </c>
      <c r="AS70" s="31">
        <v>0</v>
      </c>
      <c r="AT70" s="31">
        <v>0</v>
      </c>
      <c r="AU70" s="31">
        <v>0</v>
      </c>
      <c r="AV70" s="39">
        <v>0</v>
      </c>
      <c r="AW70" s="31"/>
      <c r="AX70" s="31"/>
      <c r="AY70" s="31"/>
      <c r="AZ70" s="31"/>
      <c r="BA70" s="39"/>
      <c r="BB70" s="152">
        <f t="shared" si="26"/>
        <v>0</v>
      </c>
      <c r="BC70" s="43">
        <v>515379</v>
      </c>
      <c r="BD70" s="43">
        <v>171492</v>
      </c>
      <c r="BE70" t="s">
        <v>1458</v>
      </c>
      <c r="BF70"/>
    </row>
    <row r="71" spans="1:66" ht="15" customHeight="1" x14ac:dyDescent="0.25">
      <c r="A71" s="56" t="s">
        <v>745</v>
      </c>
      <c r="B71" s="19" t="s">
        <v>38</v>
      </c>
      <c r="C71" s="56"/>
      <c r="D71" s="34">
        <v>43332</v>
      </c>
      <c r="E71" s="34">
        <v>43798</v>
      </c>
      <c r="F71" s="19"/>
      <c r="G71" s="34">
        <v>43798</v>
      </c>
      <c r="H71" s="33" t="s">
        <v>1099</v>
      </c>
      <c r="I71" s="19" t="s">
        <v>1173</v>
      </c>
      <c r="J71" s="19"/>
      <c r="K71" s="56" t="s">
        <v>746</v>
      </c>
      <c r="L71" s="57" t="s">
        <v>747</v>
      </c>
      <c r="M71" s="56" t="s">
        <v>274</v>
      </c>
      <c r="N71" s="56"/>
      <c r="O71" s="56"/>
      <c r="P71" s="56"/>
      <c r="Q71" s="56"/>
      <c r="R71" s="56">
        <v>1</v>
      </c>
      <c r="S71" s="56"/>
      <c r="T71" s="56"/>
      <c r="U71" s="56"/>
      <c r="V71" s="56">
        <f t="shared" si="15"/>
        <v>1</v>
      </c>
      <c r="W71" s="56"/>
      <c r="X71" s="56"/>
      <c r="Y71" s="56">
        <v>1</v>
      </c>
      <c r="Z71" s="56">
        <v>1</v>
      </c>
      <c r="AA71" s="56"/>
      <c r="AB71" s="56"/>
      <c r="AC71" s="56"/>
      <c r="AD71" s="56"/>
      <c r="AE71" s="56"/>
      <c r="AF71" s="56">
        <f t="shared" si="16"/>
        <v>2</v>
      </c>
      <c r="AG71" s="56">
        <f t="shared" si="17"/>
        <v>0</v>
      </c>
      <c r="AH71" s="56">
        <f t="shared" si="18"/>
        <v>1</v>
      </c>
      <c r="AI71" s="56">
        <f t="shared" si="19"/>
        <v>1</v>
      </c>
      <c r="AJ71" s="56">
        <f t="shared" si="20"/>
        <v>0</v>
      </c>
      <c r="AK71" s="56">
        <f t="shared" si="21"/>
        <v>-1</v>
      </c>
      <c r="AL71" s="56">
        <f t="shared" si="22"/>
        <v>0</v>
      </c>
      <c r="AM71" s="56">
        <f t="shared" si="23"/>
        <v>0</v>
      </c>
      <c r="AN71" s="56">
        <f t="shared" si="24"/>
        <v>0</v>
      </c>
      <c r="AO71" s="58">
        <f t="shared" si="25"/>
        <v>1</v>
      </c>
      <c r="AP71" s="69"/>
      <c r="AQ71" s="40">
        <f t="shared" si="14"/>
        <v>1</v>
      </c>
      <c r="AR71" s="40">
        <v>0</v>
      </c>
      <c r="AS71" s="31">
        <v>0</v>
      </c>
      <c r="AT71" s="31">
        <v>0</v>
      </c>
      <c r="AU71" s="31">
        <v>0</v>
      </c>
      <c r="AV71" s="39">
        <v>0</v>
      </c>
      <c r="AW71" s="31"/>
      <c r="AX71" s="31"/>
      <c r="AY71" s="31"/>
      <c r="AZ71" s="31"/>
      <c r="BA71" s="39"/>
      <c r="BB71" s="152">
        <f t="shared" si="26"/>
        <v>0</v>
      </c>
      <c r="BC71" s="43">
        <v>512613</v>
      </c>
      <c r="BD71" s="43">
        <v>173404</v>
      </c>
      <c r="BE71" t="s">
        <v>1419</v>
      </c>
      <c r="BF71"/>
    </row>
    <row r="72" spans="1:66" ht="15" customHeight="1" x14ac:dyDescent="0.25">
      <c r="A72" s="56" t="s">
        <v>759</v>
      </c>
      <c r="B72" s="19" t="s">
        <v>43</v>
      </c>
      <c r="C72" s="56"/>
      <c r="D72" s="34">
        <v>43469</v>
      </c>
      <c r="E72" s="34">
        <v>44565</v>
      </c>
      <c r="F72" s="34">
        <v>43192</v>
      </c>
      <c r="G72" s="34">
        <v>43801</v>
      </c>
      <c r="H72" s="33" t="s">
        <v>1099</v>
      </c>
      <c r="I72" s="19" t="s">
        <v>1173</v>
      </c>
      <c r="J72" s="19"/>
      <c r="K72" s="56" t="s">
        <v>760</v>
      </c>
      <c r="L72" s="57" t="s">
        <v>761</v>
      </c>
      <c r="M72" s="56" t="s">
        <v>715</v>
      </c>
      <c r="N72" s="56"/>
      <c r="O72" s="56"/>
      <c r="P72" s="56"/>
      <c r="Q72" s="56"/>
      <c r="R72" s="56"/>
      <c r="S72" s="56"/>
      <c r="T72" s="56"/>
      <c r="U72" s="56"/>
      <c r="V72" s="56">
        <f t="shared" si="15"/>
        <v>0</v>
      </c>
      <c r="W72" s="56"/>
      <c r="X72" s="56">
        <v>1</v>
      </c>
      <c r="Y72" s="56"/>
      <c r="Z72" s="56"/>
      <c r="AA72" s="56"/>
      <c r="AB72" s="56"/>
      <c r="AC72" s="56"/>
      <c r="AD72" s="56"/>
      <c r="AE72" s="56"/>
      <c r="AF72" s="56">
        <f t="shared" si="16"/>
        <v>1</v>
      </c>
      <c r="AG72" s="56">
        <f t="shared" si="17"/>
        <v>1</v>
      </c>
      <c r="AH72" s="56">
        <f t="shared" si="18"/>
        <v>0</v>
      </c>
      <c r="AI72" s="56">
        <f t="shared" si="19"/>
        <v>0</v>
      </c>
      <c r="AJ72" s="56">
        <f t="shared" si="20"/>
        <v>0</v>
      </c>
      <c r="AK72" s="56">
        <f t="shared" si="21"/>
        <v>0</v>
      </c>
      <c r="AL72" s="56">
        <f t="shared" si="22"/>
        <v>0</v>
      </c>
      <c r="AM72" s="56">
        <f t="shared" si="23"/>
        <v>0</v>
      </c>
      <c r="AN72" s="56">
        <f t="shared" si="24"/>
        <v>0</v>
      </c>
      <c r="AO72" s="58">
        <f t="shared" si="25"/>
        <v>1</v>
      </c>
      <c r="AP72" s="69"/>
      <c r="AQ72" s="40">
        <f t="shared" si="14"/>
        <v>1</v>
      </c>
      <c r="AR72" s="40">
        <v>0</v>
      </c>
      <c r="AS72" s="31">
        <v>0</v>
      </c>
      <c r="AT72" s="31">
        <v>0</v>
      </c>
      <c r="AU72" s="31">
        <v>0</v>
      </c>
      <c r="AV72" s="39">
        <v>0</v>
      </c>
      <c r="AW72" s="31"/>
      <c r="AX72" s="31"/>
      <c r="AY72" s="31"/>
      <c r="AZ72" s="31"/>
      <c r="BA72" s="39"/>
      <c r="BB72" s="152">
        <f t="shared" si="26"/>
        <v>0</v>
      </c>
      <c r="BC72" s="43">
        <v>515112</v>
      </c>
      <c r="BD72" s="43">
        <v>171634</v>
      </c>
      <c r="BE72" t="s">
        <v>1458</v>
      </c>
      <c r="BF72"/>
      <c r="BI72" t="s">
        <v>1551</v>
      </c>
      <c r="BJ72" t="s">
        <v>1514</v>
      </c>
    </row>
    <row r="73" spans="1:66" ht="15" customHeight="1" x14ac:dyDescent="0.25">
      <c r="A73" s="19" t="s">
        <v>856</v>
      </c>
      <c r="B73" s="19" t="s">
        <v>31</v>
      </c>
      <c r="C73" s="19"/>
      <c r="D73" s="34">
        <v>43637</v>
      </c>
      <c r="E73" s="34">
        <v>43637</v>
      </c>
      <c r="F73" s="34">
        <v>43637</v>
      </c>
      <c r="G73" s="34">
        <v>43637</v>
      </c>
      <c r="H73" s="33" t="s">
        <v>1099</v>
      </c>
      <c r="I73" s="19" t="s">
        <v>1173</v>
      </c>
      <c r="J73" s="19"/>
      <c r="K73" s="19" t="s">
        <v>857</v>
      </c>
      <c r="L73" s="26" t="s">
        <v>1604</v>
      </c>
      <c r="M73" s="19" t="s">
        <v>858</v>
      </c>
      <c r="N73" s="19"/>
      <c r="O73" s="19"/>
      <c r="P73" s="19"/>
      <c r="Q73" s="19"/>
      <c r="R73" s="19"/>
      <c r="S73" s="19"/>
      <c r="T73" s="19"/>
      <c r="U73" s="19"/>
      <c r="V73" s="19">
        <f t="shared" si="15"/>
        <v>0</v>
      </c>
      <c r="W73" s="19"/>
      <c r="X73" s="19"/>
      <c r="Y73" s="19"/>
      <c r="Z73" s="19"/>
      <c r="AA73" s="19">
        <v>0</v>
      </c>
      <c r="AB73" s="19">
        <v>0</v>
      </c>
      <c r="AC73" s="19"/>
      <c r="AD73" s="19"/>
      <c r="AE73" s="19"/>
      <c r="AF73" s="19">
        <f t="shared" si="16"/>
        <v>0</v>
      </c>
      <c r="AG73" s="19">
        <f t="shared" si="17"/>
        <v>0</v>
      </c>
      <c r="AH73" s="19">
        <f t="shared" si="18"/>
        <v>0</v>
      </c>
      <c r="AI73" s="19">
        <f t="shared" si="19"/>
        <v>0</v>
      </c>
      <c r="AJ73" s="19">
        <f t="shared" si="20"/>
        <v>0</v>
      </c>
      <c r="AK73" s="19">
        <f t="shared" si="21"/>
        <v>0</v>
      </c>
      <c r="AL73" s="19">
        <f t="shared" si="22"/>
        <v>0</v>
      </c>
      <c r="AM73" s="19">
        <f t="shared" si="23"/>
        <v>0</v>
      </c>
      <c r="AN73" s="19">
        <f t="shared" si="24"/>
        <v>0</v>
      </c>
      <c r="AO73" s="38">
        <f t="shared" si="25"/>
        <v>0</v>
      </c>
      <c r="AP73" s="248"/>
      <c r="AQ73" s="40">
        <f t="shared" si="14"/>
        <v>0</v>
      </c>
      <c r="AR73" s="40">
        <v>0</v>
      </c>
      <c r="AS73" s="31">
        <v>0</v>
      </c>
      <c r="AT73" s="31">
        <v>0</v>
      </c>
      <c r="AU73" s="31">
        <v>0</v>
      </c>
      <c r="AV73" s="39">
        <v>0</v>
      </c>
      <c r="AW73" s="31"/>
      <c r="AX73" s="31"/>
      <c r="AY73" s="31"/>
      <c r="AZ73" s="31"/>
      <c r="BA73" s="39"/>
      <c r="BB73" s="152">
        <f t="shared" si="26"/>
        <v>0</v>
      </c>
      <c r="BC73" s="43">
        <v>516877</v>
      </c>
      <c r="BD73" s="43">
        <v>175059</v>
      </c>
      <c r="BE73" s="19" t="s">
        <v>1488</v>
      </c>
      <c r="BF73" s="19"/>
      <c r="BG73" s="19"/>
      <c r="BH73" s="19" t="s">
        <v>1404</v>
      </c>
      <c r="BI73" s="19"/>
      <c r="BJ73" s="19"/>
      <c r="BK73" s="19"/>
      <c r="BL73" s="19" t="s">
        <v>1515</v>
      </c>
      <c r="BM73" s="19" t="s">
        <v>1545</v>
      </c>
      <c r="BN73" s="19" t="s">
        <v>1505</v>
      </c>
    </row>
    <row r="74" spans="1:66" s="19" customFormat="1" ht="15" customHeight="1" x14ac:dyDescent="0.25">
      <c r="A74" s="56" t="s">
        <v>898</v>
      </c>
      <c r="B74" s="19" t="s">
        <v>48</v>
      </c>
      <c r="C74" s="56"/>
      <c r="D74" s="34">
        <v>43677</v>
      </c>
      <c r="E74" s="34">
        <v>44773</v>
      </c>
      <c r="G74" s="34">
        <v>43887</v>
      </c>
      <c r="H74" s="33" t="s">
        <v>1099</v>
      </c>
      <c r="I74" s="19" t="s">
        <v>1173</v>
      </c>
      <c r="K74" s="56" t="s">
        <v>660</v>
      </c>
      <c r="L74" s="57" t="s">
        <v>899</v>
      </c>
      <c r="M74" s="56" t="s">
        <v>661</v>
      </c>
      <c r="N74" s="56"/>
      <c r="O74" s="56"/>
      <c r="P74" s="56"/>
      <c r="Q74" s="56"/>
      <c r="R74" s="56"/>
      <c r="S74" s="56"/>
      <c r="T74" s="56"/>
      <c r="U74" s="56"/>
      <c r="V74" s="56">
        <f t="shared" si="15"/>
        <v>0</v>
      </c>
      <c r="W74" s="56"/>
      <c r="X74" s="56">
        <v>4</v>
      </c>
      <c r="Y74" s="56">
        <v>3</v>
      </c>
      <c r="Z74" s="56"/>
      <c r="AA74" s="56"/>
      <c r="AB74" s="56"/>
      <c r="AC74" s="56"/>
      <c r="AD74" s="56"/>
      <c r="AE74" s="56"/>
      <c r="AF74" s="56">
        <f t="shared" si="16"/>
        <v>7</v>
      </c>
      <c r="AG74" s="56">
        <f t="shared" si="17"/>
        <v>4</v>
      </c>
      <c r="AH74" s="56">
        <f t="shared" si="18"/>
        <v>3</v>
      </c>
      <c r="AI74" s="56">
        <f t="shared" si="19"/>
        <v>0</v>
      </c>
      <c r="AJ74" s="56">
        <f t="shared" si="20"/>
        <v>0</v>
      </c>
      <c r="AK74" s="56">
        <f t="shared" si="21"/>
        <v>0</v>
      </c>
      <c r="AL74" s="56">
        <f t="shared" si="22"/>
        <v>0</v>
      </c>
      <c r="AM74" s="56">
        <f t="shared" si="23"/>
        <v>0</v>
      </c>
      <c r="AN74" s="56">
        <f t="shared" si="24"/>
        <v>0</v>
      </c>
      <c r="AO74" s="58">
        <f t="shared" si="25"/>
        <v>7</v>
      </c>
      <c r="AP74" s="69"/>
      <c r="AQ74" s="40">
        <f t="shared" si="14"/>
        <v>7</v>
      </c>
      <c r="AR74" s="40">
        <v>0</v>
      </c>
      <c r="AS74" s="31">
        <v>0</v>
      </c>
      <c r="AT74" s="31">
        <v>0</v>
      </c>
      <c r="AU74" s="31">
        <v>0</v>
      </c>
      <c r="AV74" s="39">
        <v>0</v>
      </c>
      <c r="AW74" s="31"/>
      <c r="AX74" s="31"/>
      <c r="AY74" s="31"/>
      <c r="AZ74" s="31"/>
      <c r="BA74" s="39"/>
      <c r="BB74" s="152">
        <f t="shared" si="26"/>
        <v>0</v>
      </c>
      <c r="BC74" s="43">
        <v>514280</v>
      </c>
      <c r="BD74" s="43">
        <v>170996</v>
      </c>
      <c r="BE74" t="s">
        <v>1458</v>
      </c>
      <c r="BF74"/>
      <c r="BG74"/>
      <c r="BH74"/>
      <c r="BI74" t="s">
        <v>1551</v>
      </c>
      <c r="BJ74" t="s">
        <v>1503</v>
      </c>
      <c r="BK74"/>
      <c r="BL74"/>
      <c r="BM74"/>
      <c r="BN74"/>
    </row>
    <row r="75" spans="1:66" ht="15" customHeight="1" x14ac:dyDescent="0.25">
      <c r="A75" s="56" t="s">
        <v>904</v>
      </c>
      <c r="B75" s="19" t="s">
        <v>38</v>
      </c>
      <c r="C75" s="56"/>
      <c r="D75" s="34">
        <v>43761</v>
      </c>
      <c r="E75" s="34">
        <v>44857</v>
      </c>
      <c r="F75" s="19"/>
      <c r="G75" s="34">
        <v>43761</v>
      </c>
      <c r="H75" s="33" t="s">
        <v>1099</v>
      </c>
      <c r="I75" s="19" t="s">
        <v>1173</v>
      </c>
      <c r="J75" s="19"/>
      <c r="K75" s="56" t="s">
        <v>905</v>
      </c>
      <c r="L75" s="57" t="s">
        <v>906</v>
      </c>
      <c r="M75" s="56" t="s">
        <v>907</v>
      </c>
      <c r="N75" s="56"/>
      <c r="O75" s="56"/>
      <c r="P75" s="56">
        <v>1</v>
      </c>
      <c r="Q75" s="56"/>
      <c r="R75" s="56"/>
      <c r="S75" s="56"/>
      <c r="T75" s="56"/>
      <c r="U75" s="56"/>
      <c r="V75" s="56">
        <f t="shared" si="15"/>
        <v>1</v>
      </c>
      <c r="W75" s="56"/>
      <c r="X75" s="56">
        <v>1</v>
      </c>
      <c r="Y75" s="56">
        <v>1</v>
      </c>
      <c r="Z75" s="56"/>
      <c r="AA75" s="56"/>
      <c r="AB75" s="56"/>
      <c r="AC75" s="56"/>
      <c r="AD75" s="56"/>
      <c r="AE75" s="56"/>
      <c r="AF75" s="56">
        <f t="shared" si="16"/>
        <v>2</v>
      </c>
      <c r="AG75" s="56">
        <f t="shared" si="17"/>
        <v>1</v>
      </c>
      <c r="AH75" s="56">
        <f t="shared" si="18"/>
        <v>1</v>
      </c>
      <c r="AI75" s="56">
        <f t="shared" si="19"/>
        <v>-1</v>
      </c>
      <c r="AJ75" s="56">
        <f t="shared" si="20"/>
        <v>0</v>
      </c>
      <c r="AK75" s="56">
        <f t="shared" si="21"/>
        <v>0</v>
      </c>
      <c r="AL75" s="56">
        <f t="shared" si="22"/>
        <v>0</v>
      </c>
      <c r="AM75" s="56">
        <f t="shared" si="23"/>
        <v>0</v>
      </c>
      <c r="AN75" s="56">
        <f t="shared" si="24"/>
        <v>0</v>
      </c>
      <c r="AO75" s="58">
        <f t="shared" si="25"/>
        <v>1</v>
      </c>
      <c r="AP75" s="69"/>
      <c r="AQ75" s="40">
        <f t="shared" si="14"/>
        <v>1</v>
      </c>
      <c r="AR75" s="40">
        <v>0</v>
      </c>
      <c r="AS75" s="31">
        <v>0</v>
      </c>
      <c r="AT75" s="31">
        <v>0</v>
      </c>
      <c r="AU75" s="31">
        <v>0</v>
      </c>
      <c r="AV75" s="39">
        <v>0</v>
      </c>
      <c r="AW75" s="31"/>
      <c r="AX75" s="31"/>
      <c r="AY75" s="31"/>
      <c r="AZ75" s="31"/>
      <c r="BA75" s="39"/>
      <c r="BB75" s="152">
        <f t="shared" si="26"/>
        <v>0</v>
      </c>
      <c r="BC75" s="43">
        <v>519011</v>
      </c>
      <c r="BD75" s="43">
        <v>176963</v>
      </c>
      <c r="BE75" t="s">
        <v>1420</v>
      </c>
      <c r="BF75"/>
      <c r="BM75" t="s">
        <v>1545</v>
      </c>
      <c r="BN75" t="s">
        <v>1510</v>
      </c>
    </row>
    <row r="76" spans="1:66" s="150" customFormat="1" ht="15" customHeight="1" x14ac:dyDescent="0.25">
      <c r="A76" s="56" t="s">
        <v>949</v>
      </c>
      <c r="B76" s="19" t="s">
        <v>31</v>
      </c>
      <c r="C76" s="56"/>
      <c r="D76" s="34">
        <v>43748</v>
      </c>
      <c r="E76" s="34">
        <v>44844</v>
      </c>
      <c r="F76" s="37">
        <v>43739</v>
      </c>
      <c r="G76" s="37">
        <v>43861</v>
      </c>
      <c r="H76" s="33" t="s">
        <v>1099</v>
      </c>
      <c r="I76" s="19" t="s">
        <v>1173</v>
      </c>
      <c r="J76" s="19"/>
      <c r="K76" s="56" t="s">
        <v>950</v>
      </c>
      <c r="L76" s="57" t="s">
        <v>951</v>
      </c>
      <c r="M76" s="56" t="s">
        <v>207</v>
      </c>
      <c r="N76" s="56"/>
      <c r="O76" s="56"/>
      <c r="P76" s="56"/>
      <c r="Q76" s="56"/>
      <c r="R76" s="56"/>
      <c r="S76" s="56"/>
      <c r="T76" s="56"/>
      <c r="U76" s="56"/>
      <c r="V76" s="56">
        <f t="shared" si="15"/>
        <v>0</v>
      </c>
      <c r="W76" s="56"/>
      <c r="X76" s="56">
        <v>1</v>
      </c>
      <c r="Y76" s="56"/>
      <c r="Z76" s="56"/>
      <c r="AA76" s="56"/>
      <c r="AB76" s="56"/>
      <c r="AC76" s="56"/>
      <c r="AD76" s="56"/>
      <c r="AE76" s="56"/>
      <c r="AF76" s="56">
        <f t="shared" si="16"/>
        <v>1</v>
      </c>
      <c r="AG76" s="56">
        <f t="shared" si="17"/>
        <v>1</v>
      </c>
      <c r="AH76" s="56">
        <f t="shared" si="18"/>
        <v>0</v>
      </c>
      <c r="AI76" s="56">
        <f t="shared" si="19"/>
        <v>0</v>
      </c>
      <c r="AJ76" s="56">
        <f t="shared" si="20"/>
        <v>0</v>
      </c>
      <c r="AK76" s="56">
        <f t="shared" si="21"/>
        <v>0</v>
      </c>
      <c r="AL76" s="56">
        <f t="shared" si="22"/>
        <v>0</v>
      </c>
      <c r="AM76" s="56">
        <f t="shared" si="23"/>
        <v>0</v>
      </c>
      <c r="AN76" s="56">
        <f t="shared" si="24"/>
        <v>0</v>
      </c>
      <c r="AO76" s="58">
        <f t="shared" si="25"/>
        <v>1</v>
      </c>
      <c r="AP76" s="69"/>
      <c r="AQ76" s="40">
        <f t="shared" si="14"/>
        <v>1</v>
      </c>
      <c r="AR76" s="40">
        <v>0</v>
      </c>
      <c r="AS76" s="31">
        <v>0</v>
      </c>
      <c r="AT76" s="31">
        <v>0</v>
      </c>
      <c r="AU76" s="31">
        <v>0</v>
      </c>
      <c r="AV76" s="39">
        <v>0</v>
      </c>
      <c r="AW76" s="31"/>
      <c r="AX76" s="31"/>
      <c r="AY76" s="31"/>
      <c r="AZ76" s="31"/>
      <c r="BA76" s="39"/>
      <c r="BB76" s="152">
        <f t="shared" si="26"/>
        <v>0</v>
      </c>
      <c r="BC76" s="43">
        <v>516817</v>
      </c>
      <c r="BD76" s="43">
        <v>174222</v>
      </c>
      <c r="BE76" t="s">
        <v>1488</v>
      </c>
      <c r="BF76"/>
      <c r="BG76"/>
      <c r="BH76"/>
      <c r="BI76" t="s">
        <v>1551</v>
      </c>
      <c r="BJ76" t="s">
        <v>1499</v>
      </c>
      <c r="BK76"/>
      <c r="BL76"/>
      <c r="BM76" t="s">
        <v>1545</v>
      </c>
      <c r="BN76" t="s">
        <v>1500</v>
      </c>
    </row>
    <row r="77" spans="1:66" ht="15" customHeight="1" x14ac:dyDescent="0.25">
      <c r="A77" s="56" t="s">
        <v>956</v>
      </c>
      <c r="B77" s="19" t="s">
        <v>38</v>
      </c>
      <c r="C77" s="56"/>
      <c r="D77" s="34">
        <v>43627</v>
      </c>
      <c r="E77" s="34">
        <v>43627</v>
      </c>
      <c r="F77" s="34">
        <v>43627</v>
      </c>
      <c r="G77" s="34">
        <v>43627</v>
      </c>
      <c r="H77" s="33" t="s">
        <v>1099</v>
      </c>
      <c r="I77" s="19" t="s">
        <v>1173</v>
      </c>
      <c r="J77" s="19"/>
      <c r="K77" s="56" t="s">
        <v>957</v>
      </c>
      <c r="L77" s="57" t="s">
        <v>958</v>
      </c>
      <c r="M77" s="56" t="s">
        <v>959</v>
      </c>
      <c r="N77" s="56"/>
      <c r="O77" s="56"/>
      <c r="P77" s="56"/>
      <c r="Q77" s="56"/>
      <c r="R77" s="56"/>
      <c r="S77" s="56"/>
      <c r="T77" s="56">
        <v>1</v>
      </c>
      <c r="U77" s="56"/>
      <c r="V77" s="56">
        <f t="shared" si="15"/>
        <v>1</v>
      </c>
      <c r="W77" s="56"/>
      <c r="X77" s="56"/>
      <c r="Y77" s="56"/>
      <c r="Z77" s="56">
        <v>1</v>
      </c>
      <c r="AA77" s="56">
        <v>1</v>
      </c>
      <c r="AB77" s="56"/>
      <c r="AC77" s="56"/>
      <c r="AD77" s="56"/>
      <c r="AE77" s="56"/>
      <c r="AF77" s="56">
        <f t="shared" si="16"/>
        <v>2</v>
      </c>
      <c r="AG77" s="56">
        <f t="shared" si="17"/>
        <v>0</v>
      </c>
      <c r="AH77" s="56">
        <f t="shared" si="18"/>
        <v>0</v>
      </c>
      <c r="AI77" s="56">
        <f t="shared" si="19"/>
        <v>1</v>
      </c>
      <c r="AJ77" s="56">
        <f t="shared" si="20"/>
        <v>1</v>
      </c>
      <c r="AK77" s="56">
        <f t="shared" si="21"/>
        <v>0</v>
      </c>
      <c r="AL77" s="56">
        <f t="shared" si="22"/>
        <v>0</v>
      </c>
      <c r="AM77" s="56">
        <f t="shared" si="23"/>
        <v>-1</v>
      </c>
      <c r="AN77" s="56">
        <f t="shared" si="24"/>
        <v>0</v>
      </c>
      <c r="AO77" s="58">
        <f t="shared" si="25"/>
        <v>1</v>
      </c>
      <c r="AP77" s="69"/>
      <c r="AQ77" s="40">
        <f t="shared" si="14"/>
        <v>1</v>
      </c>
      <c r="AR77" s="40">
        <v>0</v>
      </c>
      <c r="AS77" s="31">
        <v>0</v>
      </c>
      <c r="AT77" s="31">
        <v>0</v>
      </c>
      <c r="AU77" s="31">
        <v>0</v>
      </c>
      <c r="AV77" s="39">
        <v>0</v>
      </c>
      <c r="AW77" s="31"/>
      <c r="AX77" s="31"/>
      <c r="AY77" s="31"/>
      <c r="AZ77" s="31"/>
      <c r="BA77" s="39"/>
      <c r="BB77" s="152">
        <f t="shared" si="26"/>
        <v>0</v>
      </c>
      <c r="BC77" s="43">
        <v>516873</v>
      </c>
      <c r="BD77" s="43">
        <v>173350</v>
      </c>
      <c r="BE77" t="s">
        <v>1426</v>
      </c>
      <c r="BF77"/>
      <c r="BH77" t="s">
        <v>1404</v>
      </c>
      <c r="BM77" t="s">
        <v>1545</v>
      </c>
      <c r="BN77" t="s">
        <v>1516</v>
      </c>
    </row>
    <row r="78" spans="1:66" ht="15" customHeight="1" x14ac:dyDescent="0.25">
      <c r="A78" s="56" t="s">
        <v>1020</v>
      </c>
      <c r="B78" s="19" t="s">
        <v>38</v>
      </c>
      <c r="C78" s="56"/>
      <c r="D78" s="34">
        <v>43724</v>
      </c>
      <c r="E78" s="34">
        <v>44821</v>
      </c>
      <c r="F78" s="19"/>
      <c r="G78" s="37">
        <v>43725</v>
      </c>
      <c r="H78" s="33" t="s">
        <v>1099</v>
      </c>
      <c r="I78" s="19" t="s">
        <v>1173</v>
      </c>
      <c r="J78" s="19"/>
      <c r="K78" s="56" t="s">
        <v>1021</v>
      </c>
      <c r="L78" s="57" t="s">
        <v>1022</v>
      </c>
      <c r="M78" s="56" t="s">
        <v>917</v>
      </c>
      <c r="N78" s="56">
        <v>1</v>
      </c>
      <c r="O78" s="56"/>
      <c r="P78" s="56"/>
      <c r="Q78" s="56">
        <v>1</v>
      </c>
      <c r="R78" s="56"/>
      <c r="S78" s="56"/>
      <c r="T78" s="56"/>
      <c r="U78" s="56"/>
      <c r="V78" s="56">
        <f t="shared" si="15"/>
        <v>2</v>
      </c>
      <c r="W78" s="56"/>
      <c r="X78" s="56"/>
      <c r="Y78" s="56"/>
      <c r="Z78" s="56"/>
      <c r="AA78" s="56"/>
      <c r="AB78" s="56">
        <v>1</v>
      </c>
      <c r="AC78" s="56"/>
      <c r="AD78" s="56"/>
      <c r="AE78" s="56">
        <v>0</v>
      </c>
      <c r="AF78" s="56">
        <f t="shared" si="16"/>
        <v>1</v>
      </c>
      <c r="AG78" s="56">
        <f t="shared" si="17"/>
        <v>-1</v>
      </c>
      <c r="AH78" s="56">
        <f t="shared" si="18"/>
        <v>0</v>
      </c>
      <c r="AI78" s="56">
        <f t="shared" si="19"/>
        <v>0</v>
      </c>
      <c r="AJ78" s="56">
        <f t="shared" si="20"/>
        <v>-1</v>
      </c>
      <c r="AK78" s="56">
        <f t="shared" si="21"/>
        <v>1</v>
      </c>
      <c r="AL78" s="56">
        <f t="shared" si="22"/>
        <v>0</v>
      </c>
      <c r="AM78" s="56">
        <f t="shared" si="23"/>
        <v>0</v>
      </c>
      <c r="AN78" s="56">
        <f t="shared" si="24"/>
        <v>0</v>
      </c>
      <c r="AO78" s="58">
        <f t="shared" si="25"/>
        <v>-1</v>
      </c>
      <c r="AP78" s="69"/>
      <c r="AQ78" s="40">
        <f t="shared" si="14"/>
        <v>-1</v>
      </c>
      <c r="AR78" s="40">
        <v>0</v>
      </c>
      <c r="AS78" s="31">
        <v>0</v>
      </c>
      <c r="AT78" s="31">
        <v>0</v>
      </c>
      <c r="AU78" s="31">
        <v>0</v>
      </c>
      <c r="AV78" s="39">
        <v>0</v>
      </c>
      <c r="AW78" s="31"/>
      <c r="AX78" s="31"/>
      <c r="AY78" s="31"/>
      <c r="AZ78" s="31"/>
      <c r="BA78" s="39"/>
      <c r="BB78" s="152">
        <f t="shared" si="26"/>
        <v>0</v>
      </c>
      <c r="BC78" s="43">
        <v>516420</v>
      </c>
      <c r="BD78" s="43">
        <v>171274</v>
      </c>
      <c r="BE78" t="s">
        <v>1405</v>
      </c>
      <c r="BF78"/>
    </row>
    <row r="79" spans="1:66" ht="15" customHeight="1" x14ac:dyDescent="0.25">
      <c r="A79" s="56" t="s">
        <v>1043</v>
      </c>
      <c r="B79" s="19" t="s">
        <v>31</v>
      </c>
      <c r="C79" s="56"/>
      <c r="D79" s="34">
        <v>43809</v>
      </c>
      <c r="E79" s="34">
        <v>44905</v>
      </c>
      <c r="F79" s="19"/>
      <c r="G79" s="37">
        <v>43813</v>
      </c>
      <c r="H79" s="33" t="s">
        <v>1099</v>
      </c>
      <c r="I79" s="19" t="s">
        <v>1173</v>
      </c>
      <c r="J79" s="19"/>
      <c r="K79" s="56" t="s">
        <v>1044</v>
      </c>
      <c r="L79" s="57" t="s">
        <v>1045</v>
      </c>
      <c r="M79" s="56" t="s">
        <v>1046</v>
      </c>
      <c r="N79" s="56"/>
      <c r="O79" s="56">
        <v>1</v>
      </c>
      <c r="P79" s="56"/>
      <c r="Q79" s="56"/>
      <c r="R79" s="56"/>
      <c r="S79" s="56"/>
      <c r="T79" s="56"/>
      <c r="U79" s="56"/>
      <c r="V79" s="56">
        <f t="shared" si="15"/>
        <v>1</v>
      </c>
      <c r="W79" s="56"/>
      <c r="X79" s="56"/>
      <c r="Y79" s="56"/>
      <c r="Z79" s="56"/>
      <c r="AA79" s="56"/>
      <c r="AB79" s="56"/>
      <c r="AC79" s="56"/>
      <c r="AD79" s="56"/>
      <c r="AE79" s="56"/>
      <c r="AF79" s="56">
        <f t="shared" si="16"/>
        <v>0</v>
      </c>
      <c r="AG79" s="56">
        <f t="shared" si="17"/>
        <v>0</v>
      </c>
      <c r="AH79" s="56">
        <f t="shared" si="18"/>
        <v>-1</v>
      </c>
      <c r="AI79" s="56">
        <f t="shared" si="19"/>
        <v>0</v>
      </c>
      <c r="AJ79" s="56">
        <f t="shared" si="20"/>
        <v>0</v>
      </c>
      <c r="AK79" s="56">
        <f t="shared" si="21"/>
        <v>0</v>
      </c>
      <c r="AL79" s="56">
        <f t="shared" si="22"/>
        <v>0</v>
      </c>
      <c r="AM79" s="56">
        <f t="shared" si="23"/>
        <v>0</v>
      </c>
      <c r="AN79" s="56">
        <f t="shared" si="24"/>
        <v>0</v>
      </c>
      <c r="AO79" s="58">
        <f t="shared" si="25"/>
        <v>-1</v>
      </c>
      <c r="AP79" s="69"/>
      <c r="AQ79" s="40">
        <f t="shared" si="14"/>
        <v>-1</v>
      </c>
      <c r="AR79" s="40">
        <v>0</v>
      </c>
      <c r="AS79" s="31">
        <v>0</v>
      </c>
      <c r="AT79" s="31">
        <v>0</v>
      </c>
      <c r="AU79" s="31">
        <v>0</v>
      </c>
      <c r="AV79" s="39">
        <v>0</v>
      </c>
      <c r="AW79" s="31"/>
      <c r="AX79" s="31"/>
      <c r="AY79" s="31"/>
      <c r="AZ79" s="31"/>
      <c r="BA79" s="39"/>
      <c r="BB79" s="152">
        <f t="shared" si="26"/>
        <v>0</v>
      </c>
      <c r="BC79" s="43">
        <v>513192</v>
      </c>
      <c r="BD79" s="43">
        <v>171188</v>
      </c>
      <c r="BE79" t="s">
        <v>1416</v>
      </c>
      <c r="BF79"/>
    </row>
    <row r="80" spans="1:66" ht="15" customHeight="1" x14ac:dyDescent="0.25">
      <c r="A80" s="56" t="s">
        <v>1062</v>
      </c>
      <c r="B80" s="19" t="s">
        <v>43</v>
      </c>
      <c r="C80" s="56"/>
      <c r="D80" s="34">
        <v>43903</v>
      </c>
      <c r="E80" s="34">
        <v>45001</v>
      </c>
      <c r="F80" s="34">
        <v>43906</v>
      </c>
      <c r="G80" s="34">
        <v>43906</v>
      </c>
      <c r="H80" s="58" t="s">
        <v>1099</v>
      </c>
      <c r="I80" s="19" t="s">
        <v>1173</v>
      </c>
      <c r="J80" s="19"/>
      <c r="K80" s="56" t="s">
        <v>1063</v>
      </c>
      <c r="L80" s="57" t="s">
        <v>1064</v>
      </c>
      <c r="M80" s="56" t="s">
        <v>691</v>
      </c>
      <c r="N80" s="56"/>
      <c r="O80" s="56"/>
      <c r="P80" s="56"/>
      <c r="Q80" s="56"/>
      <c r="R80" s="56"/>
      <c r="S80" s="56"/>
      <c r="T80" s="56"/>
      <c r="U80" s="56"/>
      <c r="V80" s="56">
        <f t="shared" si="15"/>
        <v>0</v>
      </c>
      <c r="W80" s="56"/>
      <c r="X80" s="56">
        <v>1</v>
      </c>
      <c r="Y80" s="56"/>
      <c r="Z80" s="56"/>
      <c r="AA80" s="56"/>
      <c r="AB80" s="56"/>
      <c r="AC80" s="56"/>
      <c r="AD80" s="56"/>
      <c r="AE80" s="56"/>
      <c r="AF80" s="56">
        <f t="shared" si="16"/>
        <v>1</v>
      </c>
      <c r="AG80" s="56">
        <f t="shared" si="17"/>
        <v>1</v>
      </c>
      <c r="AH80" s="56">
        <f t="shared" si="18"/>
        <v>0</v>
      </c>
      <c r="AI80" s="56">
        <f t="shared" si="19"/>
        <v>0</v>
      </c>
      <c r="AJ80" s="56">
        <f t="shared" si="20"/>
        <v>0</v>
      </c>
      <c r="AK80" s="56">
        <f t="shared" si="21"/>
        <v>0</v>
      </c>
      <c r="AL80" s="56">
        <f t="shared" si="22"/>
        <v>0</v>
      </c>
      <c r="AM80" s="56">
        <f t="shared" si="23"/>
        <v>0</v>
      </c>
      <c r="AN80" s="56">
        <f t="shared" si="24"/>
        <v>0</v>
      </c>
      <c r="AO80" s="58">
        <f t="shared" si="25"/>
        <v>1</v>
      </c>
      <c r="AP80" s="69"/>
      <c r="AQ80" s="40">
        <f t="shared" si="14"/>
        <v>1</v>
      </c>
      <c r="AR80" s="40">
        <v>0</v>
      </c>
      <c r="AS80" s="31">
        <v>0</v>
      </c>
      <c r="AT80" s="31">
        <v>0</v>
      </c>
      <c r="AU80" s="31">
        <v>0</v>
      </c>
      <c r="AV80" s="39">
        <v>0</v>
      </c>
      <c r="AW80" s="31"/>
      <c r="AX80" s="31"/>
      <c r="AY80" s="31"/>
      <c r="AZ80" s="31"/>
      <c r="BA80" s="39"/>
      <c r="BB80" s="152">
        <f t="shared" si="26"/>
        <v>0</v>
      </c>
      <c r="BC80" s="43">
        <v>513712</v>
      </c>
      <c r="BD80" s="43">
        <v>172398</v>
      </c>
      <c r="BE80" t="s">
        <v>1427</v>
      </c>
      <c r="BF80"/>
    </row>
    <row r="81" spans="1:66" ht="15" customHeight="1" x14ac:dyDescent="0.25">
      <c r="A81" s="56" t="s">
        <v>1069</v>
      </c>
      <c r="B81" s="19" t="s">
        <v>31</v>
      </c>
      <c r="C81" s="56"/>
      <c r="D81" s="34">
        <v>43850</v>
      </c>
      <c r="E81" s="34">
        <v>43850</v>
      </c>
      <c r="F81" s="19"/>
      <c r="G81" s="34">
        <v>43850</v>
      </c>
      <c r="H81" s="33" t="s">
        <v>1099</v>
      </c>
      <c r="I81" s="19" t="s">
        <v>1173</v>
      </c>
      <c r="J81" s="19"/>
      <c r="K81" s="56" t="s">
        <v>1070</v>
      </c>
      <c r="L81" s="57" t="s">
        <v>1071</v>
      </c>
      <c r="M81" s="56" t="s">
        <v>1072</v>
      </c>
      <c r="N81" s="56"/>
      <c r="O81" s="56"/>
      <c r="P81" s="56">
        <v>1</v>
      </c>
      <c r="Q81" s="56"/>
      <c r="R81" s="56"/>
      <c r="S81" s="56"/>
      <c r="T81" s="56"/>
      <c r="U81" s="56"/>
      <c r="V81" s="56">
        <f t="shared" si="15"/>
        <v>1</v>
      </c>
      <c r="W81" s="56"/>
      <c r="X81" s="56"/>
      <c r="Y81" s="56"/>
      <c r="Z81" s="56"/>
      <c r="AA81" s="56"/>
      <c r="AB81" s="56"/>
      <c r="AC81" s="56"/>
      <c r="AD81" s="56"/>
      <c r="AE81" s="56"/>
      <c r="AF81" s="56">
        <f t="shared" si="16"/>
        <v>0</v>
      </c>
      <c r="AG81" s="56">
        <f t="shared" si="17"/>
        <v>0</v>
      </c>
      <c r="AH81" s="56">
        <f t="shared" si="18"/>
        <v>0</v>
      </c>
      <c r="AI81" s="56">
        <f t="shared" si="19"/>
        <v>-1</v>
      </c>
      <c r="AJ81" s="56">
        <f t="shared" si="20"/>
        <v>0</v>
      </c>
      <c r="AK81" s="56">
        <f t="shared" si="21"/>
        <v>0</v>
      </c>
      <c r="AL81" s="56">
        <f t="shared" si="22"/>
        <v>0</v>
      </c>
      <c r="AM81" s="56">
        <f t="shared" si="23"/>
        <v>0</v>
      </c>
      <c r="AN81" s="56">
        <f t="shared" si="24"/>
        <v>0</v>
      </c>
      <c r="AO81" s="58">
        <f t="shared" si="25"/>
        <v>-1</v>
      </c>
      <c r="AP81" s="248"/>
      <c r="AQ81" s="40">
        <f t="shared" si="14"/>
        <v>-1</v>
      </c>
      <c r="AR81" s="40">
        <v>0</v>
      </c>
      <c r="AS81" s="31">
        <v>0</v>
      </c>
      <c r="AT81" s="31">
        <v>0</v>
      </c>
      <c r="AU81" s="31">
        <v>0</v>
      </c>
      <c r="AV81" s="39">
        <v>0</v>
      </c>
      <c r="AW81" s="31"/>
      <c r="AX81" s="31"/>
      <c r="AY81" s="31"/>
      <c r="AZ81" s="31"/>
      <c r="BA81" s="39"/>
      <c r="BB81" s="152">
        <f t="shared" si="26"/>
        <v>0</v>
      </c>
      <c r="BC81" s="43">
        <v>512883</v>
      </c>
      <c r="BD81" s="43">
        <v>173656</v>
      </c>
      <c r="BE81" s="150" t="s">
        <v>1419</v>
      </c>
      <c r="BF81" s="150"/>
      <c r="BG81" s="150"/>
      <c r="BH81" s="150"/>
      <c r="BI81" s="150"/>
      <c r="BJ81" s="150"/>
      <c r="BK81" s="150"/>
      <c r="BL81" s="150"/>
      <c r="BM81" s="150"/>
      <c r="BN81" s="150"/>
    </row>
    <row r="82" spans="1:66" ht="15" customHeight="1" x14ac:dyDescent="0.25">
      <c r="A82" s="56" t="s">
        <v>1073</v>
      </c>
      <c r="B82" s="19" t="s">
        <v>38</v>
      </c>
      <c r="C82" s="56"/>
      <c r="D82" s="34">
        <v>43861</v>
      </c>
      <c r="E82" s="34">
        <v>43861</v>
      </c>
      <c r="F82" s="19"/>
      <c r="G82" s="34">
        <v>43861</v>
      </c>
      <c r="H82" s="33" t="s">
        <v>1099</v>
      </c>
      <c r="I82" s="19" t="s">
        <v>1173</v>
      </c>
      <c r="J82" s="19"/>
      <c r="K82" s="56" t="s">
        <v>1074</v>
      </c>
      <c r="L82" s="57" t="s">
        <v>1075</v>
      </c>
      <c r="M82" s="56" t="s">
        <v>1076</v>
      </c>
      <c r="N82" s="56"/>
      <c r="O82" s="56"/>
      <c r="P82" s="56"/>
      <c r="Q82" s="56"/>
      <c r="R82" s="56"/>
      <c r="S82" s="56"/>
      <c r="T82" s="56"/>
      <c r="U82" s="56"/>
      <c r="V82" s="56">
        <f t="shared" si="15"/>
        <v>0</v>
      </c>
      <c r="W82" s="56"/>
      <c r="X82" s="56">
        <v>1</v>
      </c>
      <c r="Y82" s="56"/>
      <c r="Z82" s="56"/>
      <c r="AA82" s="56"/>
      <c r="AB82" s="56"/>
      <c r="AC82" s="56"/>
      <c r="AD82" s="56"/>
      <c r="AE82" s="56"/>
      <c r="AF82" s="56">
        <f t="shared" si="16"/>
        <v>1</v>
      </c>
      <c r="AG82" s="56">
        <f t="shared" si="17"/>
        <v>1</v>
      </c>
      <c r="AH82" s="56">
        <f t="shared" si="18"/>
        <v>0</v>
      </c>
      <c r="AI82" s="56">
        <f t="shared" si="19"/>
        <v>0</v>
      </c>
      <c r="AJ82" s="56">
        <f t="shared" si="20"/>
        <v>0</v>
      </c>
      <c r="AK82" s="56">
        <f t="shared" si="21"/>
        <v>0</v>
      </c>
      <c r="AL82" s="56">
        <f t="shared" si="22"/>
        <v>0</v>
      </c>
      <c r="AM82" s="56">
        <f t="shared" si="23"/>
        <v>0</v>
      </c>
      <c r="AN82" s="56">
        <f t="shared" si="24"/>
        <v>0</v>
      </c>
      <c r="AO82" s="58">
        <f t="shared" si="25"/>
        <v>1</v>
      </c>
      <c r="AP82" s="69"/>
      <c r="AQ82" s="40">
        <f t="shared" si="14"/>
        <v>1</v>
      </c>
      <c r="AR82" s="40">
        <v>0</v>
      </c>
      <c r="AS82" s="31">
        <v>0</v>
      </c>
      <c r="AT82" s="31">
        <v>0</v>
      </c>
      <c r="AU82" s="31">
        <v>0</v>
      </c>
      <c r="AV82" s="39">
        <v>0</v>
      </c>
      <c r="AW82" s="31"/>
      <c r="AX82" s="31"/>
      <c r="AY82" s="31"/>
      <c r="AZ82" s="31"/>
      <c r="BA82" s="39"/>
      <c r="BB82" s="152">
        <f t="shared" si="26"/>
        <v>0</v>
      </c>
      <c r="BC82" s="43">
        <v>516930</v>
      </c>
      <c r="BD82" s="43">
        <v>173775</v>
      </c>
      <c r="BE82" t="s">
        <v>1426</v>
      </c>
      <c r="BF82"/>
      <c r="BM82" t="s">
        <v>1545</v>
      </c>
      <c r="BN82" t="s">
        <v>1516</v>
      </c>
    </row>
    <row r="83" spans="1:66" ht="15" customHeight="1" x14ac:dyDescent="0.25">
      <c r="A83" s="56" t="s">
        <v>1081</v>
      </c>
      <c r="B83" s="19" t="s">
        <v>31</v>
      </c>
      <c r="C83" s="56"/>
      <c r="D83" s="34">
        <v>43886</v>
      </c>
      <c r="E83" s="34">
        <v>43886</v>
      </c>
      <c r="F83" s="19"/>
      <c r="G83" s="37">
        <v>43886</v>
      </c>
      <c r="H83" s="58" t="s">
        <v>1099</v>
      </c>
      <c r="I83" s="19" t="s">
        <v>1173</v>
      </c>
      <c r="J83" s="19"/>
      <c r="K83" s="56" t="s">
        <v>1082</v>
      </c>
      <c r="L83" s="57" t="s">
        <v>1083</v>
      </c>
      <c r="M83" s="56" t="s">
        <v>1084</v>
      </c>
      <c r="N83" s="56"/>
      <c r="O83" s="56"/>
      <c r="P83" s="56"/>
      <c r="Q83" s="56"/>
      <c r="R83" s="56"/>
      <c r="S83" s="56"/>
      <c r="T83" s="56"/>
      <c r="U83" s="56"/>
      <c r="V83" s="56">
        <f t="shared" si="15"/>
        <v>0</v>
      </c>
      <c r="W83" s="56"/>
      <c r="X83" s="56"/>
      <c r="Y83" s="56">
        <v>1</v>
      </c>
      <c r="Z83" s="56"/>
      <c r="AA83" s="56"/>
      <c r="AB83" s="56"/>
      <c r="AC83" s="56"/>
      <c r="AD83" s="56"/>
      <c r="AE83" s="56"/>
      <c r="AF83" s="56">
        <f t="shared" si="16"/>
        <v>1</v>
      </c>
      <c r="AG83" s="56">
        <f t="shared" si="17"/>
        <v>0</v>
      </c>
      <c r="AH83" s="56">
        <f t="shared" si="18"/>
        <v>1</v>
      </c>
      <c r="AI83" s="56">
        <f t="shared" si="19"/>
        <v>0</v>
      </c>
      <c r="AJ83" s="56">
        <f t="shared" si="20"/>
        <v>0</v>
      </c>
      <c r="AK83" s="56">
        <f t="shared" si="21"/>
        <v>0</v>
      </c>
      <c r="AL83" s="56">
        <f t="shared" si="22"/>
        <v>0</v>
      </c>
      <c r="AM83" s="56">
        <f t="shared" si="23"/>
        <v>0</v>
      </c>
      <c r="AN83" s="56">
        <f t="shared" si="24"/>
        <v>0</v>
      </c>
      <c r="AO83" s="58">
        <f t="shared" si="25"/>
        <v>1</v>
      </c>
      <c r="AP83" s="69"/>
      <c r="AQ83" s="40">
        <f t="shared" si="14"/>
        <v>1</v>
      </c>
      <c r="AR83" s="40">
        <v>0</v>
      </c>
      <c r="AS83" s="31">
        <v>0</v>
      </c>
      <c r="AT83" s="31">
        <v>0</v>
      </c>
      <c r="AU83" s="31">
        <v>0</v>
      </c>
      <c r="AV83" s="39">
        <v>0</v>
      </c>
      <c r="AW83" s="31"/>
      <c r="AX83" s="31"/>
      <c r="AY83" s="31"/>
      <c r="AZ83" s="31"/>
      <c r="BA83" s="39"/>
      <c r="BB83" s="152">
        <f t="shared" si="26"/>
        <v>0</v>
      </c>
      <c r="BC83" s="43">
        <v>513949</v>
      </c>
      <c r="BD83" s="43">
        <v>169534</v>
      </c>
      <c r="BE83" t="s">
        <v>1417</v>
      </c>
      <c r="BF83"/>
      <c r="BI83" t="s">
        <v>1551</v>
      </c>
      <c r="BJ83" t="s">
        <v>1517</v>
      </c>
      <c r="BM83" t="s">
        <v>1545</v>
      </c>
      <c r="BN83" t="s">
        <v>1502</v>
      </c>
    </row>
    <row r="84" spans="1:66" s="150" customFormat="1" ht="15" customHeight="1" x14ac:dyDescent="0.25">
      <c r="A84" s="56" t="s">
        <v>1097</v>
      </c>
      <c r="B84" s="19" t="s">
        <v>20</v>
      </c>
      <c r="C84" s="56"/>
      <c r="D84" s="34">
        <v>36559</v>
      </c>
      <c r="E84" s="34">
        <v>38386</v>
      </c>
      <c r="F84" s="34">
        <v>38366</v>
      </c>
      <c r="G84" s="34">
        <v>43664</v>
      </c>
      <c r="H84" s="33" t="s">
        <v>1099</v>
      </c>
      <c r="I84" s="19" t="s">
        <v>1173</v>
      </c>
      <c r="J84" s="19"/>
      <c r="K84" s="56" t="s">
        <v>1608</v>
      </c>
      <c r="L84" s="57" t="s">
        <v>1098</v>
      </c>
      <c r="M84" s="56"/>
      <c r="N84" s="56"/>
      <c r="O84" s="56"/>
      <c r="P84" s="56"/>
      <c r="Q84" s="56"/>
      <c r="R84" s="56"/>
      <c r="S84" s="56"/>
      <c r="T84" s="56"/>
      <c r="U84" s="56"/>
      <c r="V84" s="56">
        <f t="shared" si="15"/>
        <v>0</v>
      </c>
      <c r="W84" s="56"/>
      <c r="X84" s="56">
        <v>1</v>
      </c>
      <c r="Y84" s="56"/>
      <c r="Z84" s="56"/>
      <c r="AA84" s="56"/>
      <c r="AB84" s="56"/>
      <c r="AC84" s="56"/>
      <c r="AD84" s="56"/>
      <c r="AE84" s="56">
        <v>0</v>
      </c>
      <c r="AF84" s="56">
        <f t="shared" si="16"/>
        <v>1</v>
      </c>
      <c r="AG84" s="56">
        <f t="shared" si="17"/>
        <v>1</v>
      </c>
      <c r="AH84" s="56">
        <f t="shared" si="18"/>
        <v>0</v>
      </c>
      <c r="AI84" s="56">
        <f t="shared" si="19"/>
        <v>0</v>
      </c>
      <c r="AJ84" s="56">
        <f t="shared" si="20"/>
        <v>0</v>
      </c>
      <c r="AK84" s="56">
        <f t="shared" si="21"/>
        <v>0</v>
      </c>
      <c r="AL84" s="56">
        <f t="shared" si="22"/>
        <v>0</v>
      </c>
      <c r="AM84" s="56">
        <f t="shared" si="23"/>
        <v>0</v>
      </c>
      <c r="AN84" s="56">
        <f t="shared" si="24"/>
        <v>0</v>
      </c>
      <c r="AO84" s="58">
        <f t="shared" si="25"/>
        <v>1</v>
      </c>
      <c r="AP84" s="69"/>
      <c r="AQ84" s="40">
        <f t="shared" si="14"/>
        <v>1</v>
      </c>
      <c r="AR84" s="40">
        <v>0</v>
      </c>
      <c r="AS84" s="31">
        <v>0</v>
      </c>
      <c r="AT84" s="31">
        <v>0</v>
      </c>
      <c r="AU84" s="31">
        <v>0</v>
      </c>
      <c r="AV84" s="39">
        <v>0</v>
      </c>
      <c r="AW84" s="31"/>
      <c r="AX84" s="31"/>
      <c r="AY84" s="31"/>
      <c r="AZ84" s="31"/>
      <c r="BA84" s="39"/>
      <c r="BB84" s="152">
        <f t="shared" si="26"/>
        <v>0</v>
      </c>
      <c r="BC84" s="43">
        <v>522457</v>
      </c>
      <c r="BD84" s="43">
        <v>177328</v>
      </c>
      <c r="BE84" t="s">
        <v>1414</v>
      </c>
      <c r="BF84"/>
      <c r="BG84"/>
      <c r="BH84"/>
      <c r="BI84"/>
      <c r="BJ84"/>
      <c r="BK84"/>
      <c r="BL84"/>
      <c r="BM84"/>
      <c r="BN84"/>
    </row>
    <row r="85" spans="1:66" ht="15" customHeight="1" x14ac:dyDescent="0.25">
      <c r="A85" s="56" t="s">
        <v>1596</v>
      </c>
      <c r="B85" s="56" t="s">
        <v>20</v>
      </c>
      <c r="C85" s="56"/>
      <c r="D85" s="34">
        <v>41583</v>
      </c>
      <c r="E85" s="34">
        <v>42679</v>
      </c>
      <c r="F85" s="34">
        <v>42596</v>
      </c>
      <c r="G85" s="34"/>
      <c r="H85" s="33" t="s">
        <v>1101</v>
      </c>
      <c r="I85" s="19" t="s">
        <v>1173</v>
      </c>
      <c r="J85" s="19"/>
      <c r="K85" s="56" t="s">
        <v>1597</v>
      </c>
      <c r="L85" s="57" t="s">
        <v>1598</v>
      </c>
      <c r="M85" s="56" t="s">
        <v>1599</v>
      </c>
      <c r="N85" s="56"/>
      <c r="O85" s="56"/>
      <c r="P85" s="56"/>
      <c r="Q85" s="56"/>
      <c r="R85" s="56"/>
      <c r="S85" s="56"/>
      <c r="T85" s="56"/>
      <c r="U85" s="56"/>
      <c r="V85" s="56">
        <f t="shared" si="15"/>
        <v>0</v>
      </c>
      <c r="W85" s="56"/>
      <c r="X85" s="56"/>
      <c r="Y85" s="56"/>
      <c r="Z85" s="56">
        <v>2</v>
      </c>
      <c r="AA85" s="56"/>
      <c r="AB85" s="56"/>
      <c r="AC85" s="56"/>
      <c r="AD85" s="56"/>
      <c r="AE85" s="56"/>
      <c r="AF85" s="56">
        <f t="shared" si="16"/>
        <v>2</v>
      </c>
      <c r="AG85" s="56">
        <f t="shared" si="17"/>
        <v>0</v>
      </c>
      <c r="AH85" s="56">
        <f t="shared" si="18"/>
        <v>0</v>
      </c>
      <c r="AI85" s="56">
        <f t="shared" si="19"/>
        <v>2</v>
      </c>
      <c r="AJ85" s="56">
        <f t="shared" si="20"/>
        <v>0</v>
      </c>
      <c r="AK85" s="56">
        <f t="shared" si="21"/>
        <v>0</v>
      </c>
      <c r="AL85" s="56">
        <f t="shared" si="22"/>
        <v>0</v>
      </c>
      <c r="AM85" s="56">
        <f t="shared" si="23"/>
        <v>0</v>
      </c>
      <c r="AN85" s="56">
        <f t="shared" si="24"/>
        <v>0</v>
      </c>
      <c r="AO85" s="58">
        <f t="shared" si="25"/>
        <v>2</v>
      </c>
      <c r="AP85" s="248"/>
      <c r="AQ85" s="40">
        <v>0</v>
      </c>
      <c r="AR85" s="40">
        <f>$AO85</f>
        <v>2</v>
      </c>
      <c r="AS85" s="31">
        <v>0</v>
      </c>
      <c r="AT85" s="31">
        <v>0</v>
      </c>
      <c r="AU85" s="31">
        <v>0</v>
      </c>
      <c r="AV85" s="39">
        <v>0</v>
      </c>
      <c r="AW85" s="31"/>
      <c r="AX85" s="31"/>
      <c r="AY85" s="31"/>
      <c r="AZ85" s="31"/>
      <c r="BA85" s="39"/>
      <c r="BB85" s="152">
        <f t="shared" si="26"/>
        <v>2</v>
      </c>
      <c r="BC85" s="43">
        <v>515074</v>
      </c>
      <c r="BD85" s="43">
        <v>171654</v>
      </c>
      <c r="BE85" s="150" t="s">
        <v>1458</v>
      </c>
      <c r="BF85" s="150"/>
      <c r="BG85" s="150"/>
      <c r="BH85" s="150"/>
      <c r="BI85" s="150"/>
      <c r="BJ85" s="150"/>
      <c r="BK85" s="150"/>
      <c r="BL85" s="150"/>
      <c r="BM85" s="150"/>
      <c r="BN85" s="150"/>
    </row>
    <row r="86" spans="1:66" ht="15" customHeight="1" x14ac:dyDescent="0.25">
      <c r="A86" s="56" t="s">
        <v>1600</v>
      </c>
      <c r="B86" s="19" t="s">
        <v>20</v>
      </c>
      <c r="C86" s="56"/>
      <c r="D86" s="34">
        <v>43867</v>
      </c>
      <c r="E86" s="34">
        <v>44963</v>
      </c>
      <c r="F86" s="37">
        <v>44095</v>
      </c>
      <c r="G86" s="34"/>
      <c r="H86" s="33" t="s">
        <v>1101</v>
      </c>
      <c r="I86" s="19" t="s">
        <v>1173</v>
      </c>
      <c r="J86" s="19"/>
      <c r="K86" s="56" t="s">
        <v>1601</v>
      </c>
      <c r="L86" s="57" t="s">
        <v>1602</v>
      </c>
      <c r="M86" s="56" t="s">
        <v>1603</v>
      </c>
      <c r="N86" s="56"/>
      <c r="O86" s="56"/>
      <c r="P86" s="56"/>
      <c r="Q86" s="56"/>
      <c r="R86" s="56"/>
      <c r="S86" s="56"/>
      <c r="T86" s="56"/>
      <c r="U86" s="56"/>
      <c r="V86" s="56">
        <f t="shared" si="15"/>
        <v>0</v>
      </c>
      <c r="W86" s="56"/>
      <c r="X86" s="56">
        <v>6</v>
      </c>
      <c r="Y86" s="56">
        <v>2</v>
      </c>
      <c r="Z86" s="56"/>
      <c r="AA86" s="56"/>
      <c r="AB86" s="56"/>
      <c r="AC86" s="56"/>
      <c r="AD86" s="56"/>
      <c r="AE86" s="56"/>
      <c r="AF86" s="56">
        <f t="shared" si="16"/>
        <v>8</v>
      </c>
      <c r="AG86" s="56">
        <f t="shared" si="17"/>
        <v>6</v>
      </c>
      <c r="AH86" s="56">
        <f t="shared" si="18"/>
        <v>2</v>
      </c>
      <c r="AI86" s="56">
        <f t="shared" si="19"/>
        <v>0</v>
      </c>
      <c r="AJ86" s="56">
        <f t="shared" si="20"/>
        <v>0</v>
      </c>
      <c r="AK86" s="56">
        <f t="shared" si="21"/>
        <v>0</v>
      </c>
      <c r="AL86" s="56">
        <f t="shared" si="22"/>
        <v>0</v>
      </c>
      <c r="AM86" s="56">
        <f t="shared" si="23"/>
        <v>0</v>
      </c>
      <c r="AN86" s="56">
        <f t="shared" si="24"/>
        <v>0</v>
      </c>
      <c r="AO86" s="58">
        <f t="shared" si="25"/>
        <v>8</v>
      </c>
      <c r="AP86" s="248"/>
      <c r="AQ86" s="40">
        <v>0</v>
      </c>
      <c r="AR86" s="40">
        <v>4</v>
      </c>
      <c r="AS86" s="31">
        <f>$AO86/2</f>
        <v>4</v>
      </c>
      <c r="AT86" s="31">
        <v>0</v>
      </c>
      <c r="AU86" s="31">
        <v>0</v>
      </c>
      <c r="AV86" s="39">
        <v>0</v>
      </c>
      <c r="AW86" s="31"/>
      <c r="AX86" s="31"/>
      <c r="AY86" s="31"/>
      <c r="AZ86" s="31"/>
      <c r="BA86" s="39"/>
      <c r="BB86" s="152">
        <f t="shared" si="26"/>
        <v>8</v>
      </c>
      <c r="BC86" s="43">
        <v>519026</v>
      </c>
      <c r="BD86" s="43">
        <v>175926</v>
      </c>
      <c r="BE86" s="150" t="s">
        <v>1420</v>
      </c>
      <c r="BF86" s="150"/>
      <c r="BG86" s="150"/>
      <c r="BH86" s="150"/>
      <c r="BI86" s="150"/>
      <c r="BJ86" s="150"/>
      <c r="BK86" s="150"/>
      <c r="BL86" s="150"/>
      <c r="BM86" s="150"/>
      <c r="BN86" s="150"/>
    </row>
    <row r="87" spans="1:66" ht="15" customHeight="1" x14ac:dyDescent="0.25">
      <c r="A87" s="56" t="s">
        <v>1027</v>
      </c>
      <c r="B87" s="19" t="s">
        <v>38</v>
      </c>
      <c r="C87" s="56"/>
      <c r="D87" s="34">
        <v>43760</v>
      </c>
      <c r="E87" s="34">
        <v>44856</v>
      </c>
      <c r="F87" s="19"/>
      <c r="G87" s="37">
        <v>43997</v>
      </c>
      <c r="H87" s="59" t="s">
        <v>1101</v>
      </c>
      <c r="I87" s="19" t="s">
        <v>1173</v>
      </c>
      <c r="J87" s="19"/>
      <c r="K87" s="56" t="s">
        <v>1028</v>
      </c>
      <c r="L87" s="57" t="s">
        <v>1029</v>
      </c>
      <c r="M87" s="56" t="s">
        <v>1030</v>
      </c>
      <c r="N87" s="56"/>
      <c r="O87" s="56"/>
      <c r="P87" s="56">
        <v>2</v>
      </c>
      <c r="Q87" s="56"/>
      <c r="R87" s="56"/>
      <c r="S87" s="56"/>
      <c r="T87" s="56"/>
      <c r="U87" s="56"/>
      <c r="V87" s="56">
        <f t="shared" si="15"/>
        <v>2</v>
      </c>
      <c r="W87" s="56"/>
      <c r="X87" s="56"/>
      <c r="Y87" s="56"/>
      <c r="Z87" s="56"/>
      <c r="AA87" s="56">
        <v>1</v>
      </c>
      <c r="AB87" s="56"/>
      <c r="AC87" s="56"/>
      <c r="AD87" s="56"/>
      <c r="AE87" s="56"/>
      <c r="AF87" s="56">
        <f t="shared" si="16"/>
        <v>1</v>
      </c>
      <c r="AG87" s="56">
        <f t="shared" si="17"/>
        <v>0</v>
      </c>
      <c r="AH87" s="56">
        <f t="shared" si="18"/>
        <v>0</v>
      </c>
      <c r="AI87" s="56">
        <f t="shared" si="19"/>
        <v>-2</v>
      </c>
      <c r="AJ87" s="56">
        <f t="shared" si="20"/>
        <v>1</v>
      </c>
      <c r="AK87" s="56">
        <f t="shared" si="21"/>
        <v>0</v>
      </c>
      <c r="AL87" s="56">
        <f t="shared" si="22"/>
        <v>0</v>
      </c>
      <c r="AM87" s="56">
        <f t="shared" si="23"/>
        <v>0</v>
      </c>
      <c r="AN87" s="56">
        <f t="shared" si="24"/>
        <v>0</v>
      </c>
      <c r="AO87" s="58">
        <f t="shared" si="25"/>
        <v>-1</v>
      </c>
      <c r="AP87" s="69"/>
      <c r="AQ87" s="40">
        <v>0</v>
      </c>
      <c r="AR87" s="40">
        <f>AO87</f>
        <v>-1</v>
      </c>
      <c r="AS87" s="31">
        <v>0</v>
      </c>
      <c r="AT87" s="31">
        <v>0</v>
      </c>
      <c r="AU87" s="31">
        <v>0</v>
      </c>
      <c r="AV87" s="39">
        <v>0</v>
      </c>
      <c r="AW87" s="31"/>
      <c r="AX87" s="31"/>
      <c r="AY87" s="31"/>
      <c r="AZ87" s="31"/>
      <c r="BA87" s="39"/>
      <c r="BB87" s="152">
        <f t="shared" si="26"/>
        <v>-1</v>
      </c>
      <c r="BC87" s="43">
        <v>516802</v>
      </c>
      <c r="BD87" s="43">
        <v>171333</v>
      </c>
      <c r="BE87" t="s">
        <v>1405</v>
      </c>
      <c r="BF87"/>
      <c r="BH87" t="s">
        <v>1404</v>
      </c>
    </row>
    <row r="88" spans="1:66" ht="15" customHeight="1" x14ac:dyDescent="0.25">
      <c r="A88" s="56" t="s">
        <v>21</v>
      </c>
      <c r="B88" s="19" t="s">
        <v>20</v>
      </c>
      <c r="C88" s="56"/>
      <c r="D88" s="34">
        <v>39539</v>
      </c>
      <c r="E88" s="34">
        <v>40634</v>
      </c>
      <c r="F88" s="34">
        <v>41138</v>
      </c>
      <c r="G88" s="19"/>
      <c r="H88" s="59" t="s">
        <v>1101</v>
      </c>
      <c r="I88" s="19" t="s">
        <v>1173</v>
      </c>
      <c r="J88" s="19"/>
      <c r="K88" s="56" t="s">
        <v>22</v>
      </c>
      <c r="L88" s="57" t="s">
        <v>23</v>
      </c>
      <c r="M88" s="56"/>
      <c r="N88" s="56"/>
      <c r="O88" s="56"/>
      <c r="P88" s="56"/>
      <c r="Q88" s="56">
        <v>1</v>
      </c>
      <c r="R88" s="56"/>
      <c r="S88" s="56"/>
      <c r="T88" s="56"/>
      <c r="U88" s="56"/>
      <c r="V88" s="56">
        <f t="shared" si="15"/>
        <v>1</v>
      </c>
      <c r="W88" s="56"/>
      <c r="X88" s="56">
        <v>1</v>
      </c>
      <c r="Y88" s="56"/>
      <c r="Z88" s="56"/>
      <c r="AA88" s="56">
        <v>2</v>
      </c>
      <c r="AB88" s="56"/>
      <c r="AC88" s="56"/>
      <c r="AD88" s="56"/>
      <c r="AE88" s="56"/>
      <c r="AF88" s="56">
        <f t="shared" si="16"/>
        <v>3</v>
      </c>
      <c r="AG88" s="56">
        <f t="shared" si="17"/>
        <v>1</v>
      </c>
      <c r="AH88" s="56">
        <f t="shared" si="18"/>
        <v>0</v>
      </c>
      <c r="AI88" s="56">
        <f t="shared" si="19"/>
        <v>0</v>
      </c>
      <c r="AJ88" s="56">
        <f t="shared" si="20"/>
        <v>1</v>
      </c>
      <c r="AK88" s="56">
        <f t="shared" si="21"/>
        <v>0</v>
      </c>
      <c r="AL88" s="56">
        <f t="shared" si="22"/>
        <v>0</v>
      </c>
      <c r="AM88" s="56">
        <f t="shared" si="23"/>
        <v>0</v>
      </c>
      <c r="AN88" s="56">
        <f t="shared" si="24"/>
        <v>0</v>
      </c>
      <c r="AO88" s="58">
        <f t="shared" si="25"/>
        <v>2</v>
      </c>
      <c r="AP88" s="69"/>
      <c r="AQ88" s="40">
        <v>0</v>
      </c>
      <c r="AR88" s="40">
        <f>AO88</f>
        <v>2</v>
      </c>
      <c r="AS88" s="31">
        <v>0</v>
      </c>
      <c r="AT88" s="31">
        <v>0</v>
      </c>
      <c r="AU88" s="31">
        <v>0</v>
      </c>
      <c r="AV88" s="39">
        <v>0</v>
      </c>
      <c r="AW88" s="31"/>
      <c r="AX88" s="31"/>
      <c r="AY88" s="31"/>
      <c r="AZ88" s="31"/>
      <c r="BA88" s="39"/>
      <c r="BB88" s="152">
        <f t="shared" si="26"/>
        <v>2</v>
      </c>
      <c r="BC88" s="43">
        <v>517856</v>
      </c>
      <c r="BD88" s="43">
        <v>172364</v>
      </c>
      <c r="BE88" t="s">
        <v>1487</v>
      </c>
      <c r="BF88"/>
    </row>
    <row r="89" spans="1:66" ht="15" customHeight="1" x14ac:dyDescent="0.25">
      <c r="A89" s="56" t="s">
        <v>27</v>
      </c>
      <c r="B89" s="19" t="s">
        <v>20</v>
      </c>
      <c r="C89" s="56"/>
      <c r="D89" s="34">
        <v>40998</v>
      </c>
      <c r="E89" s="34">
        <v>42093</v>
      </c>
      <c r="F89" s="34">
        <v>42077</v>
      </c>
      <c r="G89" s="19"/>
      <c r="H89" s="33" t="s">
        <v>1101</v>
      </c>
      <c r="I89" s="19" t="s">
        <v>1173</v>
      </c>
      <c r="J89" s="19"/>
      <c r="K89" s="56" t="s">
        <v>28</v>
      </c>
      <c r="L89" s="57" t="s">
        <v>29</v>
      </c>
      <c r="M89" s="56"/>
      <c r="N89" s="56"/>
      <c r="O89" s="56"/>
      <c r="P89" s="56"/>
      <c r="Q89" s="56"/>
      <c r="R89" s="56"/>
      <c r="S89" s="56"/>
      <c r="T89" s="56"/>
      <c r="U89" s="56"/>
      <c r="V89" s="56">
        <f t="shared" si="15"/>
        <v>0</v>
      </c>
      <c r="W89" s="56"/>
      <c r="X89" s="56">
        <v>24</v>
      </c>
      <c r="Y89" s="56">
        <v>76</v>
      </c>
      <c r="Z89" s="56">
        <v>7</v>
      </c>
      <c r="AA89" s="56"/>
      <c r="AB89" s="56"/>
      <c r="AC89" s="56"/>
      <c r="AD89" s="56"/>
      <c r="AE89" s="56"/>
      <c r="AF89" s="56">
        <f t="shared" si="16"/>
        <v>107</v>
      </c>
      <c r="AG89" s="56">
        <f t="shared" si="17"/>
        <v>24</v>
      </c>
      <c r="AH89" s="56">
        <f t="shared" si="18"/>
        <v>76</v>
      </c>
      <c r="AI89" s="56">
        <f t="shared" si="19"/>
        <v>7</v>
      </c>
      <c r="AJ89" s="56">
        <f t="shared" si="20"/>
        <v>0</v>
      </c>
      <c r="AK89" s="56">
        <f t="shared" si="21"/>
        <v>0</v>
      </c>
      <c r="AL89" s="56">
        <f t="shared" si="22"/>
        <v>0</v>
      </c>
      <c r="AM89" s="56">
        <f t="shared" si="23"/>
        <v>0</v>
      </c>
      <c r="AN89" s="56">
        <f t="shared" si="24"/>
        <v>0</v>
      </c>
      <c r="AO89" s="58">
        <f t="shared" si="25"/>
        <v>107</v>
      </c>
      <c r="AP89" s="69"/>
      <c r="AQ89" s="101">
        <v>0</v>
      </c>
      <c r="AR89" s="31">
        <f>$AO89/3</f>
        <v>35.666666666666664</v>
      </c>
      <c r="AS89" s="31">
        <f>$AO89/3</f>
        <v>35.666666666666664</v>
      </c>
      <c r="AT89" s="31">
        <f>$AO89/3</f>
        <v>35.666666666666664</v>
      </c>
      <c r="AU89" s="31">
        <v>0</v>
      </c>
      <c r="AV89" s="39">
        <v>0</v>
      </c>
      <c r="AW89" s="31"/>
      <c r="AX89" s="31"/>
      <c r="AY89" s="31"/>
      <c r="AZ89" s="31"/>
      <c r="BA89" s="39"/>
      <c r="BB89" s="152">
        <f t="shared" si="26"/>
        <v>107</v>
      </c>
      <c r="BC89" s="43">
        <v>516095</v>
      </c>
      <c r="BD89" s="43">
        <v>173690</v>
      </c>
      <c r="BE89" t="s">
        <v>1488</v>
      </c>
      <c r="BF89"/>
      <c r="BG89" t="s">
        <v>1406</v>
      </c>
    </row>
    <row r="90" spans="1:66" ht="15" customHeight="1" x14ac:dyDescent="0.25">
      <c r="A90" s="56" t="s">
        <v>34</v>
      </c>
      <c r="B90" s="19" t="s">
        <v>31</v>
      </c>
      <c r="C90" s="56"/>
      <c r="D90" s="34">
        <v>41520</v>
      </c>
      <c r="E90" s="34">
        <v>42616</v>
      </c>
      <c r="F90" s="34">
        <v>42601</v>
      </c>
      <c r="G90" s="19"/>
      <c r="H90" s="59" t="s">
        <v>1101</v>
      </c>
      <c r="I90" s="19" t="s">
        <v>1173</v>
      </c>
      <c r="J90" s="19"/>
      <c r="K90" s="56" t="s">
        <v>35</v>
      </c>
      <c r="L90" s="57" t="s">
        <v>36</v>
      </c>
      <c r="M90" s="56"/>
      <c r="N90" s="56"/>
      <c r="O90" s="56"/>
      <c r="P90" s="56"/>
      <c r="Q90" s="56">
        <v>2</v>
      </c>
      <c r="R90" s="56"/>
      <c r="S90" s="56"/>
      <c r="T90" s="56"/>
      <c r="U90" s="56"/>
      <c r="V90" s="56">
        <f t="shared" si="15"/>
        <v>2</v>
      </c>
      <c r="W90" s="56"/>
      <c r="X90" s="56"/>
      <c r="Y90" s="56"/>
      <c r="Z90" s="56"/>
      <c r="AA90" s="56">
        <v>1</v>
      </c>
      <c r="AB90" s="56"/>
      <c r="AC90" s="56"/>
      <c r="AD90" s="56"/>
      <c r="AE90" s="56"/>
      <c r="AF90" s="56">
        <f t="shared" si="16"/>
        <v>1</v>
      </c>
      <c r="AG90" s="56">
        <f t="shared" si="17"/>
        <v>0</v>
      </c>
      <c r="AH90" s="56">
        <f t="shared" si="18"/>
        <v>0</v>
      </c>
      <c r="AI90" s="56">
        <f t="shared" si="19"/>
        <v>0</v>
      </c>
      <c r="AJ90" s="56">
        <f t="shared" si="20"/>
        <v>-1</v>
      </c>
      <c r="AK90" s="56">
        <f t="shared" si="21"/>
        <v>0</v>
      </c>
      <c r="AL90" s="56">
        <f t="shared" si="22"/>
        <v>0</v>
      </c>
      <c r="AM90" s="56">
        <f t="shared" si="23"/>
        <v>0</v>
      </c>
      <c r="AN90" s="56">
        <f t="shared" si="24"/>
        <v>0</v>
      </c>
      <c r="AO90" s="58">
        <f t="shared" si="25"/>
        <v>-1</v>
      </c>
      <c r="AP90" s="69"/>
      <c r="AQ90" s="40">
        <v>0</v>
      </c>
      <c r="AR90" s="40">
        <v>0</v>
      </c>
      <c r="AS90" s="31">
        <f>AO90</f>
        <v>-1</v>
      </c>
      <c r="AT90" s="31">
        <v>0</v>
      </c>
      <c r="AU90" s="31">
        <v>0</v>
      </c>
      <c r="AV90" s="39">
        <v>0</v>
      </c>
      <c r="AW90" s="31"/>
      <c r="AX90" s="31"/>
      <c r="AY90" s="31"/>
      <c r="AZ90" s="31"/>
      <c r="BA90" s="39"/>
      <c r="BB90" s="152">
        <f t="shared" si="26"/>
        <v>-1</v>
      </c>
      <c r="BC90" s="43">
        <v>518397</v>
      </c>
      <c r="BD90" s="43">
        <v>173968</v>
      </c>
      <c r="BE90" t="s">
        <v>1487</v>
      </c>
      <c r="BF90"/>
      <c r="BH90" t="s">
        <v>1404</v>
      </c>
      <c r="BM90" t="s">
        <v>1545</v>
      </c>
      <c r="BN90" t="s">
        <v>1518</v>
      </c>
    </row>
    <row r="91" spans="1:66" ht="15" customHeight="1" x14ac:dyDescent="0.25">
      <c r="A91" s="56" t="s">
        <v>44</v>
      </c>
      <c r="B91" s="19" t="s">
        <v>38</v>
      </c>
      <c r="C91" s="56"/>
      <c r="D91" s="34">
        <v>41838</v>
      </c>
      <c r="E91" s="34">
        <v>43119</v>
      </c>
      <c r="F91" s="34">
        <v>43009</v>
      </c>
      <c r="G91" s="34"/>
      <c r="H91" s="59" t="s">
        <v>1101</v>
      </c>
      <c r="I91" s="19" t="s">
        <v>1173</v>
      </c>
      <c r="J91" s="19"/>
      <c r="K91" s="56" t="s">
        <v>45</v>
      </c>
      <c r="L91" s="57" t="s">
        <v>46</v>
      </c>
      <c r="M91" s="56"/>
      <c r="N91" s="56">
        <v>1</v>
      </c>
      <c r="O91" s="56">
        <v>1</v>
      </c>
      <c r="P91" s="56">
        <v>1</v>
      </c>
      <c r="Q91" s="56"/>
      <c r="R91" s="56"/>
      <c r="S91" s="56"/>
      <c r="T91" s="56"/>
      <c r="U91" s="56"/>
      <c r="V91" s="56">
        <f t="shared" si="15"/>
        <v>3</v>
      </c>
      <c r="W91" s="56"/>
      <c r="X91" s="56"/>
      <c r="Y91" s="56"/>
      <c r="Z91" s="56"/>
      <c r="AA91" s="56">
        <v>1</v>
      </c>
      <c r="AB91" s="56"/>
      <c r="AC91" s="56"/>
      <c r="AD91" s="56"/>
      <c r="AE91" s="56"/>
      <c r="AF91" s="56">
        <f t="shared" si="16"/>
        <v>1</v>
      </c>
      <c r="AG91" s="56">
        <f t="shared" si="17"/>
        <v>-1</v>
      </c>
      <c r="AH91" s="56">
        <f t="shared" si="18"/>
        <v>-1</v>
      </c>
      <c r="AI91" s="56">
        <f t="shared" si="19"/>
        <v>-1</v>
      </c>
      <c r="AJ91" s="56">
        <f t="shared" si="20"/>
        <v>1</v>
      </c>
      <c r="AK91" s="56">
        <f t="shared" si="21"/>
        <v>0</v>
      </c>
      <c r="AL91" s="56">
        <f t="shared" si="22"/>
        <v>0</v>
      </c>
      <c r="AM91" s="56">
        <f t="shared" si="23"/>
        <v>0</v>
      </c>
      <c r="AN91" s="56">
        <f t="shared" si="24"/>
        <v>0</v>
      </c>
      <c r="AO91" s="58">
        <f t="shared" si="25"/>
        <v>-2</v>
      </c>
      <c r="AP91" s="69"/>
      <c r="AQ91" s="40">
        <v>0</v>
      </c>
      <c r="AR91" s="40">
        <f t="shared" ref="AR91:AR109" si="27">AO91</f>
        <v>-2</v>
      </c>
      <c r="AS91" s="31">
        <v>0</v>
      </c>
      <c r="AT91" s="31">
        <v>0</v>
      </c>
      <c r="AU91" s="31">
        <v>0</v>
      </c>
      <c r="AV91" s="39">
        <v>0</v>
      </c>
      <c r="AW91" s="31"/>
      <c r="AX91" s="31"/>
      <c r="AY91" s="31"/>
      <c r="AZ91" s="31"/>
      <c r="BA91" s="39"/>
      <c r="BB91" s="152">
        <f t="shared" si="26"/>
        <v>-2</v>
      </c>
      <c r="BC91" s="43">
        <v>520243</v>
      </c>
      <c r="BD91" s="43">
        <v>175216</v>
      </c>
      <c r="BE91" t="s">
        <v>1402</v>
      </c>
      <c r="BF91"/>
      <c r="BM91" t="s">
        <v>1545</v>
      </c>
      <c r="BN91" t="s">
        <v>1519</v>
      </c>
    </row>
    <row r="92" spans="1:66" ht="15" customHeight="1" x14ac:dyDescent="0.25">
      <c r="A92" s="56" t="s">
        <v>47</v>
      </c>
      <c r="B92" s="19" t="s">
        <v>48</v>
      </c>
      <c r="C92" s="56"/>
      <c r="D92" s="34">
        <v>42089</v>
      </c>
      <c r="E92" s="34">
        <v>43186</v>
      </c>
      <c r="F92" s="34">
        <v>42522</v>
      </c>
      <c r="G92" s="19"/>
      <c r="H92" s="59" t="s">
        <v>1101</v>
      </c>
      <c r="I92" s="19" t="s">
        <v>1173</v>
      </c>
      <c r="J92" s="19"/>
      <c r="K92" s="56" t="s">
        <v>49</v>
      </c>
      <c r="L92" s="57" t="s">
        <v>50</v>
      </c>
      <c r="M92" s="56"/>
      <c r="N92" s="56"/>
      <c r="O92" s="56">
        <v>1</v>
      </c>
      <c r="P92" s="56"/>
      <c r="Q92" s="56"/>
      <c r="R92" s="56"/>
      <c r="S92" s="56"/>
      <c r="T92" s="56"/>
      <c r="U92" s="56"/>
      <c r="V92" s="56">
        <f t="shared" si="15"/>
        <v>1</v>
      </c>
      <c r="W92" s="56"/>
      <c r="X92" s="56">
        <v>4</v>
      </c>
      <c r="Y92" s="56"/>
      <c r="Z92" s="56"/>
      <c r="AA92" s="56"/>
      <c r="AB92" s="56"/>
      <c r="AC92" s="56"/>
      <c r="AD92" s="56"/>
      <c r="AE92" s="56"/>
      <c r="AF92" s="56">
        <f t="shared" si="16"/>
        <v>4</v>
      </c>
      <c r="AG92" s="56">
        <f t="shared" si="17"/>
        <v>4</v>
      </c>
      <c r="AH92" s="56">
        <f t="shared" si="18"/>
        <v>-1</v>
      </c>
      <c r="AI92" s="56">
        <f t="shared" si="19"/>
        <v>0</v>
      </c>
      <c r="AJ92" s="56">
        <f t="shared" si="20"/>
        <v>0</v>
      </c>
      <c r="AK92" s="56">
        <f t="shared" si="21"/>
        <v>0</v>
      </c>
      <c r="AL92" s="56">
        <f t="shared" si="22"/>
        <v>0</v>
      </c>
      <c r="AM92" s="56">
        <f t="shared" si="23"/>
        <v>0</v>
      </c>
      <c r="AN92" s="56">
        <f t="shared" si="24"/>
        <v>0</v>
      </c>
      <c r="AO92" s="58">
        <f t="shared" si="25"/>
        <v>3</v>
      </c>
      <c r="AP92" s="69"/>
      <c r="AQ92" s="40">
        <v>0</v>
      </c>
      <c r="AR92" s="40">
        <f t="shared" si="27"/>
        <v>3</v>
      </c>
      <c r="AS92" s="31">
        <v>0</v>
      </c>
      <c r="AT92" s="31">
        <v>0</v>
      </c>
      <c r="AU92" s="31">
        <v>0</v>
      </c>
      <c r="AV92" s="39">
        <v>0</v>
      </c>
      <c r="AW92" s="31"/>
      <c r="AX92" s="31"/>
      <c r="AY92" s="31"/>
      <c r="AZ92" s="31"/>
      <c r="BA92" s="39"/>
      <c r="BB92" s="152">
        <f t="shared" si="26"/>
        <v>3</v>
      </c>
      <c r="BC92" s="43">
        <v>513482</v>
      </c>
      <c r="BD92" s="43">
        <v>173963</v>
      </c>
      <c r="BE92" t="s">
        <v>1419</v>
      </c>
      <c r="BF92"/>
    </row>
    <row r="93" spans="1:66" ht="15" customHeight="1" x14ac:dyDescent="0.25">
      <c r="A93" s="56" t="s">
        <v>51</v>
      </c>
      <c r="B93" s="19" t="s">
        <v>31</v>
      </c>
      <c r="C93" s="56" t="s">
        <v>1203</v>
      </c>
      <c r="D93" s="34">
        <v>42236</v>
      </c>
      <c r="E93" s="34">
        <v>43066</v>
      </c>
      <c r="F93" s="34">
        <v>42916</v>
      </c>
      <c r="G93" s="19"/>
      <c r="H93" s="59" t="s">
        <v>1101</v>
      </c>
      <c r="I93" s="19" t="s">
        <v>1173</v>
      </c>
      <c r="J93" s="19"/>
      <c r="K93" s="56" t="s">
        <v>52</v>
      </c>
      <c r="L93" s="57" t="s">
        <v>53</v>
      </c>
      <c r="M93" s="56" t="s">
        <v>54</v>
      </c>
      <c r="N93" s="56"/>
      <c r="O93" s="56"/>
      <c r="P93" s="56"/>
      <c r="Q93" s="56"/>
      <c r="R93" s="56"/>
      <c r="S93" s="56"/>
      <c r="T93" s="56"/>
      <c r="U93" s="56"/>
      <c r="V93" s="56">
        <f t="shared" si="15"/>
        <v>0</v>
      </c>
      <c r="W93" s="56"/>
      <c r="X93" s="56">
        <v>1</v>
      </c>
      <c r="Y93" s="56">
        <v>5</v>
      </c>
      <c r="Z93" s="56"/>
      <c r="AA93" s="56"/>
      <c r="AB93" s="56"/>
      <c r="AC93" s="56"/>
      <c r="AD93" s="56"/>
      <c r="AE93" s="56"/>
      <c r="AF93" s="56">
        <f t="shared" si="16"/>
        <v>6</v>
      </c>
      <c r="AG93" s="56">
        <f t="shared" si="17"/>
        <v>1</v>
      </c>
      <c r="AH93" s="56">
        <f t="shared" si="18"/>
        <v>5</v>
      </c>
      <c r="AI93" s="56">
        <f t="shared" si="19"/>
        <v>0</v>
      </c>
      <c r="AJ93" s="56">
        <f t="shared" si="20"/>
        <v>0</v>
      </c>
      <c r="AK93" s="56">
        <f t="shared" si="21"/>
        <v>0</v>
      </c>
      <c r="AL93" s="56">
        <f t="shared" si="22"/>
        <v>0</v>
      </c>
      <c r="AM93" s="56">
        <f t="shared" si="23"/>
        <v>0</v>
      </c>
      <c r="AN93" s="56">
        <f t="shared" si="24"/>
        <v>0</v>
      </c>
      <c r="AO93" s="58">
        <f t="shared" si="25"/>
        <v>6</v>
      </c>
      <c r="AP93" s="69"/>
      <c r="AQ93" s="40">
        <v>0</v>
      </c>
      <c r="AR93" s="40">
        <f t="shared" si="27"/>
        <v>6</v>
      </c>
      <c r="AS93" s="31">
        <v>0</v>
      </c>
      <c r="AT93" s="31">
        <v>0</v>
      </c>
      <c r="AU93" s="31">
        <v>0</v>
      </c>
      <c r="AV93" s="39">
        <v>0</v>
      </c>
      <c r="AW93" s="31"/>
      <c r="AX93" s="31"/>
      <c r="AY93" s="31"/>
      <c r="AZ93" s="31"/>
      <c r="BA93" s="39"/>
      <c r="BB93" s="152">
        <f t="shared" si="26"/>
        <v>6</v>
      </c>
      <c r="BC93" s="43">
        <v>515206</v>
      </c>
      <c r="BD93" s="43">
        <v>173341</v>
      </c>
      <c r="BE93" t="s">
        <v>1424</v>
      </c>
      <c r="BF93"/>
    </row>
    <row r="94" spans="1:66" ht="15" customHeight="1" x14ac:dyDescent="0.25">
      <c r="A94" s="56" t="s">
        <v>55</v>
      </c>
      <c r="B94" s="19" t="s">
        <v>31</v>
      </c>
      <c r="C94" s="56"/>
      <c r="D94" s="34">
        <v>42111</v>
      </c>
      <c r="E94" s="34">
        <v>43210</v>
      </c>
      <c r="F94" s="34">
        <v>43194</v>
      </c>
      <c r="G94" s="19"/>
      <c r="H94" s="59" t="s">
        <v>1101</v>
      </c>
      <c r="I94" s="19" t="s">
        <v>1173</v>
      </c>
      <c r="J94" s="19"/>
      <c r="K94" s="56" t="s">
        <v>56</v>
      </c>
      <c r="L94" s="57" t="s">
        <v>57</v>
      </c>
      <c r="M94" s="56"/>
      <c r="N94" s="56">
        <v>1</v>
      </c>
      <c r="O94" s="56"/>
      <c r="P94" s="56"/>
      <c r="Q94" s="56"/>
      <c r="R94" s="56"/>
      <c r="S94" s="56"/>
      <c r="T94" s="56"/>
      <c r="U94" s="56"/>
      <c r="V94" s="56">
        <f t="shared" si="15"/>
        <v>1</v>
      </c>
      <c r="W94" s="56"/>
      <c r="X94" s="56">
        <v>2</v>
      </c>
      <c r="Y94" s="56">
        <v>4</v>
      </c>
      <c r="Z94" s="56"/>
      <c r="AA94" s="56"/>
      <c r="AB94" s="56"/>
      <c r="AC94" s="56"/>
      <c r="AD94" s="56"/>
      <c r="AE94" s="56"/>
      <c r="AF94" s="56">
        <f t="shared" si="16"/>
        <v>6</v>
      </c>
      <c r="AG94" s="56">
        <f t="shared" si="17"/>
        <v>1</v>
      </c>
      <c r="AH94" s="56">
        <f t="shared" si="18"/>
        <v>4</v>
      </c>
      <c r="AI94" s="56">
        <f t="shared" si="19"/>
        <v>0</v>
      </c>
      <c r="AJ94" s="56">
        <f t="shared" si="20"/>
        <v>0</v>
      </c>
      <c r="AK94" s="56">
        <f t="shared" si="21"/>
        <v>0</v>
      </c>
      <c r="AL94" s="56">
        <f t="shared" si="22"/>
        <v>0</v>
      </c>
      <c r="AM94" s="56">
        <f t="shared" si="23"/>
        <v>0</v>
      </c>
      <c r="AN94" s="56">
        <f t="shared" si="24"/>
        <v>0</v>
      </c>
      <c r="AO94" s="58">
        <f t="shared" si="25"/>
        <v>5</v>
      </c>
      <c r="AP94" s="69"/>
      <c r="AQ94" s="40">
        <v>0</v>
      </c>
      <c r="AR94" s="40">
        <f t="shared" si="27"/>
        <v>5</v>
      </c>
      <c r="AS94" s="31">
        <v>0</v>
      </c>
      <c r="AT94" s="31">
        <v>0</v>
      </c>
      <c r="AU94" s="31">
        <v>0</v>
      </c>
      <c r="AV94" s="39">
        <v>0</v>
      </c>
      <c r="AW94" s="31"/>
      <c r="AX94" s="31"/>
      <c r="AY94" s="31"/>
      <c r="AZ94" s="31"/>
      <c r="BA94" s="39"/>
      <c r="BB94" s="152">
        <f t="shared" si="26"/>
        <v>5</v>
      </c>
      <c r="BC94" s="43">
        <v>515537</v>
      </c>
      <c r="BD94" s="43">
        <v>170973</v>
      </c>
      <c r="BE94" t="s">
        <v>1405</v>
      </c>
      <c r="BF94"/>
      <c r="BG94" t="s">
        <v>1405</v>
      </c>
    </row>
    <row r="95" spans="1:66" ht="15" customHeight="1" x14ac:dyDescent="0.25">
      <c r="A95" s="56" t="s">
        <v>58</v>
      </c>
      <c r="B95" s="19" t="s">
        <v>48</v>
      </c>
      <c r="C95" s="56"/>
      <c r="D95" s="34">
        <v>42124</v>
      </c>
      <c r="E95" s="34">
        <v>43220</v>
      </c>
      <c r="F95" s="34">
        <v>42552</v>
      </c>
      <c r="G95" s="19"/>
      <c r="H95" s="59" t="s">
        <v>1101</v>
      </c>
      <c r="I95" s="19" t="s">
        <v>1173</v>
      </c>
      <c r="J95" s="19"/>
      <c r="K95" s="56" t="s">
        <v>59</v>
      </c>
      <c r="L95" s="57" t="s">
        <v>60</v>
      </c>
      <c r="M95" s="56"/>
      <c r="N95" s="56"/>
      <c r="O95" s="56"/>
      <c r="P95" s="56"/>
      <c r="Q95" s="56"/>
      <c r="R95" s="56"/>
      <c r="S95" s="56"/>
      <c r="T95" s="56"/>
      <c r="U95" s="56"/>
      <c r="V95" s="56">
        <f t="shared" si="15"/>
        <v>0</v>
      </c>
      <c r="W95" s="56"/>
      <c r="X95" s="56"/>
      <c r="Y95" s="56">
        <v>5</v>
      </c>
      <c r="Z95" s="56">
        <v>3</v>
      </c>
      <c r="AA95" s="56"/>
      <c r="AB95" s="56"/>
      <c r="AC95" s="56"/>
      <c r="AD95" s="56"/>
      <c r="AE95" s="56"/>
      <c r="AF95" s="56">
        <f t="shared" si="16"/>
        <v>8</v>
      </c>
      <c r="AG95" s="56">
        <f t="shared" si="17"/>
        <v>0</v>
      </c>
      <c r="AH95" s="56">
        <f t="shared" si="18"/>
        <v>5</v>
      </c>
      <c r="AI95" s="56">
        <f t="shared" si="19"/>
        <v>3</v>
      </c>
      <c r="AJ95" s="56">
        <f t="shared" si="20"/>
        <v>0</v>
      </c>
      <c r="AK95" s="56">
        <f t="shared" si="21"/>
        <v>0</v>
      </c>
      <c r="AL95" s="56">
        <f t="shared" si="22"/>
        <v>0</v>
      </c>
      <c r="AM95" s="56">
        <f t="shared" si="23"/>
        <v>0</v>
      </c>
      <c r="AN95" s="56">
        <f t="shared" si="24"/>
        <v>0</v>
      </c>
      <c r="AO95" s="58">
        <f t="shared" si="25"/>
        <v>8</v>
      </c>
      <c r="AP95" s="69"/>
      <c r="AQ95" s="40">
        <f>AO95</f>
        <v>8</v>
      </c>
      <c r="AR95" s="40">
        <f t="shared" si="27"/>
        <v>8</v>
      </c>
      <c r="AS95" s="31">
        <v>0</v>
      </c>
      <c r="AT95" s="31">
        <v>0</v>
      </c>
      <c r="AU95" s="31">
        <v>0</v>
      </c>
      <c r="AV95" s="39">
        <v>0</v>
      </c>
      <c r="AW95" s="31"/>
      <c r="AX95" s="31"/>
      <c r="AY95" s="31"/>
      <c r="AZ95" s="31"/>
      <c r="BA95" s="39"/>
      <c r="BB95" s="152">
        <f t="shared" si="26"/>
        <v>8</v>
      </c>
      <c r="BC95" s="43">
        <v>517917</v>
      </c>
      <c r="BD95" s="43">
        <v>175196</v>
      </c>
      <c r="BE95" t="s">
        <v>1423</v>
      </c>
      <c r="BF95"/>
      <c r="BG95" t="s">
        <v>1403</v>
      </c>
      <c r="BM95" t="s">
        <v>1545</v>
      </c>
      <c r="BN95" t="s">
        <v>1511</v>
      </c>
    </row>
    <row r="96" spans="1:66" ht="15" customHeight="1" x14ac:dyDescent="0.25">
      <c r="A96" s="56" t="s">
        <v>76</v>
      </c>
      <c r="B96" s="19" t="s">
        <v>20</v>
      </c>
      <c r="C96" s="56"/>
      <c r="D96" s="34">
        <v>42565</v>
      </c>
      <c r="E96" s="34">
        <v>43660</v>
      </c>
      <c r="F96" s="37">
        <v>43617</v>
      </c>
      <c r="G96" s="19"/>
      <c r="H96" s="59" t="s">
        <v>1101</v>
      </c>
      <c r="I96" s="19" t="s">
        <v>1173</v>
      </c>
      <c r="J96" s="19"/>
      <c r="K96" s="56" t="s">
        <v>77</v>
      </c>
      <c r="L96" s="57" t="s">
        <v>78</v>
      </c>
      <c r="M96" s="56"/>
      <c r="N96" s="56"/>
      <c r="O96" s="56">
        <v>1</v>
      </c>
      <c r="P96" s="56"/>
      <c r="Q96" s="56"/>
      <c r="R96" s="56"/>
      <c r="S96" s="56"/>
      <c r="T96" s="56"/>
      <c r="U96" s="56"/>
      <c r="V96" s="56">
        <f t="shared" si="15"/>
        <v>1</v>
      </c>
      <c r="W96" s="56"/>
      <c r="X96" s="56"/>
      <c r="Y96" s="56"/>
      <c r="Z96" s="56">
        <v>1</v>
      </c>
      <c r="AA96" s="56"/>
      <c r="AB96" s="56"/>
      <c r="AC96" s="56"/>
      <c r="AD96" s="56"/>
      <c r="AE96" s="56"/>
      <c r="AF96" s="56">
        <f t="shared" si="16"/>
        <v>1</v>
      </c>
      <c r="AG96" s="56">
        <f t="shared" si="17"/>
        <v>0</v>
      </c>
      <c r="AH96" s="56">
        <f t="shared" si="18"/>
        <v>-1</v>
      </c>
      <c r="AI96" s="56">
        <f t="shared" si="19"/>
        <v>1</v>
      </c>
      <c r="AJ96" s="56">
        <f t="shared" si="20"/>
        <v>0</v>
      </c>
      <c r="AK96" s="56">
        <f t="shared" si="21"/>
        <v>0</v>
      </c>
      <c r="AL96" s="56">
        <f t="shared" si="22"/>
        <v>0</v>
      </c>
      <c r="AM96" s="56">
        <f t="shared" si="23"/>
        <v>0</v>
      </c>
      <c r="AN96" s="56">
        <f t="shared" si="24"/>
        <v>0</v>
      </c>
      <c r="AO96" s="58">
        <f t="shared" si="25"/>
        <v>0</v>
      </c>
      <c r="AP96" s="69"/>
      <c r="AQ96" s="40">
        <v>0</v>
      </c>
      <c r="AR96" s="40">
        <f t="shared" si="27"/>
        <v>0</v>
      </c>
      <c r="AS96" s="31">
        <v>0</v>
      </c>
      <c r="AT96" s="31">
        <v>0</v>
      </c>
      <c r="AU96" s="31">
        <v>0</v>
      </c>
      <c r="AV96" s="39">
        <v>0</v>
      </c>
      <c r="AW96" s="31"/>
      <c r="AX96" s="31"/>
      <c r="AY96" s="31"/>
      <c r="AZ96" s="31"/>
      <c r="BA96" s="39"/>
      <c r="BB96" s="152">
        <f t="shared" si="26"/>
        <v>0</v>
      </c>
      <c r="BC96" s="43">
        <v>516355</v>
      </c>
      <c r="BD96" s="43">
        <v>173076</v>
      </c>
      <c r="BE96" t="s">
        <v>1426</v>
      </c>
      <c r="BF96"/>
      <c r="BH96" t="s">
        <v>1404</v>
      </c>
      <c r="BM96" t="s">
        <v>1545</v>
      </c>
      <c r="BN96" t="s">
        <v>1516</v>
      </c>
    </row>
    <row r="97" spans="1:66" ht="15" customHeight="1" x14ac:dyDescent="0.25">
      <c r="A97" s="56" t="s">
        <v>79</v>
      </c>
      <c r="B97" s="19" t="s">
        <v>38</v>
      </c>
      <c r="C97" s="56"/>
      <c r="D97" s="34">
        <v>42051</v>
      </c>
      <c r="E97" s="34">
        <v>43147</v>
      </c>
      <c r="F97" s="34">
        <v>43182</v>
      </c>
      <c r="G97" s="19"/>
      <c r="H97" s="59" t="s">
        <v>1101</v>
      </c>
      <c r="I97" s="19" t="s">
        <v>1173</v>
      </c>
      <c r="J97" s="19"/>
      <c r="K97" s="56" t="s">
        <v>80</v>
      </c>
      <c r="L97" s="57" t="s">
        <v>81</v>
      </c>
      <c r="M97" s="56" t="s">
        <v>82</v>
      </c>
      <c r="N97" s="56">
        <v>1</v>
      </c>
      <c r="O97" s="56"/>
      <c r="P97" s="56">
        <v>1</v>
      </c>
      <c r="Q97" s="56"/>
      <c r="R97" s="56"/>
      <c r="S97" s="56"/>
      <c r="T97" s="56"/>
      <c r="U97" s="56"/>
      <c r="V97" s="56">
        <f t="shared" si="15"/>
        <v>2</v>
      </c>
      <c r="W97" s="56"/>
      <c r="X97" s="56"/>
      <c r="Y97" s="56"/>
      <c r="Z97" s="56"/>
      <c r="AA97" s="56">
        <v>1</v>
      </c>
      <c r="AB97" s="56"/>
      <c r="AC97" s="56"/>
      <c r="AD97" s="56"/>
      <c r="AE97" s="56"/>
      <c r="AF97" s="56">
        <f t="shared" si="16"/>
        <v>1</v>
      </c>
      <c r="AG97" s="56">
        <f t="shared" si="17"/>
        <v>-1</v>
      </c>
      <c r="AH97" s="56">
        <f t="shared" si="18"/>
        <v>0</v>
      </c>
      <c r="AI97" s="56">
        <f t="shared" si="19"/>
        <v>-1</v>
      </c>
      <c r="AJ97" s="56">
        <f t="shared" si="20"/>
        <v>1</v>
      </c>
      <c r="AK97" s="56">
        <f t="shared" si="21"/>
        <v>0</v>
      </c>
      <c r="AL97" s="56">
        <f t="shared" si="22"/>
        <v>0</v>
      </c>
      <c r="AM97" s="56">
        <f t="shared" si="23"/>
        <v>0</v>
      </c>
      <c r="AN97" s="56">
        <f t="shared" si="24"/>
        <v>0</v>
      </c>
      <c r="AO97" s="58">
        <f t="shared" si="25"/>
        <v>-1</v>
      </c>
      <c r="AP97" s="69"/>
      <c r="AQ97" s="40">
        <v>0</v>
      </c>
      <c r="AR97" s="40">
        <f t="shared" si="27"/>
        <v>-1</v>
      </c>
      <c r="AS97" s="31">
        <v>0</v>
      </c>
      <c r="AT97" s="31">
        <v>0</v>
      </c>
      <c r="AU97" s="31">
        <v>0</v>
      </c>
      <c r="AV97" s="39">
        <v>0</v>
      </c>
      <c r="AW97" s="31"/>
      <c r="AX97" s="31"/>
      <c r="AY97" s="31"/>
      <c r="AZ97" s="31"/>
      <c r="BA97" s="39"/>
      <c r="BB97" s="152">
        <f t="shared" si="26"/>
        <v>-1</v>
      </c>
      <c r="BC97" s="43">
        <v>518090</v>
      </c>
      <c r="BD97" s="43">
        <v>174701</v>
      </c>
      <c r="BE97" t="s">
        <v>1423</v>
      </c>
      <c r="BF97"/>
      <c r="BM97" t="s">
        <v>1545</v>
      </c>
      <c r="BN97" t="s">
        <v>1518</v>
      </c>
    </row>
    <row r="98" spans="1:66" ht="15" customHeight="1" x14ac:dyDescent="0.25">
      <c r="A98" s="56" t="s">
        <v>83</v>
      </c>
      <c r="B98" s="19" t="s">
        <v>31</v>
      </c>
      <c r="C98" s="56"/>
      <c r="D98" s="34">
        <v>42177</v>
      </c>
      <c r="E98" s="34">
        <v>43273</v>
      </c>
      <c r="F98" s="34">
        <v>42856</v>
      </c>
      <c r="G98" s="19"/>
      <c r="H98" s="59" t="s">
        <v>1101</v>
      </c>
      <c r="I98" s="19" t="s">
        <v>1173</v>
      </c>
      <c r="J98" s="19"/>
      <c r="K98" s="56" t="s">
        <v>84</v>
      </c>
      <c r="L98" s="57" t="s">
        <v>85</v>
      </c>
      <c r="M98" s="56"/>
      <c r="N98" s="56"/>
      <c r="O98" s="56">
        <v>1</v>
      </c>
      <c r="P98" s="56"/>
      <c r="Q98" s="56"/>
      <c r="R98" s="56"/>
      <c r="S98" s="56"/>
      <c r="T98" s="56"/>
      <c r="U98" s="56"/>
      <c r="V98" s="56">
        <f t="shared" ref="V98:V129" si="28">SUM(N98:U98)</f>
        <v>1</v>
      </c>
      <c r="W98" s="56"/>
      <c r="X98" s="56"/>
      <c r="Y98" s="56"/>
      <c r="Z98" s="56"/>
      <c r="AA98" s="56">
        <v>1</v>
      </c>
      <c r="AB98" s="56"/>
      <c r="AC98" s="56"/>
      <c r="AD98" s="56"/>
      <c r="AE98" s="56"/>
      <c r="AF98" s="56">
        <f t="shared" si="16"/>
        <v>1</v>
      </c>
      <c r="AG98" s="56">
        <f t="shared" si="17"/>
        <v>0</v>
      </c>
      <c r="AH98" s="56">
        <f t="shared" si="18"/>
        <v>-1</v>
      </c>
      <c r="AI98" s="56">
        <f t="shared" si="19"/>
        <v>0</v>
      </c>
      <c r="AJ98" s="56">
        <f t="shared" si="20"/>
        <v>1</v>
      </c>
      <c r="AK98" s="56">
        <f t="shared" si="21"/>
        <v>0</v>
      </c>
      <c r="AL98" s="56">
        <f t="shared" si="22"/>
        <v>0</v>
      </c>
      <c r="AM98" s="56">
        <f t="shared" si="23"/>
        <v>0</v>
      </c>
      <c r="AN98" s="56">
        <f t="shared" si="24"/>
        <v>0</v>
      </c>
      <c r="AO98" s="58">
        <f t="shared" si="25"/>
        <v>0</v>
      </c>
      <c r="AP98" s="69"/>
      <c r="AQ98" s="40">
        <v>0</v>
      </c>
      <c r="AR98" s="40">
        <f t="shared" si="27"/>
        <v>0</v>
      </c>
      <c r="AS98" s="31">
        <v>0</v>
      </c>
      <c r="AT98" s="31">
        <v>0</v>
      </c>
      <c r="AU98" s="31">
        <v>0</v>
      </c>
      <c r="AV98" s="39">
        <v>0</v>
      </c>
      <c r="AW98" s="31"/>
      <c r="AX98" s="31"/>
      <c r="AY98" s="31"/>
      <c r="AZ98" s="31"/>
      <c r="BA98" s="39"/>
      <c r="BB98" s="152">
        <f t="shared" si="26"/>
        <v>0</v>
      </c>
      <c r="BC98" s="43">
        <v>518248</v>
      </c>
      <c r="BD98" s="43">
        <v>175334</v>
      </c>
      <c r="BE98" t="s">
        <v>1422</v>
      </c>
      <c r="BF98"/>
      <c r="BG98" t="s">
        <v>1403</v>
      </c>
      <c r="BM98" t="s">
        <v>1545</v>
      </c>
      <c r="BN98" t="s">
        <v>1511</v>
      </c>
    </row>
    <row r="99" spans="1:66" ht="15" customHeight="1" x14ac:dyDescent="0.25">
      <c r="A99" s="56" t="s">
        <v>99</v>
      </c>
      <c r="B99" s="19" t="s">
        <v>20</v>
      </c>
      <c r="C99" s="56"/>
      <c r="D99" s="34">
        <v>42201</v>
      </c>
      <c r="E99" s="34">
        <v>43297</v>
      </c>
      <c r="F99" s="34">
        <v>43255</v>
      </c>
      <c r="G99" s="19"/>
      <c r="H99" s="33" t="s">
        <v>1101</v>
      </c>
      <c r="I99" s="19" t="s">
        <v>1173</v>
      </c>
      <c r="J99" s="19"/>
      <c r="K99" s="56" t="s">
        <v>100</v>
      </c>
      <c r="L99" s="57" t="s">
        <v>101</v>
      </c>
      <c r="M99" s="56"/>
      <c r="N99" s="56"/>
      <c r="O99" s="56">
        <v>1</v>
      </c>
      <c r="P99" s="56"/>
      <c r="Q99" s="56"/>
      <c r="R99" s="56"/>
      <c r="S99" s="56"/>
      <c r="T99" s="56"/>
      <c r="U99" s="56"/>
      <c r="V99" s="56">
        <f t="shared" si="28"/>
        <v>1</v>
      </c>
      <c r="W99" s="56"/>
      <c r="X99" s="56"/>
      <c r="Y99" s="56"/>
      <c r="Z99" s="56"/>
      <c r="AA99" s="56">
        <v>2</v>
      </c>
      <c r="AB99" s="56"/>
      <c r="AC99" s="56"/>
      <c r="AD99" s="56"/>
      <c r="AE99" s="56"/>
      <c r="AF99" s="56">
        <f t="shared" si="16"/>
        <v>2</v>
      </c>
      <c r="AG99" s="56">
        <f t="shared" si="17"/>
        <v>0</v>
      </c>
      <c r="AH99" s="56">
        <f t="shared" si="18"/>
        <v>-1</v>
      </c>
      <c r="AI99" s="56">
        <f t="shared" si="19"/>
        <v>0</v>
      </c>
      <c r="AJ99" s="56">
        <f t="shared" si="20"/>
        <v>2</v>
      </c>
      <c r="AK99" s="56">
        <f t="shared" si="21"/>
        <v>0</v>
      </c>
      <c r="AL99" s="56">
        <f t="shared" si="22"/>
        <v>0</v>
      </c>
      <c r="AM99" s="56">
        <f t="shared" si="23"/>
        <v>0</v>
      </c>
      <c r="AN99" s="56">
        <f t="shared" si="24"/>
        <v>0</v>
      </c>
      <c r="AO99" s="58">
        <f t="shared" si="25"/>
        <v>1</v>
      </c>
      <c r="AP99" s="69"/>
      <c r="AQ99" s="40">
        <v>0</v>
      </c>
      <c r="AR99" s="40">
        <f t="shared" si="27"/>
        <v>1</v>
      </c>
      <c r="AS99" s="31">
        <v>0</v>
      </c>
      <c r="AT99" s="31">
        <v>0</v>
      </c>
      <c r="AU99" s="31">
        <v>0</v>
      </c>
      <c r="AV99" s="39">
        <v>0</v>
      </c>
      <c r="AW99" s="31"/>
      <c r="AX99" s="31"/>
      <c r="AY99" s="31"/>
      <c r="AZ99" s="31"/>
      <c r="BA99" s="39"/>
      <c r="BB99" s="152">
        <f t="shared" si="26"/>
        <v>1</v>
      </c>
      <c r="BC99" s="43">
        <v>512819</v>
      </c>
      <c r="BD99" s="43">
        <v>173657</v>
      </c>
      <c r="BE99" t="s">
        <v>1419</v>
      </c>
      <c r="BF99"/>
    </row>
    <row r="100" spans="1:66" ht="15" customHeight="1" x14ac:dyDescent="0.25">
      <c r="A100" s="56" t="s">
        <v>115</v>
      </c>
      <c r="B100" s="19" t="s">
        <v>20</v>
      </c>
      <c r="C100" s="56"/>
      <c r="D100" s="34">
        <v>42523</v>
      </c>
      <c r="E100" s="34">
        <v>43618</v>
      </c>
      <c r="F100" s="34">
        <v>43586</v>
      </c>
      <c r="G100" s="19"/>
      <c r="H100" s="36" t="s">
        <v>1101</v>
      </c>
      <c r="I100" s="56" t="s">
        <v>1215</v>
      </c>
      <c r="J100" s="56"/>
      <c r="K100" s="56" t="s">
        <v>116</v>
      </c>
      <c r="L100" s="57" t="s">
        <v>117</v>
      </c>
      <c r="M100" s="56"/>
      <c r="N100" s="56"/>
      <c r="O100" s="56"/>
      <c r="P100" s="56"/>
      <c r="Q100" s="56"/>
      <c r="R100" s="56"/>
      <c r="S100" s="56"/>
      <c r="T100" s="56"/>
      <c r="U100" s="56"/>
      <c r="V100" s="56">
        <f t="shared" si="28"/>
        <v>0</v>
      </c>
      <c r="W100" s="56" t="s">
        <v>121</v>
      </c>
      <c r="X100" s="56"/>
      <c r="Y100" s="56">
        <v>2</v>
      </c>
      <c r="Z100" s="56"/>
      <c r="AA100" s="56"/>
      <c r="AB100" s="56"/>
      <c r="AC100" s="56"/>
      <c r="AD100" s="56"/>
      <c r="AE100" s="56">
        <v>2</v>
      </c>
      <c r="AF100" s="56">
        <f t="shared" si="16"/>
        <v>2</v>
      </c>
      <c r="AG100" s="56">
        <f t="shared" si="17"/>
        <v>0</v>
      </c>
      <c r="AH100" s="56">
        <f t="shared" si="18"/>
        <v>2</v>
      </c>
      <c r="AI100" s="56">
        <f t="shared" si="19"/>
        <v>0</v>
      </c>
      <c r="AJ100" s="56">
        <f t="shared" si="20"/>
        <v>0</v>
      </c>
      <c r="AK100" s="56">
        <f t="shared" si="21"/>
        <v>0</v>
      </c>
      <c r="AL100" s="56">
        <f t="shared" si="22"/>
        <v>0</v>
      </c>
      <c r="AM100" s="56">
        <f t="shared" si="23"/>
        <v>0</v>
      </c>
      <c r="AN100" s="56">
        <f t="shared" si="24"/>
        <v>0</v>
      </c>
      <c r="AO100" s="58">
        <f t="shared" si="25"/>
        <v>2</v>
      </c>
      <c r="AP100" s="69"/>
      <c r="AQ100" s="40">
        <v>0</v>
      </c>
      <c r="AR100" s="40">
        <f t="shared" si="27"/>
        <v>2</v>
      </c>
      <c r="AS100" s="31">
        <v>0</v>
      </c>
      <c r="AT100" s="31">
        <v>0</v>
      </c>
      <c r="AU100" s="31">
        <v>0</v>
      </c>
      <c r="AV100" s="39">
        <v>0</v>
      </c>
      <c r="AW100" s="31"/>
      <c r="AX100" s="31"/>
      <c r="AY100" s="31"/>
      <c r="AZ100" s="31"/>
      <c r="BA100" s="39"/>
      <c r="BB100" s="152">
        <f t="shared" si="26"/>
        <v>2</v>
      </c>
      <c r="BC100" s="43">
        <v>517050</v>
      </c>
      <c r="BD100" s="43">
        <v>172680</v>
      </c>
      <c r="BE100" t="s">
        <v>1487</v>
      </c>
      <c r="BF100"/>
    </row>
    <row r="101" spans="1:66" ht="15" customHeight="1" x14ac:dyDescent="0.25">
      <c r="A101" s="56" t="s">
        <v>118</v>
      </c>
      <c r="B101" s="19" t="s">
        <v>20</v>
      </c>
      <c r="C101" s="56"/>
      <c r="D101" s="34">
        <v>42523</v>
      </c>
      <c r="E101" s="34">
        <v>43618</v>
      </c>
      <c r="F101" s="37">
        <v>43613</v>
      </c>
      <c r="G101" s="37"/>
      <c r="H101" s="59" t="s">
        <v>1101</v>
      </c>
      <c r="I101" s="56" t="s">
        <v>1215</v>
      </c>
      <c r="J101" s="56"/>
      <c r="K101" s="56" t="s">
        <v>119</v>
      </c>
      <c r="L101" s="57" t="s">
        <v>120</v>
      </c>
      <c r="M101" s="56"/>
      <c r="N101" s="56"/>
      <c r="O101" s="56"/>
      <c r="P101" s="56"/>
      <c r="Q101" s="56"/>
      <c r="R101" s="56"/>
      <c r="S101" s="56"/>
      <c r="T101" s="56"/>
      <c r="U101" s="56"/>
      <c r="V101" s="56">
        <f t="shared" si="28"/>
        <v>0</v>
      </c>
      <c r="W101" s="56" t="s">
        <v>121</v>
      </c>
      <c r="X101" s="56"/>
      <c r="Y101" s="56"/>
      <c r="Z101" s="56">
        <v>2</v>
      </c>
      <c r="AA101" s="56"/>
      <c r="AB101" s="56"/>
      <c r="AC101" s="56"/>
      <c r="AD101" s="56"/>
      <c r="AE101" s="56">
        <v>2</v>
      </c>
      <c r="AF101" s="56">
        <f t="shared" si="16"/>
        <v>2</v>
      </c>
      <c r="AG101" s="56">
        <f t="shared" si="17"/>
        <v>0</v>
      </c>
      <c r="AH101" s="56">
        <f t="shared" si="18"/>
        <v>0</v>
      </c>
      <c r="AI101" s="56">
        <f t="shared" si="19"/>
        <v>2</v>
      </c>
      <c r="AJ101" s="56">
        <f t="shared" si="20"/>
        <v>0</v>
      </c>
      <c r="AK101" s="56">
        <f t="shared" si="21"/>
        <v>0</v>
      </c>
      <c r="AL101" s="56">
        <f t="shared" si="22"/>
        <v>0</v>
      </c>
      <c r="AM101" s="56">
        <f t="shared" si="23"/>
        <v>0</v>
      </c>
      <c r="AN101" s="56">
        <f t="shared" si="24"/>
        <v>0</v>
      </c>
      <c r="AO101" s="58">
        <f t="shared" si="25"/>
        <v>2</v>
      </c>
      <c r="AP101" s="69"/>
      <c r="AQ101" s="40">
        <v>0</v>
      </c>
      <c r="AR101" s="40">
        <f t="shared" si="27"/>
        <v>2</v>
      </c>
      <c r="AS101" s="31">
        <v>0</v>
      </c>
      <c r="AT101" s="31">
        <v>0</v>
      </c>
      <c r="AU101" s="31">
        <v>0</v>
      </c>
      <c r="AV101" s="39">
        <v>0</v>
      </c>
      <c r="AW101" s="31"/>
      <c r="AX101" s="31"/>
      <c r="AY101" s="31"/>
      <c r="AZ101" s="31"/>
      <c r="BA101" s="39"/>
      <c r="BB101" s="152">
        <f t="shared" si="26"/>
        <v>2</v>
      </c>
      <c r="BC101" s="43">
        <v>517476</v>
      </c>
      <c r="BD101" s="43">
        <v>171658</v>
      </c>
      <c r="BE101" t="s">
        <v>1487</v>
      </c>
      <c r="BF101"/>
    </row>
    <row r="102" spans="1:66" ht="15" customHeight="1" x14ac:dyDescent="0.25">
      <c r="A102" s="56" t="s">
        <v>122</v>
      </c>
      <c r="B102" s="19" t="s">
        <v>20</v>
      </c>
      <c r="C102" s="56"/>
      <c r="D102" s="34">
        <v>42691</v>
      </c>
      <c r="E102" s="34">
        <v>43786</v>
      </c>
      <c r="F102" s="34">
        <v>43754</v>
      </c>
      <c r="G102" s="37"/>
      <c r="H102" s="59" t="s">
        <v>1101</v>
      </c>
      <c r="I102" s="56" t="s">
        <v>1215</v>
      </c>
      <c r="J102" s="56"/>
      <c r="K102" s="56" t="s">
        <v>123</v>
      </c>
      <c r="L102" s="57" t="s">
        <v>124</v>
      </c>
      <c r="M102" s="56"/>
      <c r="N102" s="56"/>
      <c r="O102" s="56"/>
      <c r="P102" s="56"/>
      <c r="Q102" s="56"/>
      <c r="R102" s="56"/>
      <c r="S102" s="56"/>
      <c r="T102" s="56"/>
      <c r="U102" s="56"/>
      <c r="V102" s="56">
        <f t="shared" si="28"/>
        <v>0</v>
      </c>
      <c r="W102" s="56" t="s">
        <v>121</v>
      </c>
      <c r="X102" s="56"/>
      <c r="Y102" s="56"/>
      <c r="Z102" s="56">
        <v>3</v>
      </c>
      <c r="AA102" s="56"/>
      <c r="AB102" s="56"/>
      <c r="AC102" s="56"/>
      <c r="AD102" s="56"/>
      <c r="AE102" s="56">
        <v>3</v>
      </c>
      <c r="AF102" s="56">
        <f t="shared" si="16"/>
        <v>3</v>
      </c>
      <c r="AG102" s="56">
        <f t="shared" si="17"/>
        <v>0</v>
      </c>
      <c r="AH102" s="56">
        <f t="shared" si="18"/>
        <v>0</v>
      </c>
      <c r="AI102" s="56">
        <f t="shared" si="19"/>
        <v>3</v>
      </c>
      <c r="AJ102" s="56">
        <f t="shared" si="20"/>
        <v>0</v>
      </c>
      <c r="AK102" s="56">
        <f t="shared" si="21"/>
        <v>0</v>
      </c>
      <c r="AL102" s="56">
        <f t="shared" si="22"/>
        <v>0</v>
      </c>
      <c r="AM102" s="56">
        <f t="shared" si="23"/>
        <v>0</v>
      </c>
      <c r="AN102" s="56">
        <f t="shared" si="24"/>
        <v>0</v>
      </c>
      <c r="AO102" s="58">
        <f t="shared" si="25"/>
        <v>3</v>
      </c>
      <c r="AP102" s="69"/>
      <c r="AQ102" s="40">
        <v>0</v>
      </c>
      <c r="AR102" s="40">
        <f t="shared" si="27"/>
        <v>3</v>
      </c>
      <c r="AS102" s="31">
        <v>0</v>
      </c>
      <c r="AT102" s="31">
        <v>0</v>
      </c>
      <c r="AU102" s="31">
        <v>0</v>
      </c>
      <c r="AV102" s="39">
        <v>0</v>
      </c>
      <c r="AW102" s="31"/>
      <c r="AX102" s="31"/>
      <c r="AY102" s="31"/>
      <c r="AZ102" s="31"/>
      <c r="BA102" s="39"/>
      <c r="BB102" s="152">
        <f t="shared" si="26"/>
        <v>3</v>
      </c>
      <c r="BC102" s="43">
        <v>517848</v>
      </c>
      <c r="BD102" s="43">
        <v>172830</v>
      </c>
      <c r="BE102" t="s">
        <v>1487</v>
      </c>
      <c r="BF102"/>
    </row>
    <row r="103" spans="1:66" ht="15" customHeight="1" x14ac:dyDescent="0.25">
      <c r="A103" s="56" t="s">
        <v>126</v>
      </c>
      <c r="B103" s="19" t="s">
        <v>31</v>
      </c>
      <c r="C103" s="56"/>
      <c r="D103" s="34">
        <v>42650</v>
      </c>
      <c r="E103" s="34">
        <v>43745</v>
      </c>
      <c r="F103" s="34">
        <v>43160</v>
      </c>
      <c r="G103" s="19"/>
      <c r="H103" s="59" t="s">
        <v>1101</v>
      </c>
      <c r="I103" s="19" t="s">
        <v>1173</v>
      </c>
      <c r="J103" s="19"/>
      <c r="K103" s="56" t="s">
        <v>127</v>
      </c>
      <c r="L103" s="57" t="s">
        <v>128</v>
      </c>
      <c r="M103" s="56" t="s">
        <v>129</v>
      </c>
      <c r="N103" s="56"/>
      <c r="O103" s="56"/>
      <c r="P103" s="56"/>
      <c r="Q103" s="56"/>
      <c r="R103" s="56"/>
      <c r="S103" s="56"/>
      <c r="T103" s="56"/>
      <c r="U103" s="56"/>
      <c r="V103" s="56">
        <f t="shared" si="28"/>
        <v>0</v>
      </c>
      <c r="W103" s="56"/>
      <c r="X103" s="56"/>
      <c r="Y103" s="56">
        <v>6</v>
      </c>
      <c r="Z103" s="56"/>
      <c r="AA103" s="56"/>
      <c r="AB103" s="56"/>
      <c r="AC103" s="56"/>
      <c r="AD103" s="56"/>
      <c r="AE103" s="56"/>
      <c r="AF103" s="56">
        <f t="shared" si="16"/>
        <v>6</v>
      </c>
      <c r="AG103" s="56">
        <f t="shared" si="17"/>
        <v>0</v>
      </c>
      <c r="AH103" s="56">
        <f t="shared" si="18"/>
        <v>6</v>
      </c>
      <c r="AI103" s="56">
        <f t="shared" si="19"/>
        <v>0</v>
      </c>
      <c r="AJ103" s="56">
        <f t="shared" si="20"/>
        <v>0</v>
      </c>
      <c r="AK103" s="56">
        <f t="shared" si="21"/>
        <v>0</v>
      </c>
      <c r="AL103" s="56">
        <f t="shared" si="22"/>
        <v>0</v>
      </c>
      <c r="AM103" s="56">
        <f t="shared" si="23"/>
        <v>0</v>
      </c>
      <c r="AN103" s="56">
        <f t="shared" si="24"/>
        <v>0</v>
      </c>
      <c r="AO103" s="58">
        <f t="shared" si="25"/>
        <v>6</v>
      </c>
      <c r="AP103" s="69"/>
      <c r="AQ103" s="40">
        <v>0</v>
      </c>
      <c r="AR103" s="40">
        <f t="shared" si="27"/>
        <v>6</v>
      </c>
      <c r="AS103" s="31">
        <v>0</v>
      </c>
      <c r="AT103" s="31">
        <v>0</v>
      </c>
      <c r="AU103" s="31">
        <v>0</v>
      </c>
      <c r="AV103" s="39">
        <v>0</v>
      </c>
      <c r="AW103" s="31"/>
      <c r="AX103" s="31"/>
      <c r="AY103" s="31"/>
      <c r="AZ103" s="31"/>
      <c r="BA103" s="39"/>
      <c r="BB103" s="152">
        <f t="shared" si="26"/>
        <v>6</v>
      </c>
      <c r="BC103" s="43">
        <v>516013</v>
      </c>
      <c r="BD103" s="43">
        <v>171023</v>
      </c>
      <c r="BE103" t="s">
        <v>1405</v>
      </c>
      <c r="BF103"/>
      <c r="BM103" t="s">
        <v>1545</v>
      </c>
      <c r="BN103" t="s">
        <v>1520</v>
      </c>
    </row>
    <row r="104" spans="1:66" ht="15" customHeight="1" x14ac:dyDescent="0.25">
      <c r="A104" s="56" t="s">
        <v>138</v>
      </c>
      <c r="B104" s="19" t="s">
        <v>20</v>
      </c>
      <c r="C104" s="56"/>
      <c r="D104" s="34">
        <v>43532</v>
      </c>
      <c r="E104" s="34">
        <v>44628</v>
      </c>
      <c r="F104" s="34">
        <v>43739</v>
      </c>
      <c r="G104" s="19"/>
      <c r="H104" s="36" t="s">
        <v>1101</v>
      </c>
      <c r="I104" s="19" t="s">
        <v>1173</v>
      </c>
      <c r="J104" s="19"/>
      <c r="K104" s="56" t="s">
        <v>139</v>
      </c>
      <c r="L104" s="57" t="s">
        <v>140</v>
      </c>
      <c r="M104" s="56" t="s">
        <v>141</v>
      </c>
      <c r="N104" s="56"/>
      <c r="O104" s="56">
        <v>2</v>
      </c>
      <c r="P104" s="56"/>
      <c r="Q104" s="56"/>
      <c r="R104" s="56"/>
      <c r="S104" s="56"/>
      <c r="T104" s="56"/>
      <c r="U104" s="56"/>
      <c r="V104" s="56">
        <f t="shared" si="28"/>
        <v>2</v>
      </c>
      <c r="W104" s="56"/>
      <c r="X104" s="56"/>
      <c r="Y104" s="56"/>
      <c r="Z104" s="56"/>
      <c r="AA104" s="56">
        <v>2</v>
      </c>
      <c r="AB104" s="56"/>
      <c r="AC104" s="56"/>
      <c r="AD104" s="56"/>
      <c r="AE104" s="56"/>
      <c r="AF104" s="56">
        <f t="shared" si="16"/>
        <v>2</v>
      </c>
      <c r="AG104" s="56">
        <f t="shared" si="17"/>
        <v>0</v>
      </c>
      <c r="AH104" s="56">
        <f t="shared" si="18"/>
        <v>-2</v>
      </c>
      <c r="AI104" s="56">
        <f t="shared" si="19"/>
        <v>0</v>
      </c>
      <c r="AJ104" s="56">
        <f t="shared" si="20"/>
        <v>2</v>
      </c>
      <c r="AK104" s="56">
        <f t="shared" si="21"/>
        <v>0</v>
      </c>
      <c r="AL104" s="56">
        <f t="shared" si="22"/>
        <v>0</v>
      </c>
      <c r="AM104" s="56">
        <f t="shared" si="23"/>
        <v>0</v>
      </c>
      <c r="AN104" s="56">
        <f t="shared" si="24"/>
        <v>0</v>
      </c>
      <c r="AO104" s="58">
        <f t="shared" si="25"/>
        <v>0</v>
      </c>
      <c r="AP104" s="69"/>
      <c r="AQ104" s="40">
        <v>0</v>
      </c>
      <c r="AR104" s="40">
        <f t="shared" si="27"/>
        <v>0</v>
      </c>
      <c r="AS104" s="31">
        <v>0</v>
      </c>
      <c r="AT104" s="31">
        <v>0</v>
      </c>
      <c r="AU104" s="31">
        <v>0</v>
      </c>
      <c r="AV104" s="39">
        <v>0</v>
      </c>
      <c r="AW104" s="31"/>
      <c r="AX104" s="31"/>
      <c r="AY104" s="31"/>
      <c r="AZ104" s="31"/>
      <c r="BA104" s="39"/>
      <c r="BB104" s="152">
        <f t="shared" si="26"/>
        <v>0</v>
      </c>
      <c r="BC104" s="43">
        <v>517831</v>
      </c>
      <c r="BD104" s="43">
        <v>174076</v>
      </c>
      <c r="BE104" t="s">
        <v>1426</v>
      </c>
      <c r="BF104"/>
    </row>
    <row r="105" spans="1:66" ht="15" customHeight="1" x14ac:dyDescent="0.25">
      <c r="A105" s="56" t="s">
        <v>164</v>
      </c>
      <c r="B105" s="19" t="s">
        <v>20</v>
      </c>
      <c r="C105" s="56"/>
      <c r="D105" s="34">
        <v>43749</v>
      </c>
      <c r="E105" s="34">
        <v>44845</v>
      </c>
      <c r="F105" s="37">
        <v>43754</v>
      </c>
      <c r="G105" s="19"/>
      <c r="H105" s="59" t="s">
        <v>1101</v>
      </c>
      <c r="I105" s="19" t="s">
        <v>1173</v>
      </c>
      <c r="J105" s="19"/>
      <c r="K105" s="56" t="s">
        <v>165</v>
      </c>
      <c r="L105" s="57" t="s">
        <v>166</v>
      </c>
      <c r="M105" s="56"/>
      <c r="N105" s="56">
        <v>1</v>
      </c>
      <c r="O105" s="56"/>
      <c r="P105" s="56"/>
      <c r="Q105" s="56"/>
      <c r="R105" s="56"/>
      <c r="S105" s="56"/>
      <c r="T105" s="56"/>
      <c r="U105" s="56"/>
      <c r="V105" s="56">
        <f t="shared" si="28"/>
        <v>1</v>
      </c>
      <c r="W105" s="56"/>
      <c r="X105" s="56"/>
      <c r="Y105" s="56">
        <v>2</v>
      </c>
      <c r="Z105" s="56">
        <v>5</v>
      </c>
      <c r="AA105" s="56"/>
      <c r="AB105" s="56"/>
      <c r="AC105" s="56">
        <v>2</v>
      </c>
      <c r="AD105" s="56"/>
      <c r="AE105" s="56"/>
      <c r="AF105" s="56">
        <f t="shared" si="16"/>
        <v>9</v>
      </c>
      <c r="AG105" s="56">
        <f t="shared" si="17"/>
        <v>-1</v>
      </c>
      <c r="AH105" s="56">
        <f t="shared" si="18"/>
        <v>2</v>
      </c>
      <c r="AI105" s="56">
        <f t="shared" si="19"/>
        <v>5</v>
      </c>
      <c r="AJ105" s="56">
        <f t="shared" si="20"/>
        <v>0</v>
      </c>
      <c r="AK105" s="56">
        <f t="shared" si="21"/>
        <v>0</v>
      </c>
      <c r="AL105" s="56">
        <f t="shared" si="22"/>
        <v>2</v>
      </c>
      <c r="AM105" s="56">
        <f t="shared" si="23"/>
        <v>0</v>
      </c>
      <c r="AN105" s="56">
        <f t="shared" si="24"/>
        <v>0</v>
      </c>
      <c r="AO105" s="58">
        <f t="shared" si="25"/>
        <v>8</v>
      </c>
      <c r="AP105" s="69"/>
      <c r="AQ105" s="40">
        <v>0</v>
      </c>
      <c r="AR105" s="40">
        <f t="shared" si="27"/>
        <v>8</v>
      </c>
      <c r="AS105" s="31">
        <v>0</v>
      </c>
      <c r="AT105" s="31">
        <v>0</v>
      </c>
      <c r="AU105" s="31">
        <v>0</v>
      </c>
      <c r="AV105" s="39">
        <v>0</v>
      </c>
      <c r="AW105" s="31"/>
      <c r="AX105" s="31"/>
      <c r="AY105" s="31"/>
      <c r="AZ105" s="31"/>
      <c r="BA105" s="39"/>
      <c r="BB105" s="152">
        <f t="shared" si="26"/>
        <v>8</v>
      </c>
      <c r="BC105" s="43">
        <v>518559</v>
      </c>
      <c r="BD105" s="43">
        <v>174698</v>
      </c>
      <c r="BE105" t="s">
        <v>1423</v>
      </c>
      <c r="BF105"/>
      <c r="BM105" t="s">
        <v>1545</v>
      </c>
      <c r="BN105" t="s">
        <v>1493</v>
      </c>
    </row>
    <row r="106" spans="1:66" ht="15" customHeight="1" x14ac:dyDescent="0.25">
      <c r="A106" s="56" t="s">
        <v>167</v>
      </c>
      <c r="B106" s="19" t="s">
        <v>20</v>
      </c>
      <c r="C106" s="56"/>
      <c r="D106" s="34">
        <v>42831</v>
      </c>
      <c r="E106" s="34">
        <v>43928</v>
      </c>
      <c r="F106" s="37">
        <v>43884</v>
      </c>
      <c r="G106" s="19"/>
      <c r="H106" s="59" t="s">
        <v>1101</v>
      </c>
      <c r="I106" s="19" t="s">
        <v>1173</v>
      </c>
      <c r="J106" s="19"/>
      <c r="K106" s="56" t="s">
        <v>168</v>
      </c>
      <c r="L106" s="57" t="s">
        <v>169</v>
      </c>
      <c r="M106" s="56"/>
      <c r="N106" s="56"/>
      <c r="O106" s="56"/>
      <c r="P106" s="56">
        <v>1</v>
      </c>
      <c r="Q106" s="56"/>
      <c r="R106" s="56"/>
      <c r="S106" s="56"/>
      <c r="T106" s="56"/>
      <c r="U106" s="56"/>
      <c r="V106" s="56">
        <f t="shared" si="28"/>
        <v>1</v>
      </c>
      <c r="W106" s="56"/>
      <c r="X106" s="56"/>
      <c r="Y106" s="56">
        <v>2</v>
      </c>
      <c r="Z106" s="56"/>
      <c r="AA106" s="56"/>
      <c r="AB106" s="56"/>
      <c r="AC106" s="56"/>
      <c r="AD106" s="56"/>
      <c r="AE106" s="56"/>
      <c r="AF106" s="56">
        <f t="shared" si="16"/>
        <v>2</v>
      </c>
      <c r="AG106" s="56">
        <f t="shared" si="17"/>
        <v>0</v>
      </c>
      <c r="AH106" s="56">
        <f t="shared" si="18"/>
        <v>2</v>
      </c>
      <c r="AI106" s="56">
        <f t="shared" si="19"/>
        <v>-1</v>
      </c>
      <c r="AJ106" s="56">
        <f t="shared" si="20"/>
        <v>0</v>
      </c>
      <c r="AK106" s="56">
        <f t="shared" si="21"/>
        <v>0</v>
      </c>
      <c r="AL106" s="56">
        <f t="shared" si="22"/>
        <v>0</v>
      </c>
      <c r="AM106" s="56">
        <f t="shared" si="23"/>
        <v>0</v>
      </c>
      <c r="AN106" s="56">
        <f t="shared" si="24"/>
        <v>0</v>
      </c>
      <c r="AO106" s="58">
        <f t="shared" si="25"/>
        <v>1</v>
      </c>
      <c r="AP106" s="69"/>
      <c r="AQ106" s="40">
        <v>0</v>
      </c>
      <c r="AR106" s="40">
        <f t="shared" si="27"/>
        <v>1</v>
      </c>
      <c r="AS106" s="31">
        <v>0</v>
      </c>
      <c r="AT106" s="31">
        <v>0</v>
      </c>
      <c r="AU106" s="31">
        <v>0</v>
      </c>
      <c r="AV106" s="39">
        <v>0</v>
      </c>
      <c r="AW106" s="31"/>
      <c r="AX106" s="31"/>
      <c r="AY106" s="31"/>
      <c r="AZ106" s="31"/>
      <c r="BA106" s="39"/>
      <c r="BB106" s="152">
        <f t="shared" si="26"/>
        <v>1</v>
      </c>
      <c r="BC106" s="43">
        <v>514775</v>
      </c>
      <c r="BD106" s="43">
        <v>172397</v>
      </c>
      <c r="BE106" t="s">
        <v>1427</v>
      </c>
      <c r="BF106"/>
    </row>
    <row r="107" spans="1:66" ht="15" customHeight="1" x14ac:dyDescent="0.25">
      <c r="A107" s="56" t="s">
        <v>173</v>
      </c>
      <c r="B107" s="19" t="s">
        <v>31</v>
      </c>
      <c r="C107" s="56"/>
      <c r="D107" s="34">
        <v>42565</v>
      </c>
      <c r="E107" s="34">
        <v>43660</v>
      </c>
      <c r="F107" s="37">
        <v>43656</v>
      </c>
      <c r="G107" s="19"/>
      <c r="H107" s="59" t="s">
        <v>1101</v>
      </c>
      <c r="I107" s="19" t="s">
        <v>1173</v>
      </c>
      <c r="J107" s="19"/>
      <c r="K107" s="56" t="s">
        <v>174</v>
      </c>
      <c r="L107" s="57" t="s">
        <v>175</v>
      </c>
      <c r="M107" s="56"/>
      <c r="N107" s="56"/>
      <c r="O107" s="56"/>
      <c r="P107" s="56"/>
      <c r="Q107" s="56"/>
      <c r="R107" s="56"/>
      <c r="S107" s="56"/>
      <c r="T107" s="56"/>
      <c r="U107" s="56"/>
      <c r="V107" s="56">
        <f t="shared" si="28"/>
        <v>0</v>
      </c>
      <c r="W107" s="56"/>
      <c r="X107" s="56">
        <v>9</v>
      </c>
      <c r="Y107" s="56"/>
      <c r="Z107" s="56"/>
      <c r="AA107" s="56"/>
      <c r="AB107" s="56"/>
      <c r="AC107" s="56"/>
      <c r="AD107" s="56"/>
      <c r="AE107" s="56"/>
      <c r="AF107" s="56">
        <f t="shared" si="16"/>
        <v>9</v>
      </c>
      <c r="AG107" s="56">
        <f t="shared" si="17"/>
        <v>9</v>
      </c>
      <c r="AH107" s="56">
        <f t="shared" si="18"/>
        <v>0</v>
      </c>
      <c r="AI107" s="56">
        <f t="shared" si="19"/>
        <v>0</v>
      </c>
      <c r="AJ107" s="56">
        <f t="shared" si="20"/>
        <v>0</v>
      </c>
      <c r="AK107" s="56">
        <f t="shared" si="21"/>
        <v>0</v>
      </c>
      <c r="AL107" s="56">
        <f t="shared" si="22"/>
        <v>0</v>
      </c>
      <c r="AM107" s="56">
        <f t="shared" si="23"/>
        <v>0</v>
      </c>
      <c r="AN107" s="56">
        <f t="shared" si="24"/>
        <v>0</v>
      </c>
      <c r="AO107" s="58">
        <f t="shared" si="25"/>
        <v>9</v>
      </c>
      <c r="AP107" s="69"/>
      <c r="AQ107" s="40">
        <v>0</v>
      </c>
      <c r="AR107" s="40">
        <f t="shared" si="27"/>
        <v>9</v>
      </c>
      <c r="AS107" s="31">
        <v>0</v>
      </c>
      <c r="AT107" s="31">
        <v>0</v>
      </c>
      <c r="AU107" s="31">
        <v>0</v>
      </c>
      <c r="AV107" s="39">
        <v>0</v>
      </c>
      <c r="AW107" s="31"/>
      <c r="AX107" s="31"/>
      <c r="AY107" s="31"/>
      <c r="AZ107" s="31"/>
      <c r="BA107" s="39"/>
      <c r="BB107" s="152">
        <f t="shared" si="26"/>
        <v>9</v>
      </c>
      <c r="BC107" s="43">
        <v>517924</v>
      </c>
      <c r="BD107" s="43">
        <v>174891</v>
      </c>
      <c r="BE107" t="s">
        <v>1423</v>
      </c>
      <c r="BF107"/>
      <c r="BG107" t="s">
        <v>1403</v>
      </c>
      <c r="BM107" t="s">
        <v>1545</v>
      </c>
      <c r="BN107" t="s">
        <v>1511</v>
      </c>
    </row>
    <row r="108" spans="1:66" ht="15" customHeight="1" x14ac:dyDescent="0.25">
      <c r="A108" s="56" t="s">
        <v>180</v>
      </c>
      <c r="B108" s="19" t="s">
        <v>20</v>
      </c>
      <c r="C108" s="56"/>
      <c r="D108" s="34">
        <v>42613</v>
      </c>
      <c r="E108" s="34">
        <v>43708</v>
      </c>
      <c r="F108" s="34">
        <v>42864</v>
      </c>
      <c r="G108" s="34"/>
      <c r="H108" s="59" t="s">
        <v>1101</v>
      </c>
      <c r="I108" s="19" t="s">
        <v>1173</v>
      </c>
      <c r="J108" s="19"/>
      <c r="K108" s="56" t="s">
        <v>181</v>
      </c>
      <c r="L108" s="57" t="s">
        <v>182</v>
      </c>
      <c r="M108" s="56"/>
      <c r="N108" s="56"/>
      <c r="O108" s="56"/>
      <c r="P108" s="56"/>
      <c r="Q108" s="56"/>
      <c r="R108" s="56"/>
      <c r="S108" s="56"/>
      <c r="T108" s="56"/>
      <c r="U108" s="56"/>
      <c r="V108" s="56">
        <f t="shared" si="28"/>
        <v>0</v>
      </c>
      <c r="W108" s="56"/>
      <c r="X108" s="56"/>
      <c r="Y108" s="56">
        <v>1</v>
      </c>
      <c r="Z108" s="56"/>
      <c r="AA108" s="56"/>
      <c r="AB108" s="56"/>
      <c r="AC108" s="56"/>
      <c r="AD108" s="56"/>
      <c r="AE108" s="56"/>
      <c r="AF108" s="56">
        <f t="shared" si="16"/>
        <v>1</v>
      </c>
      <c r="AG108" s="56">
        <f t="shared" si="17"/>
        <v>0</v>
      </c>
      <c r="AH108" s="56">
        <f t="shared" si="18"/>
        <v>1</v>
      </c>
      <c r="AI108" s="56">
        <f t="shared" si="19"/>
        <v>0</v>
      </c>
      <c r="AJ108" s="56">
        <f t="shared" si="20"/>
        <v>0</v>
      </c>
      <c r="AK108" s="56">
        <f t="shared" si="21"/>
        <v>0</v>
      </c>
      <c r="AL108" s="56">
        <f t="shared" si="22"/>
        <v>0</v>
      </c>
      <c r="AM108" s="56">
        <f t="shared" si="23"/>
        <v>0</v>
      </c>
      <c r="AN108" s="56">
        <f t="shared" si="24"/>
        <v>0</v>
      </c>
      <c r="AO108" s="58">
        <f t="shared" si="25"/>
        <v>1</v>
      </c>
      <c r="AP108" s="69"/>
      <c r="AQ108" s="40">
        <v>0</v>
      </c>
      <c r="AR108" s="40">
        <f t="shared" si="27"/>
        <v>1</v>
      </c>
      <c r="AS108" s="31">
        <v>0</v>
      </c>
      <c r="AT108" s="31">
        <v>0</v>
      </c>
      <c r="AU108" s="31">
        <v>0</v>
      </c>
      <c r="AV108" s="39">
        <v>0</v>
      </c>
      <c r="AW108" s="31"/>
      <c r="AX108" s="31"/>
      <c r="AY108" s="31"/>
      <c r="AZ108" s="31"/>
      <c r="BA108" s="39"/>
      <c r="BB108" s="152">
        <f t="shared" si="26"/>
        <v>1</v>
      </c>
      <c r="BC108" s="43">
        <v>522622</v>
      </c>
      <c r="BD108" s="43">
        <v>177876</v>
      </c>
      <c r="BE108" t="s">
        <v>1414</v>
      </c>
      <c r="BF108"/>
      <c r="BM108" t="s">
        <v>1545</v>
      </c>
      <c r="BN108" t="s">
        <v>1508</v>
      </c>
    </row>
    <row r="109" spans="1:66" ht="15" customHeight="1" x14ac:dyDescent="0.25">
      <c r="A109" s="56" t="s">
        <v>194</v>
      </c>
      <c r="B109" s="19" t="s">
        <v>43</v>
      </c>
      <c r="C109" s="56"/>
      <c r="D109" s="34">
        <v>42479</v>
      </c>
      <c r="E109" s="34">
        <v>43574</v>
      </c>
      <c r="F109" s="34">
        <v>42552</v>
      </c>
      <c r="G109" s="19"/>
      <c r="H109" s="59" t="s">
        <v>1101</v>
      </c>
      <c r="I109" s="19" t="s">
        <v>1173</v>
      </c>
      <c r="J109" s="19"/>
      <c r="K109" s="56" t="s">
        <v>195</v>
      </c>
      <c r="L109" s="57" t="s">
        <v>196</v>
      </c>
      <c r="M109" s="56"/>
      <c r="N109" s="56"/>
      <c r="O109" s="56"/>
      <c r="P109" s="56"/>
      <c r="Q109" s="56">
        <v>1</v>
      </c>
      <c r="R109" s="56"/>
      <c r="S109" s="56"/>
      <c r="T109" s="56"/>
      <c r="U109" s="56"/>
      <c r="V109" s="56">
        <f t="shared" si="28"/>
        <v>1</v>
      </c>
      <c r="W109" s="56"/>
      <c r="X109" s="56"/>
      <c r="Y109" s="56"/>
      <c r="Z109" s="56"/>
      <c r="AA109" s="56">
        <v>2</v>
      </c>
      <c r="AB109" s="56"/>
      <c r="AC109" s="56"/>
      <c r="AD109" s="56"/>
      <c r="AE109" s="56"/>
      <c r="AF109" s="56">
        <f t="shared" si="16"/>
        <v>2</v>
      </c>
      <c r="AG109" s="56">
        <f t="shared" si="17"/>
        <v>0</v>
      </c>
      <c r="AH109" s="56">
        <f t="shared" si="18"/>
        <v>0</v>
      </c>
      <c r="AI109" s="56">
        <f t="shared" si="19"/>
        <v>0</v>
      </c>
      <c r="AJ109" s="56">
        <f t="shared" si="20"/>
        <v>1</v>
      </c>
      <c r="AK109" s="56">
        <f t="shared" si="21"/>
        <v>0</v>
      </c>
      <c r="AL109" s="56">
        <f t="shared" si="22"/>
        <v>0</v>
      </c>
      <c r="AM109" s="56">
        <f t="shared" si="23"/>
        <v>0</v>
      </c>
      <c r="AN109" s="56">
        <f t="shared" si="24"/>
        <v>0</v>
      </c>
      <c r="AO109" s="58">
        <f t="shared" si="25"/>
        <v>1</v>
      </c>
      <c r="AP109" s="69"/>
      <c r="AQ109" s="40">
        <v>0</v>
      </c>
      <c r="AR109" s="40">
        <f t="shared" si="27"/>
        <v>1</v>
      </c>
      <c r="AS109" s="31">
        <v>0</v>
      </c>
      <c r="AT109" s="31">
        <v>0</v>
      </c>
      <c r="AU109" s="31">
        <v>0</v>
      </c>
      <c r="AV109" s="39">
        <v>0</v>
      </c>
      <c r="AW109" s="31"/>
      <c r="AX109" s="31"/>
      <c r="AY109" s="31"/>
      <c r="AZ109" s="31"/>
      <c r="BA109" s="39"/>
      <c r="BB109" s="152">
        <f t="shared" si="26"/>
        <v>1</v>
      </c>
      <c r="BC109" s="43">
        <v>520343</v>
      </c>
      <c r="BD109" s="43">
        <v>175141</v>
      </c>
      <c r="BE109" t="s">
        <v>1402</v>
      </c>
      <c r="BF109"/>
    </row>
    <row r="110" spans="1:66" s="150" customFormat="1" ht="15" customHeight="1" x14ac:dyDescent="0.25">
      <c r="A110" s="150" t="s">
        <v>1393</v>
      </c>
      <c r="B110" s="19" t="s">
        <v>20</v>
      </c>
      <c r="D110" s="27">
        <v>42789</v>
      </c>
      <c r="E110" s="27">
        <v>43884</v>
      </c>
      <c r="F110" s="37">
        <v>43880</v>
      </c>
      <c r="G110" s="19"/>
      <c r="H110" s="59" t="s">
        <v>1101</v>
      </c>
      <c r="I110" s="19" t="s">
        <v>1173</v>
      </c>
      <c r="J110" s="19"/>
      <c r="K110" s="150" t="s">
        <v>1394</v>
      </c>
      <c r="L110" s="150" t="s">
        <v>1395</v>
      </c>
      <c r="V110" s="150">
        <f t="shared" si="28"/>
        <v>0</v>
      </c>
      <c r="X110" s="150">
        <v>4</v>
      </c>
      <c r="Y110" s="150">
        <v>2</v>
      </c>
      <c r="AF110" s="150">
        <f t="shared" si="16"/>
        <v>6</v>
      </c>
      <c r="AG110" s="150">
        <f t="shared" si="17"/>
        <v>4</v>
      </c>
      <c r="AH110" s="150">
        <f t="shared" si="18"/>
        <v>2</v>
      </c>
      <c r="AI110" s="150">
        <f t="shared" si="19"/>
        <v>0</v>
      </c>
      <c r="AJ110" s="150">
        <f t="shared" si="20"/>
        <v>0</v>
      </c>
      <c r="AK110" s="150">
        <f t="shared" si="21"/>
        <v>0</v>
      </c>
      <c r="AL110" s="150">
        <f t="shared" si="22"/>
        <v>0</v>
      </c>
      <c r="AM110" s="150">
        <f t="shared" si="23"/>
        <v>0</v>
      </c>
      <c r="AN110" s="150">
        <f t="shared" si="24"/>
        <v>0</v>
      </c>
      <c r="AO110" s="58">
        <f t="shared" si="25"/>
        <v>6</v>
      </c>
      <c r="AP110" s="248"/>
      <c r="AQ110" s="40">
        <v>0</v>
      </c>
      <c r="AR110" s="40">
        <v>0</v>
      </c>
      <c r="AS110" s="250">
        <v>3</v>
      </c>
      <c r="AT110" s="250">
        <v>3</v>
      </c>
      <c r="AU110" s="250">
        <v>0</v>
      </c>
      <c r="AV110" s="39">
        <v>0</v>
      </c>
      <c r="AW110" s="31"/>
      <c r="AX110" s="31"/>
      <c r="AY110" s="31"/>
      <c r="AZ110" s="31"/>
      <c r="BA110" s="39"/>
      <c r="BB110" s="152">
        <f t="shared" si="26"/>
        <v>6</v>
      </c>
      <c r="BC110" s="43">
        <v>519126</v>
      </c>
      <c r="BD110" s="43">
        <v>176420</v>
      </c>
      <c r="BE110" s="150" t="s">
        <v>1420</v>
      </c>
      <c r="BI110" s="150" t="s">
        <v>1551</v>
      </c>
      <c r="BJ110" s="150" t="s">
        <v>1521</v>
      </c>
      <c r="BM110" s="150" t="s">
        <v>1545</v>
      </c>
      <c r="BN110" s="150" t="s">
        <v>1510</v>
      </c>
    </row>
    <row r="111" spans="1:66" ht="15" customHeight="1" x14ac:dyDescent="0.25">
      <c r="A111" s="56" t="s">
        <v>198</v>
      </c>
      <c r="B111" s="19" t="s">
        <v>38</v>
      </c>
      <c r="C111" s="56"/>
      <c r="D111" s="34">
        <v>42719</v>
      </c>
      <c r="E111" s="34">
        <v>43814</v>
      </c>
      <c r="F111" s="34">
        <v>43497</v>
      </c>
      <c r="G111" s="19"/>
      <c r="H111" s="59" t="s">
        <v>1101</v>
      </c>
      <c r="I111" s="19" t="s">
        <v>1173</v>
      </c>
      <c r="J111" s="19"/>
      <c r="K111" s="56" t="s">
        <v>199</v>
      </c>
      <c r="L111" s="57" t="s">
        <v>200</v>
      </c>
      <c r="M111" s="56" t="s">
        <v>201</v>
      </c>
      <c r="N111" s="56"/>
      <c r="O111" s="56"/>
      <c r="P111" s="56"/>
      <c r="Q111" s="56"/>
      <c r="R111" s="56"/>
      <c r="S111" s="56"/>
      <c r="T111" s="56"/>
      <c r="U111" s="56"/>
      <c r="V111" s="56">
        <f t="shared" si="28"/>
        <v>0</v>
      </c>
      <c r="W111" s="56"/>
      <c r="X111" s="56">
        <v>1</v>
      </c>
      <c r="Y111" s="56"/>
      <c r="Z111" s="56"/>
      <c r="AA111" s="56"/>
      <c r="AB111" s="56"/>
      <c r="AC111" s="56"/>
      <c r="AD111" s="56"/>
      <c r="AE111" s="56"/>
      <c r="AF111" s="56">
        <f t="shared" si="16"/>
        <v>1</v>
      </c>
      <c r="AG111" s="56">
        <f t="shared" si="17"/>
        <v>1</v>
      </c>
      <c r="AH111" s="56">
        <f t="shared" si="18"/>
        <v>0</v>
      </c>
      <c r="AI111" s="56">
        <f t="shared" si="19"/>
        <v>0</v>
      </c>
      <c r="AJ111" s="56">
        <f t="shared" si="20"/>
        <v>0</v>
      </c>
      <c r="AK111" s="56">
        <f t="shared" si="21"/>
        <v>0</v>
      </c>
      <c r="AL111" s="56">
        <f t="shared" si="22"/>
        <v>0</v>
      </c>
      <c r="AM111" s="56">
        <f t="shared" si="23"/>
        <v>0</v>
      </c>
      <c r="AN111" s="56">
        <f t="shared" si="24"/>
        <v>0</v>
      </c>
      <c r="AO111" s="58">
        <f t="shared" si="25"/>
        <v>1</v>
      </c>
      <c r="AP111" s="69"/>
      <c r="AQ111" s="40">
        <v>0</v>
      </c>
      <c r="AR111" s="40">
        <f t="shared" ref="AR111:AR116" si="29">AO111</f>
        <v>1</v>
      </c>
      <c r="AS111" s="31">
        <v>0</v>
      </c>
      <c r="AT111" s="31">
        <v>0</v>
      </c>
      <c r="AU111" s="31">
        <v>0</v>
      </c>
      <c r="AV111" s="39">
        <v>0</v>
      </c>
      <c r="AW111" s="31"/>
      <c r="AX111" s="31"/>
      <c r="AY111" s="31"/>
      <c r="AZ111" s="31"/>
      <c r="BA111" s="39"/>
      <c r="BB111" s="152">
        <f t="shared" si="26"/>
        <v>1</v>
      </c>
      <c r="BC111" s="43">
        <v>517615</v>
      </c>
      <c r="BD111" s="43">
        <v>169709</v>
      </c>
      <c r="BE111" t="s">
        <v>1418</v>
      </c>
      <c r="BF111"/>
      <c r="BM111" t="s">
        <v>1545</v>
      </c>
      <c r="BN111" t="s">
        <v>1522</v>
      </c>
    </row>
    <row r="112" spans="1:66" ht="15" customHeight="1" x14ac:dyDescent="0.25">
      <c r="A112" s="56" t="s">
        <v>208</v>
      </c>
      <c r="B112" s="19" t="s">
        <v>31</v>
      </c>
      <c r="C112" s="56"/>
      <c r="D112" s="34">
        <v>42632</v>
      </c>
      <c r="E112" s="34">
        <v>43727</v>
      </c>
      <c r="F112" s="34">
        <v>43063</v>
      </c>
      <c r="G112" s="19"/>
      <c r="H112" s="59" t="s">
        <v>1101</v>
      </c>
      <c r="I112" s="19" t="s">
        <v>1173</v>
      </c>
      <c r="J112" s="19"/>
      <c r="K112" s="56" t="s">
        <v>209</v>
      </c>
      <c r="L112" s="57" t="s">
        <v>1117</v>
      </c>
      <c r="M112" s="56" t="s">
        <v>210</v>
      </c>
      <c r="N112" s="56"/>
      <c r="O112" s="56"/>
      <c r="P112" s="56"/>
      <c r="Q112" s="56"/>
      <c r="R112" s="56"/>
      <c r="S112" s="56"/>
      <c r="T112" s="56"/>
      <c r="U112" s="56"/>
      <c r="V112" s="56">
        <f t="shared" si="28"/>
        <v>0</v>
      </c>
      <c r="W112" s="56"/>
      <c r="X112" s="56"/>
      <c r="Y112" s="56"/>
      <c r="Z112" s="56"/>
      <c r="AA112" s="56"/>
      <c r="AB112" s="56">
        <v>1</v>
      </c>
      <c r="AC112" s="56"/>
      <c r="AD112" s="56"/>
      <c r="AE112" s="56"/>
      <c r="AF112" s="56">
        <f t="shared" si="16"/>
        <v>1</v>
      </c>
      <c r="AG112" s="56">
        <f t="shared" si="17"/>
        <v>0</v>
      </c>
      <c r="AH112" s="56">
        <f t="shared" si="18"/>
        <v>0</v>
      </c>
      <c r="AI112" s="56">
        <f t="shared" si="19"/>
        <v>0</v>
      </c>
      <c r="AJ112" s="56">
        <f t="shared" si="20"/>
        <v>0</v>
      </c>
      <c r="AK112" s="56">
        <f t="shared" si="21"/>
        <v>1</v>
      </c>
      <c r="AL112" s="56">
        <f t="shared" si="22"/>
        <v>0</v>
      </c>
      <c r="AM112" s="56">
        <f t="shared" si="23"/>
        <v>0</v>
      </c>
      <c r="AN112" s="56">
        <f t="shared" si="24"/>
        <v>0</v>
      </c>
      <c r="AO112" s="58">
        <f t="shared" si="25"/>
        <v>1</v>
      </c>
      <c r="AP112" s="69"/>
      <c r="AQ112" s="40">
        <v>0</v>
      </c>
      <c r="AR112" s="40">
        <f t="shared" si="29"/>
        <v>1</v>
      </c>
      <c r="AS112" s="31">
        <v>0</v>
      </c>
      <c r="AT112" s="31">
        <v>0</v>
      </c>
      <c r="AU112" s="31">
        <v>0</v>
      </c>
      <c r="AV112" s="39">
        <v>0</v>
      </c>
      <c r="AW112" s="31"/>
      <c r="AX112" s="31"/>
      <c r="AY112" s="31"/>
      <c r="AZ112" s="31"/>
      <c r="BA112" s="39"/>
      <c r="BB112" s="152">
        <f t="shared" si="26"/>
        <v>1</v>
      </c>
      <c r="BC112" s="43">
        <v>517807</v>
      </c>
      <c r="BD112" s="43">
        <v>174892</v>
      </c>
      <c r="BE112" t="s">
        <v>1423</v>
      </c>
      <c r="BF112"/>
      <c r="BG112" t="s">
        <v>1403</v>
      </c>
      <c r="BM112" t="s">
        <v>1545</v>
      </c>
      <c r="BN112" t="s">
        <v>1523</v>
      </c>
    </row>
    <row r="113" spans="1:66" ht="15" customHeight="1" x14ac:dyDescent="0.25">
      <c r="A113" s="56" t="s">
        <v>214</v>
      </c>
      <c r="B113" s="19" t="s">
        <v>20</v>
      </c>
      <c r="C113" s="56"/>
      <c r="D113" s="34">
        <v>42885</v>
      </c>
      <c r="E113" s="34">
        <v>43981</v>
      </c>
      <c r="F113" s="34">
        <v>43556</v>
      </c>
      <c r="G113" s="19"/>
      <c r="H113" s="36" t="s">
        <v>1101</v>
      </c>
      <c r="I113" s="19" t="s">
        <v>1173</v>
      </c>
      <c r="J113" s="19"/>
      <c r="K113" s="56" t="s">
        <v>215</v>
      </c>
      <c r="L113" s="57" t="s">
        <v>216</v>
      </c>
      <c r="M113" s="56" t="s">
        <v>217</v>
      </c>
      <c r="N113" s="56">
        <v>1</v>
      </c>
      <c r="O113" s="56"/>
      <c r="P113" s="56"/>
      <c r="Q113" s="56"/>
      <c r="R113" s="56"/>
      <c r="S113" s="56"/>
      <c r="T113" s="56"/>
      <c r="U113" s="56"/>
      <c r="V113" s="56">
        <f t="shared" si="28"/>
        <v>1</v>
      </c>
      <c r="W113" s="56"/>
      <c r="X113" s="56"/>
      <c r="Y113" s="56"/>
      <c r="Z113" s="56">
        <v>1</v>
      </c>
      <c r="AA113" s="56"/>
      <c r="AB113" s="56"/>
      <c r="AC113" s="56"/>
      <c r="AD113" s="56"/>
      <c r="AE113" s="56"/>
      <c r="AF113" s="56">
        <f t="shared" si="16"/>
        <v>1</v>
      </c>
      <c r="AG113" s="56">
        <f t="shared" si="17"/>
        <v>-1</v>
      </c>
      <c r="AH113" s="56">
        <f t="shared" si="18"/>
        <v>0</v>
      </c>
      <c r="AI113" s="56">
        <f t="shared" si="19"/>
        <v>1</v>
      </c>
      <c r="AJ113" s="56">
        <f t="shared" si="20"/>
        <v>0</v>
      </c>
      <c r="AK113" s="56">
        <f t="shared" si="21"/>
        <v>0</v>
      </c>
      <c r="AL113" s="56">
        <f t="shared" si="22"/>
        <v>0</v>
      </c>
      <c r="AM113" s="56">
        <f t="shared" si="23"/>
        <v>0</v>
      </c>
      <c r="AN113" s="56">
        <f t="shared" si="24"/>
        <v>0</v>
      </c>
      <c r="AO113" s="58">
        <f t="shared" si="25"/>
        <v>0</v>
      </c>
      <c r="AP113" s="69"/>
      <c r="AQ113" s="40">
        <v>0</v>
      </c>
      <c r="AR113" s="40">
        <f t="shared" si="29"/>
        <v>0</v>
      </c>
      <c r="AS113" s="31">
        <v>0</v>
      </c>
      <c r="AT113" s="31">
        <v>0</v>
      </c>
      <c r="AU113" s="31">
        <v>0</v>
      </c>
      <c r="AV113" s="39">
        <v>0</v>
      </c>
      <c r="AW113" s="31"/>
      <c r="AX113" s="31"/>
      <c r="AY113" s="31"/>
      <c r="AZ113" s="31"/>
      <c r="BA113" s="39"/>
      <c r="BB113" s="152">
        <f t="shared" si="26"/>
        <v>0</v>
      </c>
      <c r="BC113" s="43">
        <v>521779</v>
      </c>
      <c r="BD113" s="43">
        <v>176827</v>
      </c>
      <c r="BE113" t="s">
        <v>1414</v>
      </c>
      <c r="BF113"/>
    </row>
    <row r="114" spans="1:66" ht="15" customHeight="1" x14ac:dyDescent="0.25">
      <c r="A114" s="56" t="s">
        <v>218</v>
      </c>
      <c r="B114" s="19" t="s">
        <v>31</v>
      </c>
      <c r="C114" s="56"/>
      <c r="D114" s="34">
        <v>42689</v>
      </c>
      <c r="E114" s="34">
        <v>44136</v>
      </c>
      <c r="F114" s="34">
        <v>43479</v>
      </c>
      <c r="G114" s="37">
        <v>43969</v>
      </c>
      <c r="H114" s="36" t="s">
        <v>1101</v>
      </c>
      <c r="I114" s="19" t="s">
        <v>1173</v>
      </c>
      <c r="J114" s="19"/>
      <c r="K114" s="56" t="s">
        <v>219</v>
      </c>
      <c r="L114" s="57" t="s">
        <v>220</v>
      </c>
      <c r="M114" s="56"/>
      <c r="N114" s="56"/>
      <c r="O114" s="56"/>
      <c r="P114" s="56"/>
      <c r="Q114" s="56"/>
      <c r="R114" s="56"/>
      <c r="S114" s="56"/>
      <c r="T114" s="56"/>
      <c r="U114" s="56"/>
      <c r="V114" s="56">
        <f t="shared" si="28"/>
        <v>0</v>
      </c>
      <c r="W114" s="56"/>
      <c r="X114" s="56"/>
      <c r="Y114" s="56">
        <v>1</v>
      </c>
      <c r="Z114" s="56"/>
      <c r="AA114" s="56"/>
      <c r="AB114" s="56"/>
      <c r="AC114" s="56"/>
      <c r="AD114" s="56"/>
      <c r="AE114" s="56"/>
      <c r="AF114" s="56">
        <f t="shared" si="16"/>
        <v>1</v>
      </c>
      <c r="AG114" s="56">
        <f t="shared" si="17"/>
        <v>0</v>
      </c>
      <c r="AH114" s="56">
        <f t="shared" si="18"/>
        <v>1</v>
      </c>
      <c r="AI114" s="56">
        <f t="shared" si="19"/>
        <v>0</v>
      </c>
      <c r="AJ114" s="56">
        <f t="shared" si="20"/>
        <v>0</v>
      </c>
      <c r="AK114" s="56">
        <f t="shared" si="21"/>
        <v>0</v>
      </c>
      <c r="AL114" s="56">
        <f t="shared" si="22"/>
        <v>0</v>
      </c>
      <c r="AM114" s="56">
        <f t="shared" si="23"/>
        <v>0</v>
      </c>
      <c r="AN114" s="56">
        <f t="shared" si="24"/>
        <v>0</v>
      </c>
      <c r="AO114" s="58">
        <f t="shared" si="25"/>
        <v>1</v>
      </c>
      <c r="AP114" s="69"/>
      <c r="AQ114" s="40">
        <v>0</v>
      </c>
      <c r="AR114" s="40">
        <f t="shared" si="29"/>
        <v>1</v>
      </c>
      <c r="AS114" s="31">
        <v>0</v>
      </c>
      <c r="AT114" s="31">
        <v>0</v>
      </c>
      <c r="AU114" s="31">
        <v>0</v>
      </c>
      <c r="AV114" s="39">
        <v>0</v>
      </c>
      <c r="AW114" s="31"/>
      <c r="AX114" s="31"/>
      <c r="AY114" s="31"/>
      <c r="AZ114" s="31"/>
      <c r="BA114" s="39"/>
      <c r="BB114" s="152">
        <f t="shared" si="26"/>
        <v>1</v>
      </c>
      <c r="BC114" s="43">
        <v>518846</v>
      </c>
      <c r="BD114" s="43">
        <v>177650</v>
      </c>
      <c r="BE114" t="s">
        <v>1420</v>
      </c>
      <c r="BF114"/>
      <c r="BH114" t="s">
        <v>1404</v>
      </c>
      <c r="BM114" t="s">
        <v>1545</v>
      </c>
      <c r="BN114" t="s">
        <v>1524</v>
      </c>
    </row>
    <row r="115" spans="1:66" ht="15" customHeight="1" x14ac:dyDescent="0.25">
      <c r="A115" s="56" t="s">
        <v>236</v>
      </c>
      <c r="B115" s="19" t="s">
        <v>38</v>
      </c>
      <c r="C115" s="56"/>
      <c r="D115" s="34">
        <v>42599</v>
      </c>
      <c r="E115" s="34">
        <v>43694</v>
      </c>
      <c r="F115" s="34">
        <v>43479</v>
      </c>
      <c r="G115" s="19"/>
      <c r="H115" s="59" t="s">
        <v>1101</v>
      </c>
      <c r="I115" s="19" t="s">
        <v>1173</v>
      </c>
      <c r="J115" s="19"/>
      <c r="K115" s="56" t="s">
        <v>237</v>
      </c>
      <c r="L115" s="57" t="s">
        <v>238</v>
      </c>
      <c r="M115" s="56"/>
      <c r="N115" s="56">
        <v>2</v>
      </c>
      <c r="O115" s="56">
        <v>2</v>
      </c>
      <c r="P115" s="56">
        <v>1</v>
      </c>
      <c r="Q115" s="56"/>
      <c r="R115" s="56"/>
      <c r="S115" s="56"/>
      <c r="T115" s="56"/>
      <c r="U115" s="56"/>
      <c r="V115" s="56">
        <f t="shared" si="28"/>
        <v>5</v>
      </c>
      <c r="W115" s="56"/>
      <c r="X115" s="56">
        <v>1</v>
      </c>
      <c r="Y115" s="56"/>
      <c r="Z115" s="56"/>
      <c r="AA115" s="56">
        <v>1</v>
      </c>
      <c r="AB115" s="56"/>
      <c r="AC115" s="56"/>
      <c r="AD115" s="56"/>
      <c r="AE115" s="56"/>
      <c r="AF115" s="56">
        <f t="shared" si="16"/>
        <v>2</v>
      </c>
      <c r="AG115" s="56">
        <f t="shared" si="17"/>
        <v>-1</v>
      </c>
      <c r="AH115" s="56">
        <f t="shared" si="18"/>
        <v>-2</v>
      </c>
      <c r="AI115" s="56">
        <f t="shared" si="19"/>
        <v>-1</v>
      </c>
      <c r="AJ115" s="56">
        <f t="shared" si="20"/>
        <v>1</v>
      </c>
      <c r="AK115" s="56">
        <f t="shared" si="21"/>
        <v>0</v>
      </c>
      <c r="AL115" s="56">
        <f t="shared" si="22"/>
        <v>0</v>
      </c>
      <c r="AM115" s="56">
        <f t="shared" si="23"/>
        <v>0</v>
      </c>
      <c r="AN115" s="56">
        <f t="shared" si="24"/>
        <v>0</v>
      </c>
      <c r="AO115" s="58">
        <f t="shared" si="25"/>
        <v>-3</v>
      </c>
      <c r="AP115" s="69"/>
      <c r="AQ115" s="40">
        <v>0</v>
      </c>
      <c r="AR115" s="40">
        <f t="shared" si="29"/>
        <v>-3</v>
      </c>
      <c r="AS115" s="31">
        <v>0</v>
      </c>
      <c r="AT115" s="31">
        <v>0</v>
      </c>
      <c r="AU115" s="31">
        <v>0</v>
      </c>
      <c r="AV115" s="39">
        <v>0</v>
      </c>
      <c r="AW115" s="31"/>
      <c r="AX115" s="31"/>
      <c r="AY115" s="31"/>
      <c r="AZ115" s="31"/>
      <c r="BA115" s="39"/>
      <c r="BB115" s="152">
        <f t="shared" si="26"/>
        <v>-3</v>
      </c>
      <c r="BC115" s="43">
        <v>518294</v>
      </c>
      <c r="BD115" s="43">
        <v>174078</v>
      </c>
      <c r="BE115" t="s">
        <v>1487</v>
      </c>
      <c r="BF115"/>
      <c r="BH115" t="s">
        <v>1404</v>
      </c>
      <c r="BM115" t="s">
        <v>1545</v>
      </c>
      <c r="BN115" t="s">
        <v>1518</v>
      </c>
    </row>
    <row r="116" spans="1:66" ht="15" customHeight="1" x14ac:dyDescent="0.25">
      <c r="A116" s="56" t="s">
        <v>245</v>
      </c>
      <c r="B116" s="19" t="s">
        <v>20</v>
      </c>
      <c r="C116" s="56"/>
      <c r="D116" s="34">
        <v>42801</v>
      </c>
      <c r="E116" s="34">
        <v>43897</v>
      </c>
      <c r="F116" s="34">
        <v>42865</v>
      </c>
      <c r="G116" s="37"/>
      <c r="H116" s="36" t="s">
        <v>1101</v>
      </c>
      <c r="I116" s="19" t="s">
        <v>1173</v>
      </c>
      <c r="J116" s="19"/>
      <c r="K116" s="56" t="s">
        <v>246</v>
      </c>
      <c r="L116" s="57" t="s">
        <v>247</v>
      </c>
      <c r="M116" s="56"/>
      <c r="N116" s="56"/>
      <c r="O116" s="56"/>
      <c r="P116" s="56"/>
      <c r="Q116" s="56">
        <v>1</v>
      </c>
      <c r="R116" s="56"/>
      <c r="S116" s="56"/>
      <c r="T116" s="56"/>
      <c r="U116" s="56"/>
      <c r="V116" s="56">
        <f t="shared" si="28"/>
        <v>1</v>
      </c>
      <c r="W116" s="56"/>
      <c r="X116" s="56"/>
      <c r="Y116" s="56"/>
      <c r="Z116" s="56"/>
      <c r="AA116" s="56">
        <v>1</v>
      </c>
      <c r="AB116" s="56"/>
      <c r="AC116" s="56"/>
      <c r="AD116" s="56"/>
      <c r="AE116" s="56"/>
      <c r="AF116" s="56">
        <f t="shared" si="16"/>
        <v>1</v>
      </c>
      <c r="AG116" s="56">
        <f t="shared" si="17"/>
        <v>0</v>
      </c>
      <c r="AH116" s="56">
        <f t="shared" si="18"/>
        <v>0</v>
      </c>
      <c r="AI116" s="56">
        <f t="shared" si="19"/>
        <v>0</v>
      </c>
      <c r="AJ116" s="56">
        <f t="shared" si="20"/>
        <v>0</v>
      </c>
      <c r="AK116" s="56">
        <f t="shared" si="21"/>
        <v>0</v>
      </c>
      <c r="AL116" s="56">
        <f t="shared" si="22"/>
        <v>0</v>
      </c>
      <c r="AM116" s="56">
        <f t="shared" si="23"/>
        <v>0</v>
      </c>
      <c r="AN116" s="56">
        <f t="shared" si="24"/>
        <v>0</v>
      </c>
      <c r="AO116" s="58">
        <f t="shared" si="25"/>
        <v>0</v>
      </c>
      <c r="AP116" s="69"/>
      <c r="AQ116" s="40">
        <v>0</v>
      </c>
      <c r="AR116" s="40">
        <f t="shared" si="29"/>
        <v>0</v>
      </c>
      <c r="AS116" s="31">
        <v>0</v>
      </c>
      <c r="AT116" s="31">
        <v>0</v>
      </c>
      <c r="AU116" s="31">
        <v>0</v>
      </c>
      <c r="AV116" s="39">
        <v>0</v>
      </c>
      <c r="AW116" s="31"/>
      <c r="AX116" s="31"/>
      <c r="AY116" s="31"/>
      <c r="AZ116" s="31"/>
      <c r="BA116" s="39"/>
      <c r="BB116" s="152">
        <f t="shared" si="26"/>
        <v>0</v>
      </c>
      <c r="BC116" s="43">
        <v>521872</v>
      </c>
      <c r="BD116" s="43">
        <v>177181</v>
      </c>
      <c r="BE116" t="s">
        <v>1414</v>
      </c>
      <c r="BF116"/>
    </row>
    <row r="117" spans="1:66" ht="15" customHeight="1" x14ac:dyDescent="0.25">
      <c r="A117" s="56" t="s">
        <v>248</v>
      </c>
      <c r="B117" s="19" t="s">
        <v>20</v>
      </c>
      <c r="C117" s="56"/>
      <c r="D117" s="34">
        <v>43018</v>
      </c>
      <c r="E117" s="34">
        <v>44114</v>
      </c>
      <c r="F117" s="34">
        <v>43801</v>
      </c>
      <c r="G117" s="19"/>
      <c r="H117" s="59" t="s">
        <v>1101</v>
      </c>
      <c r="I117" s="27" t="s">
        <v>1174</v>
      </c>
      <c r="J117" s="19"/>
      <c r="K117" s="56" t="s">
        <v>249</v>
      </c>
      <c r="L117" s="57" t="s">
        <v>250</v>
      </c>
      <c r="M117" s="56" t="s">
        <v>251</v>
      </c>
      <c r="N117" s="56"/>
      <c r="O117" s="56"/>
      <c r="P117" s="56"/>
      <c r="Q117" s="56"/>
      <c r="R117" s="56"/>
      <c r="S117" s="56"/>
      <c r="T117" s="56"/>
      <c r="U117" s="56"/>
      <c r="V117" s="56">
        <f t="shared" si="28"/>
        <v>0</v>
      </c>
      <c r="W117" s="56" t="s">
        <v>121</v>
      </c>
      <c r="X117" s="56">
        <v>11</v>
      </c>
      <c r="Y117" s="56">
        <v>11</v>
      </c>
      <c r="Z117" s="56"/>
      <c r="AA117" s="56"/>
      <c r="AB117" s="56"/>
      <c r="AC117" s="56"/>
      <c r="AD117" s="56"/>
      <c r="AE117" s="56">
        <v>22</v>
      </c>
      <c r="AF117" s="56">
        <f t="shared" si="16"/>
        <v>22</v>
      </c>
      <c r="AG117" s="56">
        <f t="shared" si="17"/>
        <v>11</v>
      </c>
      <c r="AH117" s="56">
        <f t="shared" si="18"/>
        <v>11</v>
      </c>
      <c r="AI117" s="56">
        <f t="shared" si="19"/>
        <v>0</v>
      </c>
      <c r="AJ117" s="56">
        <f t="shared" si="20"/>
        <v>0</v>
      </c>
      <c r="AK117" s="56">
        <f t="shared" si="21"/>
        <v>0</v>
      </c>
      <c r="AL117" s="56">
        <f t="shared" si="22"/>
        <v>0</v>
      </c>
      <c r="AM117" s="56">
        <f t="shared" si="23"/>
        <v>0</v>
      </c>
      <c r="AN117" s="56">
        <f t="shared" si="24"/>
        <v>0</v>
      </c>
      <c r="AO117" s="58">
        <f t="shared" si="25"/>
        <v>22</v>
      </c>
      <c r="AP117" s="69"/>
      <c r="AQ117" s="101">
        <v>0</v>
      </c>
      <c r="AR117" s="31">
        <f>$AO117/2</f>
        <v>11</v>
      </c>
      <c r="AS117" s="31">
        <f>$AO117/2</f>
        <v>11</v>
      </c>
      <c r="AT117" s="31">
        <v>0</v>
      </c>
      <c r="AU117" s="31">
        <v>0</v>
      </c>
      <c r="AV117" s="39">
        <v>0</v>
      </c>
      <c r="AW117" s="31"/>
      <c r="AX117" s="31"/>
      <c r="AY117" s="31"/>
      <c r="AZ117" s="31"/>
      <c r="BA117" s="39"/>
      <c r="BB117" s="152">
        <f t="shared" si="26"/>
        <v>22</v>
      </c>
      <c r="BC117" s="43">
        <v>515918</v>
      </c>
      <c r="BD117" s="43">
        <v>171031</v>
      </c>
      <c r="BE117" t="s">
        <v>1405</v>
      </c>
      <c r="BF117"/>
      <c r="BG117" t="s">
        <v>1405</v>
      </c>
    </row>
    <row r="118" spans="1:66" ht="15" customHeight="1" x14ac:dyDescent="0.25">
      <c r="A118" s="56" t="s">
        <v>256</v>
      </c>
      <c r="B118" s="19" t="s">
        <v>20</v>
      </c>
      <c r="C118" s="56"/>
      <c r="D118" s="34">
        <v>42835</v>
      </c>
      <c r="E118" s="34">
        <v>43931</v>
      </c>
      <c r="F118" s="37">
        <v>43912</v>
      </c>
      <c r="G118" s="19"/>
      <c r="H118" s="59" t="s">
        <v>1101</v>
      </c>
      <c r="I118" s="19" t="s">
        <v>1173</v>
      </c>
      <c r="J118" s="19"/>
      <c r="K118" s="56" t="s">
        <v>257</v>
      </c>
      <c r="L118" s="57" t="s">
        <v>258</v>
      </c>
      <c r="M118" s="56" t="s">
        <v>259</v>
      </c>
      <c r="N118" s="56">
        <v>2</v>
      </c>
      <c r="O118" s="56"/>
      <c r="P118" s="56"/>
      <c r="Q118" s="56"/>
      <c r="R118" s="56"/>
      <c r="S118" s="56"/>
      <c r="T118" s="56"/>
      <c r="U118" s="56"/>
      <c r="V118" s="56">
        <f t="shared" si="28"/>
        <v>2</v>
      </c>
      <c r="W118" s="56"/>
      <c r="X118" s="56"/>
      <c r="Y118" s="56">
        <v>2</v>
      </c>
      <c r="Z118" s="56"/>
      <c r="AA118" s="56"/>
      <c r="AB118" s="56"/>
      <c r="AC118" s="56"/>
      <c r="AD118" s="56"/>
      <c r="AE118" s="56"/>
      <c r="AF118" s="56">
        <f t="shared" si="16"/>
        <v>2</v>
      </c>
      <c r="AG118" s="56">
        <f t="shared" si="17"/>
        <v>-2</v>
      </c>
      <c r="AH118" s="56">
        <f t="shared" si="18"/>
        <v>2</v>
      </c>
      <c r="AI118" s="56">
        <f t="shared" si="19"/>
        <v>0</v>
      </c>
      <c r="AJ118" s="56">
        <f t="shared" si="20"/>
        <v>0</v>
      </c>
      <c r="AK118" s="56">
        <f t="shared" si="21"/>
        <v>0</v>
      </c>
      <c r="AL118" s="56">
        <f t="shared" si="22"/>
        <v>0</v>
      </c>
      <c r="AM118" s="56">
        <f t="shared" si="23"/>
        <v>0</v>
      </c>
      <c r="AN118" s="56">
        <f t="shared" si="24"/>
        <v>0</v>
      </c>
      <c r="AO118" s="58">
        <f t="shared" si="25"/>
        <v>0</v>
      </c>
      <c r="AP118" s="69"/>
      <c r="AQ118" s="40">
        <v>0</v>
      </c>
      <c r="AR118" s="40">
        <v>0</v>
      </c>
      <c r="AS118" s="31">
        <v>0</v>
      </c>
      <c r="AT118" s="31">
        <v>0</v>
      </c>
      <c r="AU118" s="31">
        <v>0</v>
      </c>
      <c r="AV118" s="39">
        <v>0</v>
      </c>
      <c r="AW118" s="31"/>
      <c r="AX118" s="31"/>
      <c r="AY118" s="31"/>
      <c r="AZ118" s="31"/>
      <c r="BA118" s="39"/>
      <c r="BB118" s="152">
        <f t="shared" si="26"/>
        <v>0</v>
      </c>
      <c r="BC118" s="43">
        <v>522192</v>
      </c>
      <c r="BD118" s="43">
        <v>177628</v>
      </c>
      <c r="BE118" t="s">
        <v>1414</v>
      </c>
      <c r="BF118" t="s">
        <v>1410</v>
      </c>
    </row>
    <row r="119" spans="1:66" ht="15" customHeight="1" x14ac:dyDescent="0.25">
      <c r="A119" s="56" t="s">
        <v>275</v>
      </c>
      <c r="B119" s="19" t="s">
        <v>20</v>
      </c>
      <c r="C119" s="56"/>
      <c r="D119" s="34">
        <v>42677</v>
      </c>
      <c r="E119" s="34">
        <v>43772</v>
      </c>
      <c r="F119" s="34">
        <v>42807</v>
      </c>
      <c r="G119" s="19"/>
      <c r="H119" s="33" t="s">
        <v>1101</v>
      </c>
      <c r="I119" s="19" t="s">
        <v>1215</v>
      </c>
      <c r="J119" s="19"/>
      <c r="K119" s="56" t="s">
        <v>276</v>
      </c>
      <c r="L119" s="57" t="s">
        <v>277</v>
      </c>
      <c r="M119" s="21" t="s">
        <v>1356</v>
      </c>
      <c r="N119" s="56"/>
      <c r="O119" s="56"/>
      <c r="P119" s="56"/>
      <c r="Q119" s="56"/>
      <c r="R119" s="56"/>
      <c r="S119" s="56"/>
      <c r="T119" s="56"/>
      <c r="U119" s="56"/>
      <c r="V119" s="56">
        <f t="shared" si="28"/>
        <v>0</v>
      </c>
      <c r="W119" s="56" t="s">
        <v>121</v>
      </c>
      <c r="X119" s="41">
        <v>3</v>
      </c>
      <c r="Y119" s="41">
        <v>11</v>
      </c>
      <c r="Z119" s="41">
        <v>5</v>
      </c>
      <c r="AA119" s="41">
        <v>3</v>
      </c>
      <c r="AB119" s="56"/>
      <c r="AC119" s="56"/>
      <c r="AD119" s="56"/>
      <c r="AE119" s="19">
        <v>22</v>
      </c>
      <c r="AF119" s="56">
        <f t="shared" si="16"/>
        <v>22</v>
      </c>
      <c r="AG119" s="56">
        <f t="shared" si="17"/>
        <v>3</v>
      </c>
      <c r="AH119" s="56">
        <f t="shared" si="18"/>
        <v>11</v>
      </c>
      <c r="AI119" s="56">
        <f t="shared" si="19"/>
        <v>5</v>
      </c>
      <c r="AJ119" s="56">
        <f t="shared" si="20"/>
        <v>3</v>
      </c>
      <c r="AK119" s="56">
        <f t="shared" si="21"/>
        <v>0</v>
      </c>
      <c r="AL119" s="56">
        <f t="shared" si="22"/>
        <v>0</v>
      </c>
      <c r="AM119" s="56">
        <f t="shared" si="23"/>
        <v>0</v>
      </c>
      <c r="AN119" s="56">
        <f t="shared" si="24"/>
        <v>0</v>
      </c>
      <c r="AO119" s="58">
        <f t="shared" si="25"/>
        <v>22</v>
      </c>
      <c r="AP119" s="69"/>
      <c r="AQ119" s="40">
        <v>0</v>
      </c>
      <c r="AR119" s="40">
        <v>0</v>
      </c>
      <c r="AS119" s="31">
        <v>0</v>
      </c>
      <c r="AT119" s="31">
        <f>$AO119/2</f>
        <v>11</v>
      </c>
      <c r="AU119" s="31">
        <f>$AO119/2</f>
        <v>11</v>
      </c>
      <c r="AV119" s="39">
        <v>0</v>
      </c>
      <c r="AW119" s="31"/>
      <c r="AX119" s="31"/>
      <c r="AY119" s="31"/>
      <c r="AZ119" s="31"/>
      <c r="BA119" s="39"/>
      <c r="BB119" s="152">
        <f t="shared" si="26"/>
        <v>22</v>
      </c>
      <c r="BC119" s="43">
        <v>515304</v>
      </c>
      <c r="BD119" s="43">
        <v>173889</v>
      </c>
      <c r="BE119" t="s">
        <v>1488</v>
      </c>
      <c r="BF119"/>
    </row>
    <row r="120" spans="1:66" ht="15" customHeight="1" x14ac:dyDescent="0.25">
      <c r="A120" s="56" t="s">
        <v>275</v>
      </c>
      <c r="B120" s="19" t="s">
        <v>20</v>
      </c>
      <c r="C120" s="56"/>
      <c r="D120" s="34">
        <v>42677</v>
      </c>
      <c r="E120" s="34">
        <v>43772</v>
      </c>
      <c r="F120" s="34">
        <v>42807</v>
      </c>
      <c r="G120" s="19"/>
      <c r="H120" s="33" t="s">
        <v>1101</v>
      </c>
      <c r="I120" s="26" t="s">
        <v>1173</v>
      </c>
      <c r="J120" s="26"/>
      <c r="K120" s="56" t="s">
        <v>276</v>
      </c>
      <c r="L120" s="57" t="s">
        <v>277</v>
      </c>
      <c r="M120" s="21" t="s">
        <v>1356</v>
      </c>
      <c r="N120" s="56"/>
      <c r="O120" s="56"/>
      <c r="P120" s="56"/>
      <c r="Q120" s="56"/>
      <c r="R120" s="56"/>
      <c r="S120" s="56"/>
      <c r="T120" s="56"/>
      <c r="U120" s="56"/>
      <c r="V120" s="56">
        <f t="shared" si="28"/>
        <v>0</v>
      </c>
      <c r="W120" s="56" t="s">
        <v>121</v>
      </c>
      <c r="X120" s="41">
        <v>38</v>
      </c>
      <c r="Y120" s="41">
        <v>59</v>
      </c>
      <c r="Z120" s="41">
        <v>31</v>
      </c>
      <c r="AA120" s="41">
        <v>18</v>
      </c>
      <c r="AB120" s="56"/>
      <c r="AC120" s="56"/>
      <c r="AD120" s="56"/>
      <c r="AE120" s="19"/>
      <c r="AF120" s="56">
        <f t="shared" si="16"/>
        <v>146</v>
      </c>
      <c r="AG120" s="56">
        <f t="shared" si="17"/>
        <v>38</v>
      </c>
      <c r="AH120" s="56">
        <f t="shared" si="18"/>
        <v>59</v>
      </c>
      <c r="AI120" s="56">
        <f t="shared" si="19"/>
        <v>31</v>
      </c>
      <c r="AJ120" s="56">
        <f t="shared" si="20"/>
        <v>18</v>
      </c>
      <c r="AK120" s="56">
        <f t="shared" si="21"/>
        <v>0</v>
      </c>
      <c r="AL120" s="56">
        <f t="shared" si="22"/>
        <v>0</v>
      </c>
      <c r="AM120" s="56">
        <f t="shared" si="23"/>
        <v>0</v>
      </c>
      <c r="AN120" s="56">
        <f t="shared" si="24"/>
        <v>0</v>
      </c>
      <c r="AO120" s="58">
        <f t="shared" si="25"/>
        <v>146</v>
      </c>
      <c r="AP120" s="69"/>
      <c r="AQ120" s="40">
        <v>0</v>
      </c>
      <c r="AR120" s="40">
        <v>0</v>
      </c>
      <c r="AS120" s="31">
        <v>0</v>
      </c>
      <c r="AT120" s="31">
        <f>$AO120/3</f>
        <v>48.666666666666664</v>
      </c>
      <c r="AU120" s="31">
        <f>$AO120/3</f>
        <v>48.666666666666664</v>
      </c>
      <c r="AV120" s="39">
        <f>$AO120/3</f>
        <v>48.666666666666664</v>
      </c>
      <c r="AW120" s="31"/>
      <c r="AX120" s="31"/>
      <c r="AY120" s="31"/>
      <c r="AZ120" s="31"/>
      <c r="BA120" s="39"/>
      <c r="BB120" s="152">
        <f t="shared" si="26"/>
        <v>146</v>
      </c>
      <c r="BC120" s="43">
        <v>515304</v>
      </c>
      <c r="BD120" s="43">
        <v>173889</v>
      </c>
      <c r="BE120" t="s">
        <v>1488</v>
      </c>
      <c r="BF120"/>
    </row>
    <row r="121" spans="1:66" ht="15" customHeight="1" x14ac:dyDescent="0.25">
      <c r="A121" s="56" t="s">
        <v>275</v>
      </c>
      <c r="B121" s="19" t="s">
        <v>20</v>
      </c>
      <c r="C121" s="56"/>
      <c r="D121" s="34">
        <v>42677</v>
      </c>
      <c r="E121" s="34">
        <v>43772</v>
      </c>
      <c r="F121" s="34">
        <v>42807</v>
      </c>
      <c r="G121" s="19"/>
      <c r="H121" s="33" t="s">
        <v>1101</v>
      </c>
      <c r="I121" s="27" t="s">
        <v>1174</v>
      </c>
      <c r="J121" s="27"/>
      <c r="K121" s="56" t="s">
        <v>276</v>
      </c>
      <c r="L121" s="57" t="s">
        <v>277</v>
      </c>
      <c r="M121" s="21" t="s">
        <v>1356</v>
      </c>
      <c r="N121" s="56"/>
      <c r="O121" s="56"/>
      <c r="P121" s="56"/>
      <c r="Q121" s="56"/>
      <c r="R121" s="56"/>
      <c r="S121" s="56"/>
      <c r="T121" s="56"/>
      <c r="U121" s="56"/>
      <c r="V121" s="56">
        <f t="shared" si="28"/>
        <v>0</v>
      </c>
      <c r="W121" s="56" t="s">
        <v>121</v>
      </c>
      <c r="X121" s="41">
        <v>4</v>
      </c>
      <c r="Y121" s="41">
        <v>1</v>
      </c>
      <c r="Z121" s="41"/>
      <c r="AA121" s="41"/>
      <c r="AB121" s="56"/>
      <c r="AC121" s="56"/>
      <c r="AD121" s="56"/>
      <c r="AE121" s="19">
        <v>5</v>
      </c>
      <c r="AF121" s="56">
        <f t="shared" si="16"/>
        <v>5</v>
      </c>
      <c r="AG121" s="56">
        <f t="shared" si="17"/>
        <v>4</v>
      </c>
      <c r="AH121" s="56">
        <f t="shared" si="18"/>
        <v>1</v>
      </c>
      <c r="AI121" s="56">
        <f t="shared" si="19"/>
        <v>0</v>
      </c>
      <c r="AJ121" s="56">
        <f t="shared" si="20"/>
        <v>0</v>
      </c>
      <c r="AK121" s="56">
        <f t="shared" si="21"/>
        <v>0</v>
      </c>
      <c r="AL121" s="56">
        <f t="shared" si="22"/>
        <v>0</v>
      </c>
      <c r="AM121" s="56">
        <f t="shared" si="23"/>
        <v>0</v>
      </c>
      <c r="AN121" s="56">
        <f t="shared" si="24"/>
        <v>0</v>
      </c>
      <c r="AO121" s="58">
        <f t="shared" si="25"/>
        <v>5</v>
      </c>
      <c r="AP121" s="69"/>
      <c r="AQ121" s="40">
        <v>0</v>
      </c>
      <c r="AR121" s="40">
        <v>0</v>
      </c>
      <c r="AS121" s="31">
        <v>0</v>
      </c>
      <c r="AT121" s="31">
        <f>$AO121/2</f>
        <v>2.5</v>
      </c>
      <c r="AU121" s="31">
        <f>$AO121/2</f>
        <v>2.5</v>
      </c>
      <c r="AV121" s="39">
        <v>0</v>
      </c>
      <c r="AW121" s="31"/>
      <c r="AX121" s="31"/>
      <c r="AY121" s="31"/>
      <c r="AZ121" s="31"/>
      <c r="BA121" s="39"/>
      <c r="BB121" s="152">
        <f t="shared" si="26"/>
        <v>5</v>
      </c>
      <c r="BC121" s="43">
        <v>515304</v>
      </c>
      <c r="BD121" s="43">
        <v>173889</v>
      </c>
      <c r="BE121" t="s">
        <v>1488</v>
      </c>
      <c r="BF121"/>
    </row>
    <row r="122" spans="1:66" s="150" customFormat="1" ht="15" customHeight="1" x14ac:dyDescent="0.25">
      <c r="A122" s="56" t="s">
        <v>278</v>
      </c>
      <c r="B122" s="19" t="s">
        <v>20</v>
      </c>
      <c r="C122" s="56"/>
      <c r="D122" s="34">
        <v>43024</v>
      </c>
      <c r="E122" s="34">
        <v>44120</v>
      </c>
      <c r="F122" s="34">
        <v>43346</v>
      </c>
      <c r="G122" s="37">
        <v>44083</v>
      </c>
      <c r="H122" s="33" t="s">
        <v>1101</v>
      </c>
      <c r="I122" s="19" t="s">
        <v>1173</v>
      </c>
      <c r="J122" s="19"/>
      <c r="K122" s="56" t="s">
        <v>279</v>
      </c>
      <c r="L122" s="57" t="s">
        <v>280</v>
      </c>
      <c r="M122" s="56" t="s">
        <v>68</v>
      </c>
      <c r="N122" s="56"/>
      <c r="O122" s="56"/>
      <c r="P122" s="56"/>
      <c r="Q122" s="56"/>
      <c r="R122" s="56"/>
      <c r="S122" s="56"/>
      <c r="T122" s="56"/>
      <c r="U122" s="56"/>
      <c r="V122" s="56">
        <f t="shared" si="28"/>
        <v>0</v>
      </c>
      <c r="W122" s="56"/>
      <c r="X122" s="56">
        <v>8</v>
      </c>
      <c r="Y122" s="56">
        <v>1</v>
      </c>
      <c r="Z122" s="56"/>
      <c r="AA122" s="56"/>
      <c r="AB122" s="56"/>
      <c r="AC122" s="56"/>
      <c r="AD122" s="56"/>
      <c r="AE122" s="56"/>
      <c r="AF122" s="56">
        <f t="shared" si="16"/>
        <v>9</v>
      </c>
      <c r="AG122" s="56">
        <f t="shared" si="17"/>
        <v>8</v>
      </c>
      <c r="AH122" s="56">
        <f t="shared" si="18"/>
        <v>1</v>
      </c>
      <c r="AI122" s="56">
        <f t="shared" si="19"/>
        <v>0</v>
      </c>
      <c r="AJ122" s="56">
        <f t="shared" si="20"/>
        <v>0</v>
      </c>
      <c r="AK122" s="56">
        <f t="shared" si="21"/>
        <v>0</v>
      </c>
      <c r="AL122" s="56">
        <f t="shared" si="22"/>
        <v>0</v>
      </c>
      <c r="AM122" s="56">
        <f t="shared" si="23"/>
        <v>0</v>
      </c>
      <c r="AN122" s="56">
        <f t="shared" si="24"/>
        <v>0</v>
      </c>
      <c r="AO122" s="58">
        <f t="shared" si="25"/>
        <v>9</v>
      </c>
      <c r="AP122" s="248"/>
      <c r="AQ122" s="40">
        <v>0</v>
      </c>
      <c r="AR122" s="40">
        <v>9</v>
      </c>
      <c r="AS122" s="31">
        <v>0</v>
      </c>
      <c r="AT122" s="31">
        <v>0</v>
      </c>
      <c r="AU122" s="31">
        <v>0</v>
      </c>
      <c r="AV122" s="39">
        <v>0</v>
      </c>
      <c r="AW122" s="31"/>
      <c r="AX122" s="31"/>
      <c r="AY122" s="31"/>
      <c r="AZ122" s="31"/>
      <c r="BA122" s="39"/>
      <c r="BB122" s="152">
        <f t="shared" si="26"/>
        <v>9</v>
      </c>
      <c r="BC122" s="43">
        <v>515669</v>
      </c>
      <c r="BD122" s="43">
        <v>173102</v>
      </c>
      <c r="BE122" s="150" t="s">
        <v>1424</v>
      </c>
      <c r="BG122" s="150" t="s">
        <v>1406</v>
      </c>
    </row>
    <row r="123" spans="1:66" ht="15" customHeight="1" x14ac:dyDescent="0.25">
      <c r="A123" s="56" t="s">
        <v>284</v>
      </c>
      <c r="B123" s="19" t="s">
        <v>20</v>
      </c>
      <c r="C123" s="56"/>
      <c r="D123" s="34">
        <v>43384</v>
      </c>
      <c r="E123" s="34">
        <v>44480</v>
      </c>
      <c r="F123" s="34">
        <v>43752</v>
      </c>
      <c r="G123" s="37"/>
      <c r="H123" s="59" t="s">
        <v>1101</v>
      </c>
      <c r="I123" s="25" t="s">
        <v>1215</v>
      </c>
      <c r="J123" s="25"/>
      <c r="K123" s="56" t="s">
        <v>285</v>
      </c>
      <c r="L123" s="57" t="s">
        <v>286</v>
      </c>
      <c r="M123" s="56" t="s">
        <v>287</v>
      </c>
      <c r="N123" s="41">
        <v>0</v>
      </c>
      <c r="O123" s="41">
        <v>0</v>
      </c>
      <c r="P123" s="41">
        <v>0</v>
      </c>
      <c r="Q123" s="41">
        <v>0</v>
      </c>
      <c r="R123" s="56"/>
      <c r="S123" s="56"/>
      <c r="T123" s="56"/>
      <c r="U123" s="56"/>
      <c r="V123" s="56">
        <f t="shared" si="28"/>
        <v>0</v>
      </c>
      <c r="W123" s="56" t="s">
        <v>121</v>
      </c>
      <c r="X123" s="41">
        <v>19</v>
      </c>
      <c r="Y123" s="56"/>
      <c r="Z123" s="56"/>
      <c r="AA123" s="56"/>
      <c r="AB123" s="56"/>
      <c r="AC123" s="56"/>
      <c r="AD123" s="56"/>
      <c r="AE123" s="56"/>
      <c r="AF123" s="56">
        <f t="shared" si="16"/>
        <v>19</v>
      </c>
      <c r="AG123" s="56">
        <f t="shared" si="17"/>
        <v>19</v>
      </c>
      <c r="AH123" s="56">
        <f t="shared" si="18"/>
        <v>0</v>
      </c>
      <c r="AI123" s="56">
        <f t="shared" si="19"/>
        <v>0</v>
      </c>
      <c r="AJ123" s="56">
        <f t="shared" si="20"/>
        <v>0</v>
      </c>
      <c r="AK123" s="56">
        <f t="shared" si="21"/>
        <v>0</v>
      </c>
      <c r="AL123" s="56">
        <f t="shared" si="22"/>
        <v>0</v>
      </c>
      <c r="AM123" s="56">
        <f t="shared" si="23"/>
        <v>0</v>
      </c>
      <c r="AN123" s="56">
        <f t="shared" si="24"/>
        <v>0</v>
      </c>
      <c r="AO123" s="58">
        <f t="shared" si="25"/>
        <v>19</v>
      </c>
      <c r="AP123" s="69"/>
      <c r="AQ123" s="40">
        <v>0</v>
      </c>
      <c r="AR123" s="40">
        <f>AO123</f>
        <v>19</v>
      </c>
      <c r="AS123" s="31">
        <v>0</v>
      </c>
      <c r="AT123" s="31">
        <v>0</v>
      </c>
      <c r="AU123" s="31">
        <v>0</v>
      </c>
      <c r="AV123" s="39">
        <v>0</v>
      </c>
      <c r="AW123" s="31"/>
      <c r="AX123" s="31"/>
      <c r="AY123" s="31"/>
      <c r="AZ123" s="31"/>
      <c r="BA123" s="39"/>
      <c r="BB123" s="152">
        <f t="shared" si="26"/>
        <v>19</v>
      </c>
      <c r="BC123" s="43">
        <v>513257</v>
      </c>
      <c r="BD123" s="43">
        <v>174057</v>
      </c>
      <c r="BE123" t="s">
        <v>1428</v>
      </c>
      <c r="BF123"/>
    </row>
    <row r="124" spans="1:66" ht="15" customHeight="1" x14ac:dyDescent="0.25">
      <c r="A124" s="56" t="s">
        <v>284</v>
      </c>
      <c r="B124" s="19" t="s">
        <v>20</v>
      </c>
      <c r="C124" s="56"/>
      <c r="D124" s="34">
        <v>43384</v>
      </c>
      <c r="E124" s="34">
        <v>44480</v>
      </c>
      <c r="F124" s="34">
        <v>43752</v>
      </c>
      <c r="G124" s="37"/>
      <c r="H124" s="59" t="s">
        <v>1101</v>
      </c>
      <c r="I124" s="27" t="s">
        <v>1174</v>
      </c>
      <c r="J124" s="27"/>
      <c r="K124" s="56" t="s">
        <v>285</v>
      </c>
      <c r="L124" s="57" t="s">
        <v>286</v>
      </c>
      <c r="M124" s="56" t="s">
        <v>287</v>
      </c>
      <c r="N124" s="41">
        <v>0</v>
      </c>
      <c r="O124" s="41">
        <v>0</v>
      </c>
      <c r="P124" s="41">
        <v>0</v>
      </c>
      <c r="Q124" s="41">
        <v>0</v>
      </c>
      <c r="R124" s="56"/>
      <c r="S124" s="56"/>
      <c r="T124" s="56"/>
      <c r="U124" s="56"/>
      <c r="V124" s="56">
        <f t="shared" si="28"/>
        <v>0</v>
      </c>
      <c r="W124" s="56" t="s">
        <v>121</v>
      </c>
      <c r="X124" s="41">
        <v>5</v>
      </c>
      <c r="Y124" s="56"/>
      <c r="Z124" s="56"/>
      <c r="AA124" s="56"/>
      <c r="AB124" s="56"/>
      <c r="AC124" s="56"/>
      <c r="AD124" s="56"/>
      <c r="AE124" s="56"/>
      <c r="AF124" s="56">
        <f t="shared" si="16"/>
        <v>5</v>
      </c>
      <c r="AG124" s="56">
        <f t="shared" si="17"/>
        <v>5</v>
      </c>
      <c r="AH124" s="56">
        <f t="shared" si="18"/>
        <v>0</v>
      </c>
      <c r="AI124" s="56">
        <f t="shared" si="19"/>
        <v>0</v>
      </c>
      <c r="AJ124" s="56">
        <f t="shared" si="20"/>
        <v>0</v>
      </c>
      <c r="AK124" s="56">
        <f t="shared" si="21"/>
        <v>0</v>
      </c>
      <c r="AL124" s="56">
        <f t="shared" si="22"/>
        <v>0</v>
      </c>
      <c r="AM124" s="56">
        <f t="shared" si="23"/>
        <v>0</v>
      </c>
      <c r="AN124" s="56">
        <f t="shared" si="24"/>
        <v>0</v>
      </c>
      <c r="AO124" s="58">
        <f t="shared" si="25"/>
        <v>5</v>
      </c>
      <c r="AP124" s="69"/>
      <c r="AQ124" s="40">
        <v>0</v>
      </c>
      <c r="AR124" s="40">
        <f>AO124</f>
        <v>5</v>
      </c>
      <c r="AS124" s="31">
        <v>0</v>
      </c>
      <c r="AT124" s="31">
        <v>0</v>
      </c>
      <c r="AU124" s="31">
        <v>0</v>
      </c>
      <c r="AV124" s="39">
        <v>0</v>
      </c>
      <c r="AW124" s="31"/>
      <c r="AX124" s="31"/>
      <c r="AY124" s="31"/>
      <c r="AZ124" s="31"/>
      <c r="BA124" s="39"/>
      <c r="BB124" s="152">
        <f t="shared" si="26"/>
        <v>5</v>
      </c>
      <c r="BC124" s="43">
        <v>513257</v>
      </c>
      <c r="BD124" s="43">
        <v>174057</v>
      </c>
      <c r="BE124" t="s">
        <v>1428</v>
      </c>
      <c r="BF124"/>
    </row>
    <row r="125" spans="1:66" ht="15" customHeight="1" x14ac:dyDescent="0.25">
      <c r="A125" s="56" t="s">
        <v>284</v>
      </c>
      <c r="B125" s="19" t="s">
        <v>20</v>
      </c>
      <c r="C125" s="56"/>
      <c r="D125" s="34">
        <v>43384</v>
      </c>
      <c r="E125" s="34">
        <v>44480</v>
      </c>
      <c r="F125" s="34">
        <v>43752</v>
      </c>
      <c r="G125" s="37"/>
      <c r="H125" s="59" t="s">
        <v>1101</v>
      </c>
      <c r="I125" s="25" t="s">
        <v>1235</v>
      </c>
      <c r="J125" s="25"/>
      <c r="K125" s="56" t="s">
        <v>285</v>
      </c>
      <c r="L125" s="57" t="s">
        <v>286</v>
      </c>
      <c r="M125" s="56" t="s">
        <v>287</v>
      </c>
      <c r="N125" s="41">
        <v>29</v>
      </c>
      <c r="O125" s="41">
        <v>1</v>
      </c>
      <c r="P125" s="41">
        <v>0</v>
      </c>
      <c r="Q125" s="41">
        <v>0</v>
      </c>
      <c r="R125" s="56"/>
      <c r="S125" s="56"/>
      <c r="T125" s="56"/>
      <c r="U125" s="56"/>
      <c r="V125" s="56">
        <f t="shared" si="28"/>
        <v>30</v>
      </c>
      <c r="W125" s="56" t="s">
        <v>121</v>
      </c>
      <c r="X125" s="41">
        <v>0</v>
      </c>
      <c r="Y125" s="56"/>
      <c r="Z125" s="56"/>
      <c r="AA125" s="56"/>
      <c r="AB125" s="56"/>
      <c r="AC125" s="56"/>
      <c r="AD125" s="56"/>
      <c r="AE125" s="56"/>
      <c r="AF125" s="56">
        <f t="shared" si="16"/>
        <v>0</v>
      </c>
      <c r="AG125" s="56">
        <f t="shared" si="17"/>
        <v>-29</v>
      </c>
      <c r="AH125" s="56">
        <f t="shared" si="18"/>
        <v>-1</v>
      </c>
      <c r="AI125" s="56">
        <f t="shared" si="19"/>
        <v>0</v>
      </c>
      <c r="AJ125" s="56">
        <f t="shared" si="20"/>
        <v>0</v>
      </c>
      <c r="AK125" s="56">
        <f t="shared" si="21"/>
        <v>0</v>
      </c>
      <c r="AL125" s="56">
        <f t="shared" si="22"/>
        <v>0</v>
      </c>
      <c r="AM125" s="56">
        <f t="shared" si="23"/>
        <v>0</v>
      </c>
      <c r="AN125" s="56">
        <f t="shared" si="24"/>
        <v>0</v>
      </c>
      <c r="AO125" s="58">
        <f t="shared" si="25"/>
        <v>-30</v>
      </c>
      <c r="AP125" s="69"/>
      <c r="AQ125" s="40">
        <v>0</v>
      </c>
      <c r="AR125" s="40">
        <f>AO125</f>
        <v>-30</v>
      </c>
      <c r="AS125" s="31">
        <v>0</v>
      </c>
      <c r="AT125" s="31">
        <v>0</v>
      </c>
      <c r="AU125" s="31">
        <v>0</v>
      </c>
      <c r="AV125" s="39">
        <v>0</v>
      </c>
      <c r="AW125" s="31"/>
      <c r="AX125" s="31"/>
      <c r="AY125" s="31"/>
      <c r="AZ125" s="31"/>
      <c r="BA125" s="39"/>
      <c r="BB125" s="152">
        <f t="shared" si="26"/>
        <v>-30</v>
      </c>
      <c r="BC125" s="43">
        <v>513257</v>
      </c>
      <c r="BD125" s="43">
        <v>174057</v>
      </c>
      <c r="BE125" t="s">
        <v>1428</v>
      </c>
      <c r="BF125"/>
    </row>
    <row r="126" spans="1:66" ht="15" customHeight="1" x14ac:dyDescent="0.25">
      <c r="A126" s="56" t="s">
        <v>288</v>
      </c>
      <c r="B126" s="19" t="s">
        <v>48</v>
      </c>
      <c r="C126" s="56"/>
      <c r="D126" s="34">
        <v>43214</v>
      </c>
      <c r="E126" s="34">
        <v>44310</v>
      </c>
      <c r="F126" s="34">
        <v>43215</v>
      </c>
      <c r="G126" s="19"/>
      <c r="H126" s="59" t="s">
        <v>1101</v>
      </c>
      <c r="I126" s="19" t="s">
        <v>1173</v>
      </c>
      <c r="J126" s="19"/>
      <c r="K126" s="56" t="s">
        <v>289</v>
      </c>
      <c r="L126" s="57" t="s">
        <v>1311</v>
      </c>
      <c r="M126" s="56" t="s">
        <v>290</v>
      </c>
      <c r="N126" s="56"/>
      <c r="O126" s="56"/>
      <c r="P126" s="56"/>
      <c r="Q126" s="56"/>
      <c r="R126" s="56"/>
      <c r="S126" s="56"/>
      <c r="T126" s="56"/>
      <c r="U126" s="56"/>
      <c r="V126" s="56">
        <f t="shared" si="28"/>
        <v>0</v>
      </c>
      <c r="W126" s="56"/>
      <c r="X126" s="19">
        <v>1</v>
      </c>
      <c r="Y126" s="19">
        <v>9</v>
      </c>
      <c r="Z126" s="19">
        <v>1</v>
      </c>
      <c r="AA126" s="19">
        <v>1</v>
      </c>
      <c r="AB126" s="19"/>
      <c r="AC126" s="19"/>
      <c r="AD126" s="19"/>
      <c r="AE126" s="19"/>
      <c r="AF126" s="56">
        <f t="shared" si="16"/>
        <v>12</v>
      </c>
      <c r="AG126" s="56">
        <f t="shared" si="17"/>
        <v>1</v>
      </c>
      <c r="AH126" s="56">
        <f t="shared" si="18"/>
        <v>9</v>
      </c>
      <c r="AI126" s="56">
        <f t="shared" si="19"/>
        <v>1</v>
      </c>
      <c r="AJ126" s="56">
        <f t="shared" si="20"/>
        <v>1</v>
      </c>
      <c r="AK126" s="56">
        <f t="shared" si="21"/>
        <v>0</v>
      </c>
      <c r="AL126" s="56">
        <f t="shared" si="22"/>
        <v>0</v>
      </c>
      <c r="AM126" s="56">
        <f t="shared" si="23"/>
        <v>0</v>
      </c>
      <c r="AN126" s="56">
        <f t="shared" si="24"/>
        <v>0</v>
      </c>
      <c r="AO126" s="58">
        <f t="shared" si="25"/>
        <v>12</v>
      </c>
      <c r="AP126" s="69"/>
      <c r="AQ126" s="40">
        <v>0</v>
      </c>
      <c r="AR126" s="40">
        <v>12</v>
      </c>
      <c r="AS126" s="31">
        <v>0</v>
      </c>
      <c r="AT126" s="31">
        <v>0</v>
      </c>
      <c r="AU126" s="31">
        <v>0</v>
      </c>
      <c r="AV126" s="39">
        <v>0</v>
      </c>
      <c r="AW126" s="31"/>
      <c r="AX126" s="31"/>
      <c r="AY126" s="31"/>
      <c r="AZ126" s="31"/>
      <c r="BA126" s="39"/>
      <c r="BB126" s="152">
        <f t="shared" si="26"/>
        <v>12</v>
      </c>
      <c r="BC126" s="43">
        <v>517752</v>
      </c>
      <c r="BD126" s="43">
        <v>172177</v>
      </c>
      <c r="BE126" t="s">
        <v>1487</v>
      </c>
      <c r="BF126"/>
      <c r="BM126" t="s">
        <v>1545</v>
      </c>
      <c r="BN126" t="s">
        <v>1507</v>
      </c>
    </row>
    <row r="127" spans="1:66" ht="15" customHeight="1" x14ac:dyDescent="0.25">
      <c r="A127" s="56" t="s">
        <v>291</v>
      </c>
      <c r="B127" s="19" t="s">
        <v>20</v>
      </c>
      <c r="C127" s="56"/>
      <c r="D127" s="34">
        <v>43069</v>
      </c>
      <c r="E127" s="34">
        <v>44165</v>
      </c>
      <c r="F127" s="34">
        <v>43344</v>
      </c>
      <c r="G127" s="19"/>
      <c r="H127" s="36" t="s">
        <v>1101</v>
      </c>
      <c r="I127" s="19" t="s">
        <v>1173</v>
      </c>
      <c r="J127" s="19"/>
      <c r="K127" s="56" t="s">
        <v>292</v>
      </c>
      <c r="L127" s="57" t="s">
        <v>293</v>
      </c>
      <c r="M127" s="56" t="s">
        <v>294</v>
      </c>
      <c r="N127" s="56"/>
      <c r="O127" s="56"/>
      <c r="P127" s="56"/>
      <c r="Q127" s="56"/>
      <c r="R127" s="56"/>
      <c r="S127" s="56"/>
      <c r="T127" s="56"/>
      <c r="U127" s="56"/>
      <c r="V127" s="56">
        <f t="shared" si="28"/>
        <v>0</v>
      </c>
      <c r="W127" s="56"/>
      <c r="X127" s="56"/>
      <c r="Y127" s="56">
        <v>1</v>
      </c>
      <c r="Z127" s="56"/>
      <c r="AA127" s="56"/>
      <c r="AB127" s="56"/>
      <c r="AC127" s="56"/>
      <c r="AD127" s="56"/>
      <c r="AE127" s="56"/>
      <c r="AF127" s="56">
        <f t="shared" si="16"/>
        <v>1</v>
      </c>
      <c r="AG127" s="56">
        <f t="shared" si="17"/>
        <v>0</v>
      </c>
      <c r="AH127" s="56">
        <f t="shared" si="18"/>
        <v>1</v>
      </c>
      <c r="AI127" s="56">
        <f t="shared" si="19"/>
        <v>0</v>
      </c>
      <c r="AJ127" s="56">
        <f t="shared" si="20"/>
        <v>0</v>
      </c>
      <c r="AK127" s="56">
        <f t="shared" si="21"/>
        <v>0</v>
      </c>
      <c r="AL127" s="56">
        <f t="shared" si="22"/>
        <v>0</v>
      </c>
      <c r="AM127" s="56">
        <f t="shared" si="23"/>
        <v>0</v>
      </c>
      <c r="AN127" s="56">
        <f t="shared" si="24"/>
        <v>0</v>
      </c>
      <c r="AO127" s="58">
        <f t="shared" si="25"/>
        <v>1</v>
      </c>
      <c r="AP127" s="69"/>
      <c r="AQ127" s="40">
        <v>0</v>
      </c>
      <c r="AR127" s="40">
        <f t="shared" ref="AR127:AR132" si="30">AO127</f>
        <v>1</v>
      </c>
      <c r="AS127" s="31">
        <v>0</v>
      </c>
      <c r="AT127" s="31">
        <v>0</v>
      </c>
      <c r="AU127" s="31">
        <v>0</v>
      </c>
      <c r="AV127" s="39">
        <v>0</v>
      </c>
      <c r="AW127" s="31"/>
      <c r="AX127" s="31"/>
      <c r="AY127" s="31"/>
      <c r="AZ127" s="31"/>
      <c r="BA127" s="39"/>
      <c r="BB127" s="152">
        <f t="shared" si="26"/>
        <v>1</v>
      </c>
      <c r="BC127" s="43">
        <v>516115</v>
      </c>
      <c r="BD127" s="43">
        <v>173199</v>
      </c>
      <c r="BE127" t="s">
        <v>1426</v>
      </c>
      <c r="BF127"/>
      <c r="BG127" t="s">
        <v>1406</v>
      </c>
    </row>
    <row r="128" spans="1:66" ht="15" customHeight="1" x14ac:dyDescent="0.25">
      <c r="A128" s="56" t="s">
        <v>299</v>
      </c>
      <c r="B128" s="19" t="s">
        <v>20</v>
      </c>
      <c r="C128" s="56"/>
      <c r="D128" s="34">
        <v>42786</v>
      </c>
      <c r="E128" s="34">
        <v>44053</v>
      </c>
      <c r="F128" s="34">
        <v>43479</v>
      </c>
      <c r="G128" s="19"/>
      <c r="H128" s="36" t="s">
        <v>1101</v>
      </c>
      <c r="I128" s="19" t="s">
        <v>1173</v>
      </c>
      <c r="J128" s="19"/>
      <c r="K128" s="56" t="s">
        <v>300</v>
      </c>
      <c r="L128" s="57" t="s">
        <v>301</v>
      </c>
      <c r="M128" s="56" t="s">
        <v>302</v>
      </c>
      <c r="N128" s="56"/>
      <c r="O128" s="56"/>
      <c r="P128" s="56"/>
      <c r="Q128" s="56"/>
      <c r="R128" s="56"/>
      <c r="S128" s="56"/>
      <c r="T128" s="56"/>
      <c r="U128" s="56"/>
      <c r="V128" s="56">
        <f t="shared" si="28"/>
        <v>0</v>
      </c>
      <c r="W128" s="56"/>
      <c r="X128" s="56"/>
      <c r="Y128" s="56">
        <v>1</v>
      </c>
      <c r="Z128" s="56"/>
      <c r="AA128" s="56"/>
      <c r="AB128" s="56"/>
      <c r="AC128" s="56"/>
      <c r="AD128" s="56"/>
      <c r="AE128" s="56"/>
      <c r="AF128" s="56">
        <f t="shared" si="16"/>
        <v>1</v>
      </c>
      <c r="AG128" s="56">
        <f t="shared" si="17"/>
        <v>0</v>
      </c>
      <c r="AH128" s="56">
        <f t="shared" si="18"/>
        <v>1</v>
      </c>
      <c r="AI128" s="56">
        <f t="shared" si="19"/>
        <v>0</v>
      </c>
      <c r="AJ128" s="56">
        <f t="shared" si="20"/>
        <v>0</v>
      </c>
      <c r="AK128" s="56">
        <f t="shared" si="21"/>
        <v>0</v>
      </c>
      <c r="AL128" s="56">
        <f t="shared" si="22"/>
        <v>0</v>
      </c>
      <c r="AM128" s="56">
        <f t="shared" si="23"/>
        <v>0</v>
      </c>
      <c r="AN128" s="56">
        <f t="shared" si="24"/>
        <v>0</v>
      </c>
      <c r="AO128" s="58">
        <f t="shared" si="25"/>
        <v>1</v>
      </c>
      <c r="AP128" s="69"/>
      <c r="AQ128" s="40">
        <v>0</v>
      </c>
      <c r="AR128" s="40">
        <f t="shared" si="30"/>
        <v>1</v>
      </c>
      <c r="AS128" s="31">
        <v>0</v>
      </c>
      <c r="AT128" s="31">
        <v>0</v>
      </c>
      <c r="AU128" s="31">
        <v>0</v>
      </c>
      <c r="AV128" s="39">
        <v>0</v>
      </c>
      <c r="AW128" s="31"/>
      <c r="AX128" s="31"/>
      <c r="AY128" s="31"/>
      <c r="AZ128" s="31"/>
      <c r="BA128" s="39"/>
      <c r="BB128" s="152">
        <f t="shared" si="26"/>
        <v>1</v>
      </c>
      <c r="BC128" s="43">
        <v>521729</v>
      </c>
      <c r="BD128" s="43">
        <v>176400</v>
      </c>
      <c r="BE128" t="s">
        <v>1459</v>
      </c>
      <c r="BF128"/>
      <c r="BI128" t="s">
        <v>1551</v>
      </c>
      <c r="BJ128" t="s">
        <v>1503</v>
      </c>
      <c r="BM128" t="s">
        <v>1545</v>
      </c>
      <c r="BN128" t="s">
        <v>1525</v>
      </c>
    </row>
    <row r="129" spans="1:66" ht="15" customHeight="1" x14ac:dyDescent="0.25">
      <c r="A129" s="56" t="s">
        <v>303</v>
      </c>
      <c r="B129" s="19" t="s">
        <v>38</v>
      </c>
      <c r="C129" s="56"/>
      <c r="D129" s="34">
        <v>43073</v>
      </c>
      <c r="E129" s="34">
        <v>44226</v>
      </c>
      <c r="F129" s="37">
        <v>43525</v>
      </c>
      <c r="G129" s="19"/>
      <c r="H129" s="36" t="s">
        <v>1101</v>
      </c>
      <c r="I129" s="19" t="s">
        <v>1173</v>
      </c>
      <c r="J129" s="19"/>
      <c r="K129" s="56" t="s">
        <v>304</v>
      </c>
      <c r="L129" s="57" t="s">
        <v>305</v>
      </c>
      <c r="M129" s="56" t="s">
        <v>306</v>
      </c>
      <c r="N129" s="56"/>
      <c r="O129" s="56"/>
      <c r="P129" s="56"/>
      <c r="Q129" s="56"/>
      <c r="R129" s="56">
        <v>1</v>
      </c>
      <c r="S129" s="56"/>
      <c r="T129" s="56"/>
      <c r="U129" s="56"/>
      <c r="V129" s="56">
        <f t="shared" si="28"/>
        <v>1</v>
      </c>
      <c r="W129" s="56"/>
      <c r="X129" s="56"/>
      <c r="Y129" s="56">
        <v>1</v>
      </c>
      <c r="Z129" s="56">
        <v>1</v>
      </c>
      <c r="AA129" s="56"/>
      <c r="AB129" s="56"/>
      <c r="AC129" s="56"/>
      <c r="AD129" s="56"/>
      <c r="AE129" s="56"/>
      <c r="AF129" s="56">
        <f t="shared" si="16"/>
        <v>2</v>
      </c>
      <c r="AG129" s="56">
        <f t="shared" si="17"/>
        <v>0</v>
      </c>
      <c r="AH129" s="56">
        <f t="shared" si="18"/>
        <v>1</v>
      </c>
      <c r="AI129" s="56">
        <f t="shared" si="19"/>
        <v>1</v>
      </c>
      <c r="AJ129" s="56">
        <f t="shared" si="20"/>
        <v>0</v>
      </c>
      <c r="AK129" s="56">
        <f t="shared" si="21"/>
        <v>-1</v>
      </c>
      <c r="AL129" s="56">
        <f t="shared" si="22"/>
        <v>0</v>
      </c>
      <c r="AM129" s="56">
        <f t="shared" si="23"/>
        <v>0</v>
      </c>
      <c r="AN129" s="56">
        <f t="shared" si="24"/>
        <v>0</v>
      </c>
      <c r="AO129" s="58">
        <f t="shared" si="25"/>
        <v>1</v>
      </c>
      <c r="AP129" s="69"/>
      <c r="AQ129" s="40">
        <v>0</v>
      </c>
      <c r="AR129" s="40">
        <f t="shared" si="30"/>
        <v>1</v>
      </c>
      <c r="AS129" s="31">
        <v>0</v>
      </c>
      <c r="AT129" s="31">
        <v>0</v>
      </c>
      <c r="AU129" s="31">
        <v>0</v>
      </c>
      <c r="AV129" s="39">
        <v>0</v>
      </c>
      <c r="AW129" s="31"/>
      <c r="AX129" s="31"/>
      <c r="AY129" s="31"/>
      <c r="AZ129" s="31"/>
      <c r="BA129" s="39"/>
      <c r="BB129" s="152">
        <f t="shared" si="26"/>
        <v>1</v>
      </c>
      <c r="BC129" s="43">
        <v>516719</v>
      </c>
      <c r="BD129" s="43">
        <v>171329</v>
      </c>
      <c r="BE129" t="s">
        <v>1405</v>
      </c>
      <c r="BF129"/>
      <c r="BH129" t="s">
        <v>1404</v>
      </c>
      <c r="BM129" t="s">
        <v>1545</v>
      </c>
      <c r="BN129" t="s">
        <v>1512</v>
      </c>
    </row>
    <row r="130" spans="1:66" ht="15" customHeight="1" x14ac:dyDescent="0.25">
      <c r="A130" s="56" t="s">
        <v>314</v>
      </c>
      <c r="B130" s="19" t="s">
        <v>20</v>
      </c>
      <c r="C130" s="56"/>
      <c r="D130" s="34">
        <v>42821</v>
      </c>
      <c r="E130" s="34">
        <v>43917</v>
      </c>
      <c r="F130" s="34">
        <v>42979</v>
      </c>
      <c r="G130" s="19"/>
      <c r="H130" s="36" t="s">
        <v>1101</v>
      </c>
      <c r="I130" s="19" t="s">
        <v>1173</v>
      </c>
      <c r="J130" s="19"/>
      <c r="K130" s="56" t="s">
        <v>315</v>
      </c>
      <c r="L130" s="57" t="s">
        <v>316</v>
      </c>
      <c r="M130" s="56" t="s">
        <v>317</v>
      </c>
      <c r="N130" s="56"/>
      <c r="O130" s="56"/>
      <c r="P130" s="56">
        <v>1</v>
      </c>
      <c r="Q130" s="56"/>
      <c r="R130" s="56"/>
      <c r="S130" s="56"/>
      <c r="T130" s="56"/>
      <c r="U130" s="56"/>
      <c r="V130" s="56">
        <f t="shared" ref="V130:V137" si="31">SUM(N130:U130)</f>
        <v>1</v>
      </c>
      <c r="W130" s="56"/>
      <c r="X130" s="56"/>
      <c r="Y130" s="56"/>
      <c r="Z130" s="56"/>
      <c r="AA130" s="56">
        <v>1</v>
      </c>
      <c r="AB130" s="56"/>
      <c r="AC130" s="56"/>
      <c r="AD130" s="56"/>
      <c r="AE130" s="56">
        <v>0</v>
      </c>
      <c r="AF130" s="56">
        <f t="shared" ref="AF130:AF193" si="32">SUM(X130:AD130)</f>
        <v>1</v>
      </c>
      <c r="AG130" s="56">
        <f t="shared" ref="AG130:AG193" si="33">X130-N130</f>
        <v>0</v>
      </c>
      <c r="AH130" s="56">
        <f t="shared" ref="AH130:AH193" si="34">Y130-O130</f>
        <v>0</v>
      </c>
      <c r="AI130" s="56">
        <f t="shared" ref="AI130:AI193" si="35">Z130-P130</f>
        <v>-1</v>
      </c>
      <c r="AJ130" s="56">
        <f t="shared" ref="AJ130:AJ193" si="36">AA130-Q130</f>
        <v>1</v>
      </c>
      <c r="AK130" s="56">
        <f t="shared" ref="AK130:AK193" si="37">AB130-R130</f>
        <v>0</v>
      </c>
      <c r="AL130" s="56">
        <f t="shared" ref="AL130:AL193" si="38">AC130-S130</f>
        <v>0</v>
      </c>
      <c r="AM130" s="56">
        <f t="shared" ref="AM130:AM193" si="39">AD130-T130</f>
        <v>0</v>
      </c>
      <c r="AN130" s="56">
        <f t="shared" ref="AN130:AN193" si="40">0-U130</f>
        <v>0</v>
      </c>
      <c r="AO130" s="58">
        <f t="shared" ref="AO130:AO193" si="41">AF130-V130</f>
        <v>0</v>
      </c>
      <c r="AP130" s="69"/>
      <c r="AQ130" s="40">
        <v>0</v>
      </c>
      <c r="AR130" s="40">
        <f t="shared" si="30"/>
        <v>0</v>
      </c>
      <c r="AS130" s="31">
        <v>0</v>
      </c>
      <c r="AT130" s="31">
        <v>0</v>
      </c>
      <c r="AU130" s="31">
        <v>0</v>
      </c>
      <c r="AV130" s="39">
        <v>0</v>
      </c>
      <c r="AW130" s="31"/>
      <c r="AX130" s="31"/>
      <c r="AY130" s="31"/>
      <c r="AZ130" s="31"/>
      <c r="BA130" s="39"/>
      <c r="BB130" s="152">
        <f t="shared" ref="BB130:BB193" si="42">SUM(AR130:BA130)</f>
        <v>0</v>
      </c>
      <c r="BC130" s="43">
        <v>514468</v>
      </c>
      <c r="BD130" s="43">
        <v>172144</v>
      </c>
      <c r="BE130" t="s">
        <v>1427</v>
      </c>
      <c r="BF130"/>
    </row>
    <row r="131" spans="1:66" ht="15" customHeight="1" x14ac:dyDescent="0.25">
      <c r="A131" s="56" t="s">
        <v>326</v>
      </c>
      <c r="B131" s="19" t="s">
        <v>20</v>
      </c>
      <c r="C131" s="56"/>
      <c r="D131" s="34">
        <v>42801</v>
      </c>
      <c r="E131" s="34">
        <v>43897</v>
      </c>
      <c r="F131" s="37">
        <v>43891</v>
      </c>
      <c r="G131" s="19"/>
      <c r="H131" s="59" t="s">
        <v>1101</v>
      </c>
      <c r="I131" s="19" t="s">
        <v>1173</v>
      </c>
      <c r="J131" s="19"/>
      <c r="K131" s="56" t="s">
        <v>327</v>
      </c>
      <c r="L131" s="57" t="s">
        <v>328</v>
      </c>
      <c r="M131" s="56"/>
      <c r="N131" s="56"/>
      <c r="O131" s="56"/>
      <c r="P131" s="56"/>
      <c r="Q131" s="56"/>
      <c r="R131" s="56"/>
      <c r="S131" s="56"/>
      <c r="T131" s="56"/>
      <c r="U131" s="56"/>
      <c r="V131" s="56">
        <f t="shared" si="31"/>
        <v>0</v>
      </c>
      <c r="W131" s="56"/>
      <c r="X131" s="56"/>
      <c r="Y131" s="56"/>
      <c r="Z131" s="56">
        <v>1</v>
      </c>
      <c r="AA131" s="56"/>
      <c r="AB131" s="56"/>
      <c r="AC131" s="56"/>
      <c r="AD131" s="56"/>
      <c r="AE131" s="56">
        <v>0</v>
      </c>
      <c r="AF131" s="56">
        <f t="shared" si="32"/>
        <v>1</v>
      </c>
      <c r="AG131" s="56">
        <f t="shared" si="33"/>
        <v>0</v>
      </c>
      <c r="AH131" s="56">
        <f t="shared" si="34"/>
        <v>0</v>
      </c>
      <c r="AI131" s="56">
        <f t="shared" si="35"/>
        <v>1</v>
      </c>
      <c r="AJ131" s="56">
        <f t="shared" si="36"/>
        <v>0</v>
      </c>
      <c r="AK131" s="56">
        <f t="shared" si="37"/>
        <v>0</v>
      </c>
      <c r="AL131" s="56">
        <f t="shared" si="38"/>
        <v>0</v>
      </c>
      <c r="AM131" s="56">
        <f t="shared" si="39"/>
        <v>0</v>
      </c>
      <c r="AN131" s="56">
        <f t="shared" si="40"/>
        <v>0</v>
      </c>
      <c r="AO131" s="58">
        <f t="shared" si="41"/>
        <v>1</v>
      </c>
      <c r="AP131" s="69"/>
      <c r="AQ131" s="40">
        <v>0</v>
      </c>
      <c r="AR131" s="40">
        <f t="shared" si="30"/>
        <v>1</v>
      </c>
      <c r="AS131" s="31">
        <v>0</v>
      </c>
      <c r="AT131" s="31">
        <v>0</v>
      </c>
      <c r="AU131" s="31">
        <v>0</v>
      </c>
      <c r="AV131" s="39">
        <v>0</v>
      </c>
      <c r="AW131" s="31"/>
      <c r="AX131" s="31"/>
      <c r="AY131" s="31"/>
      <c r="AZ131" s="31"/>
      <c r="BA131" s="39"/>
      <c r="BB131" s="152">
        <f t="shared" si="42"/>
        <v>1</v>
      </c>
      <c r="BC131" s="43">
        <v>513432</v>
      </c>
      <c r="BD131" s="43">
        <v>173849</v>
      </c>
      <c r="BE131" t="s">
        <v>1428</v>
      </c>
      <c r="BF131"/>
    </row>
    <row r="132" spans="1:66" ht="15" customHeight="1" x14ac:dyDescent="0.25">
      <c r="A132" s="56" t="s">
        <v>329</v>
      </c>
      <c r="B132" s="19" t="s">
        <v>31</v>
      </c>
      <c r="C132" s="56" t="s">
        <v>1203</v>
      </c>
      <c r="D132" s="34">
        <v>42790</v>
      </c>
      <c r="E132" s="34">
        <v>44186</v>
      </c>
      <c r="F132" s="37">
        <v>43745</v>
      </c>
      <c r="G132" s="19"/>
      <c r="H132" s="36" t="s">
        <v>1101</v>
      </c>
      <c r="I132" s="19" t="s">
        <v>1173</v>
      </c>
      <c r="J132" s="19"/>
      <c r="K132" s="56" t="s">
        <v>330</v>
      </c>
      <c r="L132" s="57" t="s">
        <v>331</v>
      </c>
      <c r="M132" s="56" t="s">
        <v>142</v>
      </c>
      <c r="N132" s="56"/>
      <c r="O132" s="56"/>
      <c r="P132" s="56"/>
      <c r="Q132" s="56"/>
      <c r="R132" s="56"/>
      <c r="S132" s="56"/>
      <c r="T132" s="56"/>
      <c r="U132" s="56"/>
      <c r="V132" s="56">
        <f t="shared" si="31"/>
        <v>0</v>
      </c>
      <c r="W132" s="56"/>
      <c r="X132" s="56">
        <v>8</v>
      </c>
      <c r="Y132" s="56">
        <v>1</v>
      </c>
      <c r="Z132" s="56"/>
      <c r="AA132" s="56"/>
      <c r="AB132" s="56"/>
      <c r="AC132" s="56"/>
      <c r="AD132" s="56"/>
      <c r="AE132" s="56"/>
      <c r="AF132" s="56">
        <f t="shared" si="32"/>
        <v>9</v>
      </c>
      <c r="AG132" s="56">
        <f t="shared" si="33"/>
        <v>8</v>
      </c>
      <c r="AH132" s="56">
        <f t="shared" si="34"/>
        <v>1</v>
      </c>
      <c r="AI132" s="56">
        <f t="shared" si="35"/>
        <v>0</v>
      </c>
      <c r="AJ132" s="56">
        <f t="shared" si="36"/>
        <v>0</v>
      </c>
      <c r="AK132" s="56">
        <f t="shared" si="37"/>
        <v>0</v>
      </c>
      <c r="AL132" s="56">
        <f t="shared" si="38"/>
        <v>0</v>
      </c>
      <c r="AM132" s="56">
        <f t="shared" si="39"/>
        <v>0</v>
      </c>
      <c r="AN132" s="56">
        <f t="shared" si="40"/>
        <v>0</v>
      </c>
      <c r="AO132" s="58">
        <f t="shared" si="41"/>
        <v>9</v>
      </c>
      <c r="AP132" s="69"/>
      <c r="AQ132" s="40">
        <v>0</v>
      </c>
      <c r="AR132" s="40">
        <f t="shared" si="30"/>
        <v>9</v>
      </c>
      <c r="AS132" s="31">
        <v>0</v>
      </c>
      <c r="AT132" s="31">
        <v>0</v>
      </c>
      <c r="AU132" s="31">
        <v>0</v>
      </c>
      <c r="AV132" s="39">
        <v>0</v>
      </c>
      <c r="AW132" s="31"/>
      <c r="AX132" s="31"/>
      <c r="AY132" s="31"/>
      <c r="AZ132" s="31"/>
      <c r="BA132" s="39"/>
      <c r="BB132" s="152">
        <f t="shared" si="42"/>
        <v>9</v>
      </c>
      <c r="BC132" s="43">
        <v>515974</v>
      </c>
      <c r="BD132" s="43">
        <v>173142</v>
      </c>
      <c r="BE132" t="s">
        <v>1426</v>
      </c>
      <c r="BF132"/>
      <c r="BG132" t="s">
        <v>1406</v>
      </c>
    </row>
    <row r="133" spans="1:66" ht="15" customHeight="1" x14ac:dyDescent="0.25">
      <c r="A133" s="56" t="s">
        <v>332</v>
      </c>
      <c r="B133" s="19" t="s">
        <v>20</v>
      </c>
      <c r="C133" s="56"/>
      <c r="D133" s="34">
        <v>42986</v>
      </c>
      <c r="E133" s="34">
        <v>44082</v>
      </c>
      <c r="F133" s="34">
        <v>43554</v>
      </c>
      <c r="G133" s="19"/>
      <c r="H133" s="36" t="s">
        <v>1101</v>
      </c>
      <c r="I133" s="19" t="s">
        <v>1173</v>
      </c>
      <c r="J133" s="19"/>
      <c r="K133" s="56" t="s">
        <v>333</v>
      </c>
      <c r="L133" s="60" t="s">
        <v>1345</v>
      </c>
      <c r="M133" s="56"/>
      <c r="N133" s="56"/>
      <c r="O133" s="56"/>
      <c r="P133" s="56"/>
      <c r="Q133" s="56"/>
      <c r="R133" s="56"/>
      <c r="S133" s="56"/>
      <c r="T133" s="56"/>
      <c r="U133" s="56"/>
      <c r="V133" s="56">
        <f t="shared" si="31"/>
        <v>0</v>
      </c>
      <c r="W133" s="56"/>
      <c r="X133" s="56">
        <v>9</v>
      </c>
      <c r="Y133" s="56">
        <v>7</v>
      </c>
      <c r="Z133" s="56">
        <v>4</v>
      </c>
      <c r="AA133" s="56"/>
      <c r="AB133" s="56"/>
      <c r="AC133" s="56"/>
      <c r="AD133" s="56"/>
      <c r="AE133" s="56"/>
      <c r="AF133" s="56">
        <f t="shared" si="32"/>
        <v>20</v>
      </c>
      <c r="AG133" s="56">
        <f t="shared" si="33"/>
        <v>9</v>
      </c>
      <c r="AH133" s="56">
        <f t="shared" si="34"/>
        <v>7</v>
      </c>
      <c r="AI133" s="56">
        <f t="shared" si="35"/>
        <v>4</v>
      </c>
      <c r="AJ133" s="56">
        <f t="shared" si="36"/>
        <v>0</v>
      </c>
      <c r="AK133" s="56">
        <f t="shared" si="37"/>
        <v>0</v>
      </c>
      <c r="AL133" s="56">
        <f t="shared" si="38"/>
        <v>0</v>
      </c>
      <c r="AM133" s="56">
        <f t="shared" si="39"/>
        <v>0</v>
      </c>
      <c r="AN133" s="56">
        <f t="shared" si="40"/>
        <v>0</v>
      </c>
      <c r="AO133" s="58">
        <f t="shared" si="41"/>
        <v>20</v>
      </c>
      <c r="AP133" s="69"/>
      <c r="AQ133" s="40">
        <v>0</v>
      </c>
      <c r="AR133" s="40">
        <f>$AO133/2</f>
        <v>10</v>
      </c>
      <c r="AS133" s="31">
        <f>$AO133/2</f>
        <v>10</v>
      </c>
      <c r="AT133" s="31">
        <v>0</v>
      </c>
      <c r="AU133" s="31">
        <v>0</v>
      </c>
      <c r="AV133" s="39">
        <v>0</v>
      </c>
      <c r="AW133" s="31"/>
      <c r="AX133" s="31"/>
      <c r="AY133" s="31"/>
      <c r="AZ133" s="31"/>
      <c r="BA133" s="39"/>
      <c r="BB133" s="152">
        <f t="shared" si="42"/>
        <v>20</v>
      </c>
      <c r="BC133" s="43">
        <v>519012</v>
      </c>
      <c r="BD133" s="43">
        <v>175761</v>
      </c>
      <c r="BE133" t="s">
        <v>1420</v>
      </c>
      <c r="BF133"/>
    </row>
    <row r="134" spans="1:66" ht="15" customHeight="1" x14ac:dyDescent="0.25">
      <c r="A134" s="56" t="s">
        <v>334</v>
      </c>
      <c r="B134" s="19" t="s">
        <v>20</v>
      </c>
      <c r="C134" s="56"/>
      <c r="D134" s="34">
        <v>42908</v>
      </c>
      <c r="E134" s="34">
        <v>44512</v>
      </c>
      <c r="F134" s="105">
        <v>43747</v>
      </c>
      <c r="G134" s="19"/>
      <c r="H134" s="36" t="s">
        <v>1101</v>
      </c>
      <c r="I134" s="19" t="s">
        <v>1173</v>
      </c>
      <c r="J134" s="19"/>
      <c r="K134" s="56" t="s">
        <v>335</v>
      </c>
      <c r="L134" s="57" t="s">
        <v>336</v>
      </c>
      <c r="M134" s="56" t="s">
        <v>337</v>
      </c>
      <c r="N134" s="56"/>
      <c r="O134" s="56"/>
      <c r="P134" s="56"/>
      <c r="Q134" s="56"/>
      <c r="R134" s="56"/>
      <c r="S134" s="56"/>
      <c r="T134" s="56"/>
      <c r="U134" s="56"/>
      <c r="V134" s="56">
        <f t="shared" si="31"/>
        <v>0</v>
      </c>
      <c r="W134" s="56"/>
      <c r="X134" s="56">
        <v>1</v>
      </c>
      <c r="Y134" s="56"/>
      <c r="Z134" s="56"/>
      <c r="AA134" s="56"/>
      <c r="AB134" s="56"/>
      <c r="AC134" s="56"/>
      <c r="AD134" s="56"/>
      <c r="AE134" s="56"/>
      <c r="AF134" s="56">
        <f t="shared" si="32"/>
        <v>1</v>
      </c>
      <c r="AG134" s="56">
        <f t="shared" si="33"/>
        <v>1</v>
      </c>
      <c r="AH134" s="56">
        <f t="shared" si="34"/>
        <v>0</v>
      </c>
      <c r="AI134" s="56">
        <f t="shared" si="35"/>
        <v>0</v>
      </c>
      <c r="AJ134" s="56">
        <f t="shared" si="36"/>
        <v>0</v>
      </c>
      <c r="AK134" s="56">
        <f t="shared" si="37"/>
        <v>0</v>
      </c>
      <c r="AL134" s="56">
        <f t="shared" si="38"/>
        <v>0</v>
      </c>
      <c r="AM134" s="56">
        <f t="shared" si="39"/>
        <v>0</v>
      </c>
      <c r="AN134" s="56">
        <f t="shared" si="40"/>
        <v>0</v>
      </c>
      <c r="AO134" s="58">
        <f t="shared" si="41"/>
        <v>1</v>
      </c>
      <c r="AP134" s="69"/>
      <c r="AQ134" s="40">
        <v>0</v>
      </c>
      <c r="AR134" s="40">
        <f>AO134</f>
        <v>1</v>
      </c>
      <c r="AS134" s="31">
        <v>0</v>
      </c>
      <c r="AT134" s="31">
        <v>0</v>
      </c>
      <c r="AU134" s="31">
        <v>0</v>
      </c>
      <c r="AV134" s="39">
        <v>0</v>
      </c>
      <c r="AW134" s="31"/>
      <c r="AX134" s="31"/>
      <c r="AY134" s="31"/>
      <c r="AZ134" s="31"/>
      <c r="BA134" s="39"/>
      <c r="BB134" s="152">
        <f t="shared" si="42"/>
        <v>1</v>
      </c>
      <c r="BC134" s="43">
        <v>518494</v>
      </c>
      <c r="BD134" s="43">
        <v>175035</v>
      </c>
      <c r="BE134" t="s">
        <v>1423</v>
      </c>
      <c r="BF134"/>
      <c r="BM134" t="s">
        <v>1545</v>
      </c>
      <c r="BN134" t="s">
        <v>1526</v>
      </c>
    </row>
    <row r="135" spans="1:66" ht="15" customHeight="1" x14ac:dyDescent="0.25">
      <c r="A135" s="56" t="s">
        <v>346</v>
      </c>
      <c r="B135" s="19" t="s">
        <v>20</v>
      </c>
      <c r="C135" s="56"/>
      <c r="D135" s="34">
        <v>43181</v>
      </c>
      <c r="E135" s="34">
        <v>44278</v>
      </c>
      <c r="F135" s="37">
        <v>43921</v>
      </c>
      <c r="G135" s="19"/>
      <c r="H135" s="36" t="s">
        <v>1101</v>
      </c>
      <c r="I135" s="19" t="s">
        <v>1173</v>
      </c>
      <c r="J135" s="19"/>
      <c r="K135" s="56" t="s">
        <v>347</v>
      </c>
      <c r="L135" s="57" t="s">
        <v>348</v>
      </c>
      <c r="M135" s="56" t="s">
        <v>349</v>
      </c>
      <c r="N135" s="56"/>
      <c r="O135" s="56"/>
      <c r="P135" s="56"/>
      <c r="Q135" s="56"/>
      <c r="R135" s="56"/>
      <c r="S135" s="56"/>
      <c r="T135" s="56"/>
      <c r="U135" s="56"/>
      <c r="V135" s="56">
        <f t="shared" si="31"/>
        <v>0</v>
      </c>
      <c r="W135" s="56"/>
      <c r="X135" s="56"/>
      <c r="Y135" s="56">
        <v>4</v>
      </c>
      <c r="Z135" s="56"/>
      <c r="AA135" s="56"/>
      <c r="AB135" s="56"/>
      <c r="AC135" s="56"/>
      <c r="AD135" s="56"/>
      <c r="AE135" s="56"/>
      <c r="AF135" s="56">
        <f t="shared" si="32"/>
        <v>4</v>
      </c>
      <c r="AG135" s="56">
        <f t="shared" si="33"/>
        <v>0</v>
      </c>
      <c r="AH135" s="56">
        <f t="shared" si="34"/>
        <v>4</v>
      </c>
      <c r="AI135" s="56">
        <f t="shared" si="35"/>
        <v>0</v>
      </c>
      <c r="AJ135" s="56">
        <f t="shared" si="36"/>
        <v>0</v>
      </c>
      <c r="AK135" s="56">
        <f t="shared" si="37"/>
        <v>0</v>
      </c>
      <c r="AL135" s="56">
        <f t="shared" si="38"/>
        <v>0</v>
      </c>
      <c r="AM135" s="56">
        <f t="shared" si="39"/>
        <v>0</v>
      </c>
      <c r="AN135" s="56">
        <f t="shared" si="40"/>
        <v>0</v>
      </c>
      <c r="AO135" s="58">
        <f t="shared" si="41"/>
        <v>4</v>
      </c>
      <c r="AP135" s="69"/>
      <c r="AQ135" s="40">
        <v>0</v>
      </c>
      <c r="AR135" s="40">
        <f>$AO135/2</f>
        <v>2</v>
      </c>
      <c r="AS135" s="31">
        <f>$AO135/2</f>
        <v>2</v>
      </c>
      <c r="AT135" s="31">
        <v>0</v>
      </c>
      <c r="AU135" s="31">
        <v>0</v>
      </c>
      <c r="AV135" s="39">
        <v>0</v>
      </c>
      <c r="AW135" s="31"/>
      <c r="AX135" s="31"/>
      <c r="AY135" s="31"/>
      <c r="AZ135" s="31"/>
      <c r="BA135" s="39"/>
      <c r="BB135" s="152">
        <f t="shared" si="42"/>
        <v>4</v>
      </c>
      <c r="BC135" s="43">
        <v>514687</v>
      </c>
      <c r="BD135" s="43">
        <v>171290</v>
      </c>
      <c r="BE135" t="s">
        <v>1458</v>
      </c>
      <c r="BF135"/>
    </row>
    <row r="136" spans="1:66" ht="15" customHeight="1" x14ac:dyDescent="0.25">
      <c r="A136" s="56" t="s">
        <v>350</v>
      </c>
      <c r="B136" s="19" t="s">
        <v>20</v>
      </c>
      <c r="C136" s="56"/>
      <c r="D136" s="34">
        <v>42954</v>
      </c>
      <c r="E136" s="34">
        <v>44050</v>
      </c>
      <c r="F136" s="37">
        <v>43179</v>
      </c>
      <c r="G136" s="19"/>
      <c r="H136" s="36" t="s">
        <v>1101</v>
      </c>
      <c r="I136" s="19" t="s">
        <v>1173</v>
      </c>
      <c r="J136" s="19"/>
      <c r="K136" s="56" t="s">
        <v>351</v>
      </c>
      <c r="L136" s="57" t="s">
        <v>352</v>
      </c>
      <c r="M136" s="56" t="s">
        <v>353</v>
      </c>
      <c r="N136" s="56"/>
      <c r="O136" s="56"/>
      <c r="P136" s="56"/>
      <c r="Q136" s="56">
        <v>1</v>
      </c>
      <c r="R136" s="56"/>
      <c r="S136" s="56"/>
      <c r="T136" s="56"/>
      <c r="U136" s="56"/>
      <c r="V136" s="56">
        <f t="shared" si="31"/>
        <v>1</v>
      </c>
      <c r="W136" s="56"/>
      <c r="X136" s="56"/>
      <c r="Y136" s="56"/>
      <c r="Z136" s="56"/>
      <c r="AA136" s="56"/>
      <c r="AB136" s="56">
        <v>1</v>
      </c>
      <c r="AC136" s="56">
        <v>1</v>
      </c>
      <c r="AD136" s="56"/>
      <c r="AE136" s="56"/>
      <c r="AF136" s="56">
        <f t="shared" si="32"/>
        <v>2</v>
      </c>
      <c r="AG136" s="56">
        <f t="shared" si="33"/>
        <v>0</v>
      </c>
      <c r="AH136" s="56">
        <f t="shared" si="34"/>
        <v>0</v>
      </c>
      <c r="AI136" s="56">
        <f t="shared" si="35"/>
        <v>0</v>
      </c>
      <c r="AJ136" s="56">
        <f t="shared" si="36"/>
        <v>-1</v>
      </c>
      <c r="AK136" s="56">
        <f t="shared" si="37"/>
        <v>1</v>
      </c>
      <c r="AL136" s="56">
        <f t="shared" si="38"/>
        <v>1</v>
      </c>
      <c r="AM136" s="56">
        <f t="shared" si="39"/>
        <v>0</v>
      </c>
      <c r="AN136" s="56">
        <f t="shared" si="40"/>
        <v>0</v>
      </c>
      <c r="AO136" s="58">
        <f t="shared" si="41"/>
        <v>1</v>
      </c>
      <c r="AP136" s="69"/>
      <c r="AQ136" s="40">
        <v>0</v>
      </c>
      <c r="AR136" s="40">
        <f>AO136</f>
        <v>1</v>
      </c>
      <c r="AS136" s="31">
        <v>0</v>
      </c>
      <c r="AT136" s="31">
        <v>0</v>
      </c>
      <c r="AU136" s="31">
        <v>0</v>
      </c>
      <c r="AV136" s="39">
        <v>0</v>
      </c>
      <c r="AW136" s="31"/>
      <c r="AX136" s="31"/>
      <c r="AY136" s="31"/>
      <c r="AZ136" s="31"/>
      <c r="BA136" s="39"/>
      <c r="BB136" s="152">
        <f t="shared" si="42"/>
        <v>1</v>
      </c>
      <c r="BC136" s="43">
        <v>517123</v>
      </c>
      <c r="BD136" s="43">
        <v>170663</v>
      </c>
      <c r="BE136" t="s">
        <v>1418</v>
      </c>
      <c r="BF136" t="s">
        <v>1410</v>
      </c>
    </row>
    <row r="137" spans="1:66" ht="15" customHeight="1" x14ac:dyDescent="0.25">
      <c r="A137" s="56" t="s">
        <v>394</v>
      </c>
      <c r="B137" s="19" t="s">
        <v>31</v>
      </c>
      <c r="C137" s="56" t="s">
        <v>1203</v>
      </c>
      <c r="D137" s="34">
        <v>42881</v>
      </c>
      <c r="E137" s="34">
        <v>44538</v>
      </c>
      <c r="F137" s="37">
        <v>43843</v>
      </c>
      <c r="G137" s="19"/>
      <c r="H137" s="36" t="s">
        <v>1101</v>
      </c>
      <c r="I137" s="19" t="s">
        <v>1173</v>
      </c>
      <c r="J137" s="19"/>
      <c r="K137" s="56" t="s">
        <v>395</v>
      </c>
      <c r="L137" s="57" t="s">
        <v>396</v>
      </c>
      <c r="M137" s="56" t="s">
        <v>397</v>
      </c>
      <c r="N137" s="56"/>
      <c r="O137" s="56"/>
      <c r="P137" s="56"/>
      <c r="Q137" s="56"/>
      <c r="R137" s="56"/>
      <c r="S137" s="56"/>
      <c r="T137" s="56"/>
      <c r="U137" s="56"/>
      <c r="V137" s="56">
        <f t="shared" si="31"/>
        <v>0</v>
      </c>
      <c r="W137" s="56"/>
      <c r="X137" s="56"/>
      <c r="Y137" s="56">
        <v>2</v>
      </c>
      <c r="Z137" s="56"/>
      <c r="AA137" s="56"/>
      <c r="AB137" s="56"/>
      <c r="AC137" s="56"/>
      <c r="AD137" s="56"/>
      <c r="AE137" s="56"/>
      <c r="AF137" s="56">
        <f t="shared" si="32"/>
        <v>2</v>
      </c>
      <c r="AG137" s="56">
        <f t="shared" si="33"/>
        <v>0</v>
      </c>
      <c r="AH137" s="56">
        <f t="shared" si="34"/>
        <v>2</v>
      </c>
      <c r="AI137" s="56">
        <f t="shared" si="35"/>
        <v>0</v>
      </c>
      <c r="AJ137" s="56">
        <f t="shared" si="36"/>
        <v>0</v>
      </c>
      <c r="AK137" s="56">
        <f t="shared" si="37"/>
        <v>0</v>
      </c>
      <c r="AL137" s="56">
        <f t="shared" si="38"/>
        <v>0</v>
      </c>
      <c r="AM137" s="56">
        <f t="shared" si="39"/>
        <v>0</v>
      </c>
      <c r="AN137" s="56">
        <f t="shared" si="40"/>
        <v>0</v>
      </c>
      <c r="AO137" s="58">
        <f t="shared" si="41"/>
        <v>2</v>
      </c>
      <c r="AP137" s="69"/>
      <c r="AQ137" s="40">
        <v>0</v>
      </c>
      <c r="AR137" s="40">
        <f>AO137</f>
        <v>2</v>
      </c>
      <c r="AS137" s="31">
        <v>0</v>
      </c>
      <c r="AT137" s="31">
        <v>0</v>
      </c>
      <c r="AU137" s="31">
        <v>0</v>
      </c>
      <c r="AV137" s="39">
        <v>0</v>
      </c>
      <c r="AW137" s="31"/>
      <c r="AX137" s="31"/>
      <c r="AY137" s="31"/>
      <c r="AZ137" s="31"/>
      <c r="BA137" s="39"/>
      <c r="BB137" s="152">
        <f t="shared" si="42"/>
        <v>2</v>
      </c>
      <c r="BC137" s="43">
        <v>519061</v>
      </c>
      <c r="BD137" s="43">
        <v>176662</v>
      </c>
      <c r="BE137" t="s">
        <v>1420</v>
      </c>
      <c r="BF137"/>
      <c r="BM137" t="s">
        <v>1545</v>
      </c>
      <c r="BN137" t="s">
        <v>1510</v>
      </c>
    </row>
    <row r="138" spans="1:66" ht="15" customHeight="1" x14ac:dyDescent="0.25">
      <c r="A138" s="56" t="s">
        <v>398</v>
      </c>
      <c r="B138" s="19" t="s">
        <v>20</v>
      </c>
      <c r="C138" s="56"/>
      <c r="D138" s="34">
        <v>43013</v>
      </c>
      <c r="E138" s="34">
        <v>43078</v>
      </c>
      <c r="F138" s="34">
        <v>43013</v>
      </c>
      <c r="G138" s="34">
        <v>43966</v>
      </c>
      <c r="H138" s="33" t="s">
        <v>1101</v>
      </c>
      <c r="I138" s="19" t="s">
        <v>1173</v>
      </c>
      <c r="J138" s="19"/>
      <c r="K138" s="19" t="s">
        <v>399</v>
      </c>
      <c r="L138" s="46" t="s">
        <v>1107</v>
      </c>
      <c r="M138" s="56" t="s">
        <v>129</v>
      </c>
      <c r="N138" s="56"/>
      <c r="O138" s="56"/>
      <c r="P138" s="56"/>
      <c r="Q138" s="56"/>
      <c r="R138" s="56"/>
      <c r="S138" s="56"/>
      <c r="T138" s="56"/>
      <c r="U138" s="56"/>
      <c r="V138" s="56">
        <v>0</v>
      </c>
      <c r="W138" s="56"/>
      <c r="X138" s="2"/>
      <c r="Y138" s="2"/>
      <c r="Z138" s="2"/>
      <c r="AA138" s="2">
        <v>6</v>
      </c>
      <c r="AB138" s="2"/>
      <c r="AC138" s="2"/>
      <c r="AD138" s="2"/>
      <c r="AE138" s="2"/>
      <c r="AF138" s="56">
        <f t="shared" si="32"/>
        <v>6</v>
      </c>
      <c r="AG138" s="56">
        <f t="shared" si="33"/>
        <v>0</v>
      </c>
      <c r="AH138" s="56">
        <f t="shared" si="34"/>
        <v>0</v>
      </c>
      <c r="AI138" s="56">
        <f t="shared" si="35"/>
        <v>0</v>
      </c>
      <c r="AJ138" s="56">
        <f t="shared" si="36"/>
        <v>6</v>
      </c>
      <c r="AK138" s="56">
        <f t="shared" si="37"/>
        <v>0</v>
      </c>
      <c r="AL138" s="56">
        <f t="shared" si="38"/>
        <v>0</v>
      </c>
      <c r="AM138" s="56">
        <f t="shared" si="39"/>
        <v>0</v>
      </c>
      <c r="AN138" s="56">
        <f t="shared" si="40"/>
        <v>0</v>
      </c>
      <c r="AO138" s="58">
        <f t="shared" si="41"/>
        <v>6</v>
      </c>
      <c r="AP138" s="69"/>
      <c r="AQ138" s="40">
        <v>0</v>
      </c>
      <c r="AR138" s="40">
        <v>6</v>
      </c>
      <c r="AS138" s="31">
        <v>0</v>
      </c>
      <c r="AT138" s="31">
        <v>0</v>
      </c>
      <c r="AU138" s="31">
        <v>0</v>
      </c>
      <c r="AV138" s="39">
        <v>0</v>
      </c>
      <c r="AW138" s="31"/>
      <c r="AX138" s="31"/>
      <c r="AY138" s="31"/>
      <c r="AZ138" s="31"/>
      <c r="BA138" s="39"/>
      <c r="BB138" s="152">
        <f t="shared" si="42"/>
        <v>6</v>
      </c>
      <c r="BC138" s="43">
        <v>516802</v>
      </c>
      <c r="BD138" s="43">
        <v>171333</v>
      </c>
      <c r="BE138" t="s">
        <v>1405</v>
      </c>
      <c r="BF138"/>
      <c r="BH138" t="s">
        <v>1404</v>
      </c>
    </row>
    <row r="139" spans="1:66" ht="15" customHeight="1" x14ac:dyDescent="0.25">
      <c r="A139" s="56" t="s">
        <v>404</v>
      </c>
      <c r="B139" s="19" t="s">
        <v>31</v>
      </c>
      <c r="C139" s="56"/>
      <c r="D139" s="34">
        <v>43214</v>
      </c>
      <c r="E139" s="34">
        <v>44310</v>
      </c>
      <c r="F139" s="37">
        <v>43741</v>
      </c>
      <c r="G139" s="19"/>
      <c r="H139" s="36" t="s">
        <v>1101</v>
      </c>
      <c r="I139" s="19" t="s">
        <v>1173</v>
      </c>
      <c r="J139" s="19"/>
      <c r="K139" s="56" t="s">
        <v>405</v>
      </c>
      <c r="L139" s="57" t="s">
        <v>406</v>
      </c>
      <c r="M139" s="56" t="s">
        <v>407</v>
      </c>
      <c r="N139" s="56"/>
      <c r="O139" s="56"/>
      <c r="P139" s="56"/>
      <c r="Q139" s="56"/>
      <c r="R139" s="56"/>
      <c r="S139" s="56"/>
      <c r="T139" s="56"/>
      <c r="U139" s="56"/>
      <c r="V139" s="56">
        <f t="shared" ref="V139:V170" si="43">SUM(N139:U139)</f>
        <v>0</v>
      </c>
      <c r="W139" s="56"/>
      <c r="X139" s="56">
        <v>1</v>
      </c>
      <c r="Y139" s="56"/>
      <c r="Z139" s="56"/>
      <c r="AA139" s="56"/>
      <c r="AB139" s="56"/>
      <c r="AC139" s="56"/>
      <c r="AD139" s="56"/>
      <c r="AE139" s="56"/>
      <c r="AF139" s="56">
        <f t="shared" si="32"/>
        <v>1</v>
      </c>
      <c r="AG139" s="56">
        <f t="shared" si="33"/>
        <v>1</v>
      </c>
      <c r="AH139" s="56">
        <f t="shared" si="34"/>
        <v>0</v>
      </c>
      <c r="AI139" s="56">
        <f t="shared" si="35"/>
        <v>0</v>
      </c>
      <c r="AJ139" s="56">
        <f t="shared" si="36"/>
        <v>0</v>
      </c>
      <c r="AK139" s="56">
        <f t="shared" si="37"/>
        <v>0</v>
      </c>
      <c r="AL139" s="56">
        <f t="shared" si="38"/>
        <v>0</v>
      </c>
      <c r="AM139" s="56">
        <f t="shared" si="39"/>
        <v>0</v>
      </c>
      <c r="AN139" s="56">
        <f t="shared" si="40"/>
        <v>0</v>
      </c>
      <c r="AO139" s="58">
        <f t="shared" si="41"/>
        <v>1</v>
      </c>
      <c r="AP139" s="69"/>
      <c r="AQ139" s="40">
        <v>0</v>
      </c>
      <c r="AR139" s="40">
        <f t="shared" ref="AR139:AR171" si="44">AO139</f>
        <v>1</v>
      </c>
      <c r="AS139" s="31">
        <v>0</v>
      </c>
      <c r="AT139" s="31">
        <v>0</v>
      </c>
      <c r="AU139" s="31">
        <v>0</v>
      </c>
      <c r="AV139" s="39">
        <v>0</v>
      </c>
      <c r="AW139" s="31"/>
      <c r="AX139" s="31"/>
      <c r="AY139" s="31"/>
      <c r="AZ139" s="31"/>
      <c r="BA139" s="39"/>
      <c r="BB139" s="152">
        <f t="shared" si="42"/>
        <v>1</v>
      </c>
      <c r="BC139" s="43">
        <v>515313</v>
      </c>
      <c r="BD139" s="43">
        <v>173179</v>
      </c>
      <c r="BE139" t="s">
        <v>1424</v>
      </c>
      <c r="BF139"/>
    </row>
    <row r="140" spans="1:66" ht="15" customHeight="1" x14ac:dyDescent="0.25">
      <c r="A140" s="56" t="s">
        <v>420</v>
      </c>
      <c r="B140" s="19" t="s">
        <v>31</v>
      </c>
      <c r="C140" s="56"/>
      <c r="D140" s="34">
        <v>43356</v>
      </c>
      <c r="E140" s="34">
        <v>44452</v>
      </c>
      <c r="F140" s="37">
        <v>43739</v>
      </c>
      <c r="G140" s="19"/>
      <c r="H140" s="36" t="s">
        <v>1101</v>
      </c>
      <c r="I140" s="19" t="s">
        <v>1173</v>
      </c>
      <c r="J140" s="19"/>
      <c r="K140" s="56" t="s">
        <v>421</v>
      </c>
      <c r="L140" s="46" t="s">
        <v>422</v>
      </c>
      <c r="M140" s="56" t="s">
        <v>423</v>
      </c>
      <c r="N140" s="56"/>
      <c r="O140" s="56"/>
      <c r="P140" s="56"/>
      <c r="Q140" s="56"/>
      <c r="R140" s="56"/>
      <c r="S140" s="56"/>
      <c r="T140" s="56"/>
      <c r="U140" s="56"/>
      <c r="V140" s="56">
        <f t="shared" si="43"/>
        <v>0</v>
      </c>
      <c r="W140" s="56"/>
      <c r="X140" s="56"/>
      <c r="Y140" s="56">
        <v>2</v>
      </c>
      <c r="Z140" s="56"/>
      <c r="AA140" s="56"/>
      <c r="AB140" s="56"/>
      <c r="AC140" s="56"/>
      <c r="AD140" s="56"/>
      <c r="AE140" s="56"/>
      <c r="AF140" s="56">
        <f t="shared" si="32"/>
        <v>2</v>
      </c>
      <c r="AG140" s="56">
        <f t="shared" si="33"/>
        <v>0</v>
      </c>
      <c r="AH140" s="56">
        <f t="shared" si="34"/>
        <v>2</v>
      </c>
      <c r="AI140" s="56">
        <f t="shared" si="35"/>
        <v>0</v>
      </c>
      <c r="AJ140" s="56">
        <f t="shared" si="36"/>
        <v>0</v>
      </c>
      <c r="AK140" s="56">
        <f t="shared" si="37"/>
        <v>0</v>
      </c>
      <c r="AL140" s="56">
        <f t="shared" si="38"/>
        <v>0</v>
      </c>
      <c r="AM140" s="56">
        <f t="shared" si="39"/>
        <v>0</v>
      </c>
      <c r="AN140" s="56">
        <f t="shared" si="40"/>
        <v>0</v>
      </c>
      <c r="AO140" s="58">
        <f t="shared" si="41"/>
        <v>2</v>
      </c>
      <c r="AP140" s="69"/>
      <c r="AQ140" s="40">
        <v>0</v>
      </c>
      <c r="AR140" s="40">
        <f t="shared" si="44"/>
        <v>2</v>
      </c>
      <c r="AS140" s="31">
        <v>0</v>
      </c>
      <c r="AT140" s="31">
        <v>0</v>
      </c>
      <c r="AU140" s="31">
        <v>0</v>
      </c>
      <c r="AV140" s="39">
        <v>0</v>
      </c>
      <c r="AW140" s="31"/>
      <c r="AX140" s="31"/>
      <c r="AY140" s="31"/>
      <c r="AZ140" s="31"/>
      <c r="BA140" s="39"/>
      <c r="BB140" s="152">
        <f t="shared" si="42"/>
        <v>2</v>
      </c>
      <c r="BC140" s="43">
        <v>515790</v>
      </c>
      <c r="BD140" s="43">
        <v>173166</v>
      </c>
      <c r="BE140" t="s">
        <v>1424</v>
      </c>
      <c r="BF140"/>
      <c r="BG140" t="s">
        <v>1406</v>
      </c>
    </row>
    <row r="141" spans="1:66" ht="15" customHeight="1" x14ac:dyDescent="0.25">
      <c r="A141" s="56" t="s">
        <v>424</v>
      </c>
      <c r="B141" s="19" t="s">
        <v>20</v>
      </c>
      <c r="C141" s="56"/>
      <c r="D141" s="34">
        <v>43067</v>
      </c>
      <c r="E141" s="34">
        <v>44163</v>
      </c>
      <c r="F141" s="34">
        <v>43497</v>
      </c>
      <c r="G141" s="34"/>
      <c r="H141" s="36" t="s">
        <v>1101</v>
      </c>
      <c r="I141" s="19" t="s">
        <v>1173</v>
      </c>
      <c r="J141" s="19"/>
      <c r="K141" s="56" t="s">
        <v>425</v>
      </c>
      <c r="L141" s="57" t="s">
        <v>426</v>
      </c>
      <c r="M141" s="56" t="s">
        <v>427</v>
      </c>
      <c r="N141" s="56"/>
      <c r="O141" s="56"/>
      <c r="P141" s="56"/>
      <c r="Q141" s="56"/>
      <c r="R141" s="56"/>
      <c r="S141" s="56"/>
      <c r="T141" s="56"/>
      <c r="U141" s="56"/>
      <c r="V141" s="56">
        <f t="shared" si="43"/>
        <v>0</v>
      </c>
      <c r="W141" s="56"/>
      <c r="X141" s="56"/>
      <c r="Y141" s="56"/>
      <c r="Z141" s="56"/>
      <c r="AA141" s="56">
        <v>2</v>
      </c>
      <c r="AB141" s="56"/>
      <c r="AC141" s="56"/>
      <c r="AD141" s="56"/>
      <c r="AE141" s="56"/>
      <c r="AF141" s="56">
        <f t="shared" si="32"/>
        <v>2</v>
      </c>
      <c r="AG141" s="56">
        <f t="shared" si="33"/>
        <v>0</v>
      </c>
      <c r="AH141" s="56">
        <f t="shared" si="34"/>
        <v>0</v>
      </c>
      <c r="AI141" s="56">
        <f t="shared" si="35"/>
        <v>0</v>
      </c>
      <c r="AJ141" s="56">
        <f t="shared" si="36"/>
        <v>2</v>
      </c>
      <c r="AK141" s="56">
        <f t="shared" si="37"/>
        <v>0</v>
      </c>
      <c r="AL141" s="56">
        <f t="shared" si="38"/>
        <v>0</v>
      </c>
      <c r="AM141" s="56">
        <f t="shared" si="39"/>
        <v>0</v>
      </c>
      <c r="AN141" s="56">
        <f t="shared" si="40"/>
        <v>0</v>
      </c>
      <c r="AO141" s="58">
        <f t="shared" si="41"/>
        <v>2</v>
      </c>
      <c r="AP141" s="69"/>
      <c r="AQ141" s="40">
        <v>0</v>
      </c>
      <c r="AR141" s="40">
        <f t="shared" si="44"/>
        <v>2</v>
      </c>
      <c r="AS141" s="31">
        <v>0</v>
      </c>
      <c r="AT141" s="31">
        <v>0</v>
      </c>
      <c r="AU141" s="31">
        <v>0</v>
      </c>
      <c r="AV141" s="39">
        <v>0</v>
      </c>
      <c r="AW141" s="31"/>
      <c r="AX141" s="31"/>
      <c r="AY141" s="31"/>
      <c r="AZ141" s="31"/>
      <c r="BA141" s="39"/>
      <c r="BB141" s="152">
        <f t="shared" si="42"/>
        <v>2</v>
      </c>
      <c r="BC141" s="43">
        <v>519840</v>
      </c>
      <c r="BD141" s="43">
        <v>175428</v>
      </c>
      <c r="BE141" t="s">
        <v>1422</v>
      </c>
      <c r="BF141"/>
    </row>
    <row r="142" spans="1:66" ht="15" customHeight="1" x14ac:dyDescent="0.25">
      <c r="A142" s="56" t="s">
        <v>432</v>
      </c>
      <c r="B142" s="19" t="s">
        <v>20</v>
      </c>
      <c r="C142" s="56"/>
      <c r="D142" s="34">
        <v>42972</v>
      </c>
      <c r="E142" s="34">
        <v>44292</v>
      </c>
      <c r="F142" s="34">
        <v>43435</v>
      </c>
      <c r="G142" s="19"/>
      <c r="H142" s="36" t="s">
        <v>1101</v>
      </c>
      <c r="I142" s="19" t="s">
        <v>1173</v>
      </c>
      <c r="J142" s="19"/>
      <c r="K142" s="56" t="s">
        <v>433</v>
      </c>
      <c r="L142" s="57" t="s">
        <v>434</v>
      </c>
      <c r="M142" s="56" t="s">
        <v>435</v>
      </c>
      <c r="N142" s="56"/>
      <c r="O142" s="56"/>
      <c r="P142" s="56"/>
      <c r="Q142" s="56"/>
      <c r="R142" s="56">
        <v>1</v>
      </c>
      <c r="S142" s="56"/>
      <c r="T142" s="56"/>
      <c r="U142" s="56"/>
      <c r="V142" s="56">
        <f t="shared" si="43"/>
        <v>1</v>
      </c>
      <c r="W142" s="56"/>
      <c r="X142" s="56"/>
      <c r="Y142" s="56"/>
      <c r="Z142" s="56"/>
      <c r="AA142" s="56"/>
      <c r="AB142" s="56"/>
      <c r="AC142" s="56">
        <v>1</v>
      </c>
      <c r="AD142" s="56"/>
      <c r="AE142" s="56"/>
      <c r="AF142" s="56">
        <f t="shared" si="32"/>
        <v>1</v>
      </c>
      <c r="AG142" s="56">
        <f t="shared" si="33"/>
        <v>0</v>
      </c>
      <c r="AH142" s="56">
        <f t="shared" si="34"/>
        <v>0</v>
      </c>
      <c r="AI142" s="56">
        <f t="shared" si="35"/>
        <v>0</v>
      </c>
      <c r="AJ142" s="56">
        <f t="shared" si="36"/>
        <v>0</v>
      </c>
      <c r="AK142" s="56">
        <f t="shared" si="37"/>
        <v>-1</v>
      </c>
      <c r="AL142" s="56">
        <f t="shared" si="38"/>
        <v>1</v>
      </c>
      <c r="AM142" s="56">
        <f t="shared" si="39"/>
        <v>0</v>
      </c>
      <c r="AN142" s="56">
        <f t="shared" si="40"/>
        <v>0</v>
      </c>
      <c r="AO142" s="58">
        <f t="shared" si="41"/>
        <v>0</v>
      </c>
      <c r="AP142" s="69"/>
      <c r="AQ142" s="40">
        <v>0</v>
      </c>
      <c r="AR142" s="40">
        <f t="shared" si="44"/>
        <v>0</v>
      </c>
      <c r="AS142" s="31">
        <v>0</v>
      </c>
      <c r="AT142" s="31">
        <v>0</v>
      </c>
      <c r="AU142" s="31">
        <v>0</v>
      </c>
      <c r="AV142" s="39">
        <v>0</v>
      </c>
      <c r="AW142" s="31"/>
      <c r="AX142" s="31"/>
      <c r="AY142" s="31"/>
      <c r="AZ142" s="31"/>
      <c r="BA142" s="39"/>
      <c r="BB142" s="152">
        <f t="shared" si="42"/>
        <v>0</v>
      </c>
      <c r="BC142" s="43">
        <v>520119</v>
      </c>
      <c r="BD142" s="43">
        <v>174521</v>
      </c>
      <c r="BE142" t="s">
        <v>1402</v>
      </c>
      <c r="BF142"/>
      <c r="BM142" t="s">
        <v>1545</v>
      </c>
      <c r="BN142" t="s">
        <v>1527</v>
      </c>
    </row>
    <row r="143" spans="1:66" ht="15" customHeight="1" x14ac:dyDescent="0.25">
      <c r="A143" s="56" t="s">
        <v>456</v>
      </c>
      <c r="B143" s="19" t="s">
        <v>20</v>
      </c>
      <c r="C143" s="56"/>
      <c r="D143" s="34">
        <v>43203</v>
      </c>
      <c r="E143" s="34">
        <v>44299</v>
      </c>
      <c r="F143" s="34">
        <v>43434</v>
      </c>
      <c r="G143" s="19"/>
      <c r="H143" s="36" t="s">
        <v>1101</v>
      </c>
      <c r="I143" s="19" t="s">
        <v>1173</v>
      </c>
      <c r="J143" s="19"/>
      <c r="K143" s="56" t="s">
        <v>457</v>
      </c>
      <c r="L143" s="57" t="s">
        <v>458</v>
      </c>
      <c r="M143" s="56" t="s">
        <v>459</v>
      </c>
      <c r="N143" s="56"/>
      <c r="O143" s="56"/>
      <c r="P143" s="56">
        <v>1</v>
      </c>
      <c r="Q143" s="56"/>
      <c r="R143" s="56"/>
      <c r="S143" s="56"/>
      <c r="T143" s="56"/>
      <c r="U143" s="56"/>
      <c r="V143" s="56">
        <f t="shared" si="43"/>
        <v>1</v>
      </c>
      <c r="W143" s="56"/>
      <c r="X143" s="56"/>
      <c r="Y143" s="56"/>
      <c r="Z143" s="56"/>
      <c r="AA143" s="56"/>
      <c r="AB143" s="56">
        <v>1</v>
      </c>
      <c r="AC143" s="56"/>
      <c r="AD143" s="56"/>
      <c r="AE143" s="56"/>
      <c r="AF143" s="56">
        <f t="shared" si="32"/>
        <v>1</v>
      </c>
      <c r="AG143" s="56">
        <f t="shared" si="33"/>
        <v>0</v>
      </c>
      <c r="AH143" s="56">
        <f t="shared" si="34"/>
        <v>0</v>
      </c>
      <c r="AI143" s="56">
        <f t="shared" si="35"/>
        <v>-1</v>
      </c>
      <c r="AJ143" s="56">
        <f t="shared" si="36"/>
        <v>0</v>
      </c>
      <c r="AK143" s="56">
        <f t="shared" si="37"/>
        <v>1</v>
      </c>
      <c r="AL143" s="56">
        <f t="shared" si="38"/>
        <v>0</v>
      </c>
      <c r="AM143" s="56">
        <f t="shared" si="39"/>
        <v>0</v>
      </c>
      <c r="AN143" s="56">
        <f t="shared" si="40"/>
        <v>0</v>
      </c>
      <c r="AO143" s="58">
        <f t="shared" si="41"/>
        <v>0</v>
      </c>
      <c r="AP143" s="69"/>
      <c r="AQ143" s="40">
        <v>0</v>
      </c>
      <c r="AR143" s="40">
        <f t="shared" si="44"/>
        <v>0</v>
      </c>
      <c r="AS143" s="31">
        <v>0</v>
      </c>
      <c r="AT143" s="31">
        <v>0</v>
      </c>
      <c r="AU143" s="31">
        <v>0</v>
      </c>
      <c r="AV143" s="39">
        <v>0</v>
      </c>
      <c r="AW143" s="31"/>
      <c r="AX143" s="31"/>
      <c r="AY143" s="31"/>
      <c r="AZ143" s="31"/>
      <c r="BA143" s="39"/>
      <c r="BB143" s="152">
        <f t="shared" si="42"/>
        <v>0</v>
      </c>
      <c r="BC143" s="43">
        <v>517655</v>
      </c>
      <c r="BD143" s="43">
        <v>172610</v>
      </c>
      <c r="BE143" t="s">
        <v>1487</v>
      </c>
      <c r="BF143"/>
    </row>
    <row r="144" spans="1:66" ht="15" customHeight="1" x14ac:dyDescent="0.25">
      <c r="A144" s="56" t="s">
        <v>464</v>
      </c>
      <c r="B144" s="19" t="s">
        <v>31</v>
      </c>
      <c r="C144" s="56"/>
      <c r="D144" s="34">
        <v>43048</v>
      </c>
      <c r="E144" s="34">
        <v>44144</v>
      </c>
      <c r="F144" s="34">
        <v>43347</v>
      </c>
      <c r="G144" s="19"/>
      <c r="H144" s="36" t="s">
        <v>1101</v>
      </c>
      <c r="I144" s="19" t="s">
        <v>1173</v>
      </c>
      <c r="J144" s="19"/>
      <c r="K144" s="56" t="s">
        <v>465</v>
      </c>
      <c r="L144" s="57" t="s">
        <v>466</v>
      </c>
      <c r="M144" s="56" t="s">
        <v>467</v>
      </c>
      <c r="N144" s="56"/>
      <c r="O144" s="56"/>
      <c r="P144" s="56"/>
      <c r="Q144" s="56"/>
      <c r="R144" s="56"/>
      <c r="S144" s="56"/>
      <c r="T144" s="56"/>
      <c r="U144" s="56"/>
      <c r="V144" s="56">
        <f t="shared" si="43"/>
        <v>0</v>
      </c>
      <c r="W144" s="56"/>
      <c r="X144" s="56">
        <v>1</v>
      </c>
      <c r="Y144" s="56"/>
      <c r="Z144" s="56"/>
      <c r="AA144" s="56"/>
      <c r="AB144" s="56"/>
      <c r="AC144" s="56"/>
      <c r="AD144" s="56"/>
      <c r="AE144" s="56"/>
      <c r="AF144" s="56">
        <f t="shared" si="32"/>
        <v>1</v>
      </c>
      <c r="AG144" s="56">
        <f t="shared" si="33"/>
        <v>1</v>
      </c>
      <c r="AH144" s="56">
        <f t="shared" si="34"/>
        <v>0</v>
      </c>
      <c r="AI144" s="56">
        <f t="shared" si="35"/>
        <v>0</v>
      </c>
      <c r="AJ144" s="56">
        <f t="shared" si="36"/>
        <v>0</v>
      </c>
      <c r="AK144" s="56">
        <f t="shared" si="37"/>
        <v>0</v>
      </c>
      <c r="AL144" s="56">
        <f t="shared" si="38"/>
        <v>0</v>
      </c>
      <c r="AM144" s="56">
        <f t="shared" si="39"/>
        <v>0</v>
      </c>
      <c r="AN144" s="56">
        <f t="shared" si="40"/>
        <v>0</v>
      </c>
      <c r="AO144" s="58">
        <f t="shared" si="41"/>
        <v>1</v>
      </c>
      <c r="AP144" s="69"/>
      <c r="AQ144" s="40">
        <v>0</v>
      </c>
      <c r="AR144" s="40">
        <f t="shared" si="44"/>
        <v>1</v>
      </c>
      <c r="AS144" s="31">
        <v>0</v>
      </c>
      <c r="AT144" s="31">
        <v>0</v>
      </c>
      <c r="AU144" s="31">
        <v>0</v>
      </c>
      <c r="AV144" s="39">
        <v>0</v>
      </c>
      <c r="AW144" s="31"/>
      <c r="AX144" s="31"/>
      <c r="AY144" s="31"/>
      <c r="AZ144" s="31"/>
      <c r="BA144" s="39"/>
      <c r="BB144" s="152">
        <f t="shared" si="42"/>
        <v>1</v>
      </c>
      <c r="BC144" s="43">
        <v>521310</v>
      </c>
      <c r="BD144" s="43">
        <v>175864</v>
      </c>
      <c r="BE144" t="s">
        <v>1459</v>
      </c>
      <c r="BF144"/>
      <c r="BI144" t="s">
        <v>1551</v>
      </c>
      <c r="BJ144" t="s">
        <v>1494</v>
      </c>
    </row>
    <row r="145" spans="1:66" ht="15" customHeight="1" x14ac:dyDescent="0.25">
      <c r="A145" s="56" t="s">
        <v>518</v>
      </c>
      <c r="B145" s="19" t="s">
        <v>20</v>
      </c>
      <c r="C145" s="56"/>
      <c r="D145" s="34">
        <v>43215</v>
      </c>
      <c r="E145" s="34">
        <v>44311</v>
      </c>
      <c r="F145" s="37">
        <v>43892</v>
      </c>
      <c r="G145" s="19"/>
      <c r="H145" s="36" t="s">
        <v>1101</v>
      </c>
      <c r="I145" s="19" t="s">
        <v>1173</v>
      </c>
      <c r="J145" s="19"/>
      <c r="K145" s="56" t="s">
        <v>519</v>
      </c>
      <c r="L145" s="57" t="s">
        <v>520</v>
      </c>
      <c r="M145" s="56" t="s">
        <v>521</v>
      </c>
      <c r="N145" s="56"/>
      <c r="O145" s="56"/>
      <c r="P145" s="56"/>
      <c r="Q145" s="56"/>
      <c r="R145" s="56"/>
      <c r="S145" s="56"/>
      <c r="T145" s="56"/>
      <c r="U145" s="56"/>
      <c r="V145" s="56">
        <f t="shared" si="43"/>
        <v>0</v>
      </c>
      <c r="W145" s="56"/>
      <c r="X145" s="56"/>
      <c r="Y145" s="56"/>
      <c r="Z145" s="56">
        <v>1</v>
      </c>
      <c r="AA145" s="56"/>
      <c r="AB145" s="56"/>
      <c r="AC145" s="56"/>
      <c r="AD145" s="56"/>
      <c r="AE145" s="56"/>
      <c r="AF145" s="56">
        <f t="shared" si="32"/>
        <v>1</v>
      </c>
      <c r="AG145" s="56">
        <f t="shared" si="33"/>
        <v>0</v>
      </c>
      <c r="AH145" s="56">
        <f t="shared" si="34"/>
        <v>0</v>
      </c>
      <c r="AI145" s="56">
        <f t="shared" si="35"/>
        <v>1</v>
      </c>
      <c r="AJ145" s="56">
        <f t="shared" si="36"/>
        <v>0</v>
      </c>
      <c r="AK145" s="56">
        <f t="shared" si="37"/>
        <v>0</v>
      </c>
      <c r="AL145" s="56">
        <f t="shared" si="38"/>
        <v>0</v>
      </c>
      <c r="AM145" s="56">
        <f t="shared" si="39"/>
        <v>0</v>
      </c>
      <c r="AN145" s="56">
        <f t="shared" si="40"/>
        <v>0</v>
      </c>
      <c r="AO145" s="58">
        <f t="shared" si="41"/>
        <v>1</v>
      </c>
      <c r="AP145" s="69"/>
      <c r="AQ145" s="40">
        <v>0</v>
      </c>
      <c r="AR145" s="40">
        <f t="shared" si="44"/>
        <v>1</v>
      </c>
      <c r="AS145" s="31">
        <v>0</v>
      </c>
      <c r="AT145" s="31">
        <v>0</v>
      </c>
      <c r="AU145" s="31">
        <v>0</v>
      </c>
      <c r="AV145" s="39">
        <v>0</v>
      </c>
      <c r="AW145" s="31"/>
      <c r="AX145" s="31"/>
      <c r="AY145" s="31"/>
      <c r="AZ145" s="31"/>
      <c r="BA145" s="39"/>
      <c r="BB145" s="152">
        <f t="shared" si="42"/>
        <v>1</v>
      </c>
      <c r="BC145" s="43">
        <v>517808</v>
      </c>
      <c r="BD145" s="43">
        <v>173353</v>
      </c>
      <c r="BE145" t="s">
        <v>1487</v>
      </c>
      <c r="BF145"/>
      <c r="BH145" t="s">
        <v>1404</v>
      </c>
      <c r="BL145" t="s">
        <v>1528</v>
      </c>
      <c r="BM145" t="s">
        <v>1545</v>
      </c>
      <c r="BN145" t="s">
        <v>1529</v>
      </c>
    </row>
    <row r="146" spans="1:66" ht="15" customHeight="1" x14ac:dyDescent="0.25">
      <c r="A146" s="56" t="s">
        <v>550</v>
      </c>
      <c r="B146" s="19" t="s">
        <v>20</v>
      </c>
      <c r="C146" s="56"/>
      <c r="D146" s="34">
        <v>43229</v>
      </c>
      <c r="E146" s="34">
        <v>44325</v>
      </c>
      <c r="F146" s="34">
        <v>43525</v>
      </c>
      <c r="G146" s="19"/>
      <c r="H146" s="36" t="s">
        <v>1101</v>
      </c>
      <c r="I146" s="19" t="s">
        <v>1173</v>
      </c>
      <c r="J146" s="19"/>
      <c r="K146" s="56" t="s">
        <v>551</v>
      </c>
      <c r="L146" s="57" t="s">
        <v>552</v>
      </c>
      <c r="M146" s="56" t="s">
        <v>553</v>
      </c>
      <c r="N146" s="56"/>
      <c r="O146" s="56"/>
      <c r="P146" s="56"/>
      <c r="Q146" s="56"/>
      <c r="R146" s="56"/>
      <c r="S146" s="56"/>
      <c r="T146" s="56"/>
      <c r="U146" s="56"/>
      <c r="V146" s="56">
        <f t="shared" si="43"/>
        <v>0</v>
      </c>
      <c r="W146" s="56"/>
      <c r="X146" s="56"/>
      <c r="Y146" s="56"/>
      <c r="Z146" s="56">
        <v>1</v>
      </c>
      <c r="AA146" s="56"/>
      <c r="AB146" s="56"/>
      <c r="AC146" s="56"/>
      <c r="AD146" s="56"/>
      <c r="AE146" s="56"/>
      <c r="AF146" s="56">
        <f t="shared" si="32"/>
        <v>1</v>
      </c>
      <c r="AG146" s="56">
        <f t="shared" si="33"/>
        <v>0</v>
      </c>
      <c r="AH146" s="56">
        <f t="shared" si="34"/>
        <v>0</v>
      </c>
      <c r="AI146" s="56">
        <f t="shared" si="35"/>
        <v>1</v>
      </c>
      <c r="AJ146" s="56">
        <f t="shared" si="36"/>
        <v>0</v>
      </c>
      <c r="AK146" s="56">
        <f t="shared" si="37"/>
        <v>0</v>
      </c>
      <c r="AL146" s="56">
        <f t="shared" si="38"/>
        <v>0</v>
      </c>
      <c r="AM146" s="56">
        <f t="shared" si="39"/>
        <v>0</v>
      </c>
      <c r="AN146" s="56">
        <f t="shared" si="40"/>
        <v>0</v>
      </c>
      <c r="AO146" s="58">
        <f t="shared" si="41"/>
        <v>1</v>
      </c>
      <c r="AP146" s="69"/>
      <c r="AQ146" s="40">
        <v>0</v>
      </c>
      <c r="AR146" s="40">
        <f t="shared" si="44"/>
        <v>1</v>
      </c>
      <c r="AS146" s="31">
        <v>0</v>
      </c>
      <c r="AT146" s="31">
        <v>0</v>
      </c>
      <c r="AU146" s="31">
        <v>0</v>
      </c>
      <c r="AV146" s="39">
        <v>0</v>
      </c>
      <c r="AW146" s="31"/>
      <c r="AX146" s="31"/>
      <c r="AY146" s="31"/>
      <c r="AZ146" s="31"/>
      <c r="BA146" s="39"/>
      <c r="BB146" s="152">
        <f t="shared" si="42"/>
        <v>1</v>
      </c>
      <c r="BC146" s="43">
        <v>522397</v>
      </c>
      <c r="BD146" s="43">
        <v>177790</v>
      </c>
      <c r="BE146" t="s">
        <v>1414</v>
      </c>
      <c r="BF146"/>
      <c r="BM146" t="s">
        <v>1545</v>
      </c>
      <c r="BN146" t="s">
        <v>1508</v>
      </c>
    </row>
    <row r="147" spans="1:66" ht="15" customHeight="1" x14ac:dyDescent="0.25">
      <c r="A147" s="56" t="s">
        <v>558</v>
      </c>
      <c r="B147" s="19" t="s">
        <v>43</v>
      </c>
      <c r="C147" s="56"/>
      <c r="D147" s="34">
        <v>43301</v>
      </c>
      <c r="E147" s="34">
        <v>44397</v>
      </c>
      <c r="F147" s="19"/>
      <c r="G147" s="37">
        <v>44019</v>
      </c>
      <c r="H147" s="36" t="s">
        <v>1101</v>
      </c>
      <c r="I147" s="19" t="s">
        <v>1173</v>
      </c>
      <c r="J147" s="19"/>
      <c r="K147" s="56" t="s">
        <v>559</v>
      </c>
      <c r="L147" s="57" t="s">
        <v>1236</v>
      </c>
      <c r="M147" s="56" t="s">
        <v>560</v>
      </c>
      <c r="N147" s="56"/>
      <c r="O147" s="56"/>
      <c r="P147" s="56"/>
      <c r="Q147" s="56"/>
      <c r="R147" s="56"/>
      <c r="S147" s="56"/>
      <c r="T147" s="56"/>
      <c r="U147" s="56"/>
      <c r="V147" s="56">
        <f t="shared" si="43"/>
        <v>0</v>
      </c>
      <c r="W147" s="56"/>
      <c r="X147" s="56"/>
      <c r="Y147" s="56">
        <v>1</v>
      </c>
      <c r="Z147" s="56"/>
      <c r="AA147" s="56"/>
      <c r="AB147" s="56"/>
      <c r="AC147" s="56"/>
      <c r="AD147" s="56"/>
      <c r="AE147" s="56"/>
      <c r="AF147" s="56">
        <f t="shared" si="32"/>
        <v>1</v>
      </c>
      <c r="AG147" s="56">
        <f t="shared" si="33"/>
        <v>0</v>
      </c>
      <c r="AH147" s="56">
        <f t="shared" si="34"/>
        <v>1</v>
      </c>
      <c r="AI147" s="56">
        <f t="shared" si="35"/>
        <v>0</v>
      </c>
      <c r="AJ147" s="56">
        <f t="shared" si="36"/>
        <v>0</v>
      </c>
      <c r="AK147" s="56">
        <f t="shared" si="37"/>
        <v>0</v>
      </c>
      <c r="AL147" s="56">
        <f t="shared" si="38"/>
        <v>0</v>
      </c>
      <c r="AM147" s="56">
        <f t="shared" si="39"/>
        <v>0</v>
      </c>
      <c r="AN147" s="56">
        <f t="shared" si="40"/>
        <v>0</v>
      </c>
      <c r="AO147" s="58">
        <f t="shared" si="41"/>
        <v>1</v>
      </c>
      <c r="AP147" s="69"/>
      <c r="AQ147" s="40">
        <v>0</v>
      </c>
      <c r="AR147" s="40">
        <f t="shared" si="44"/>
        <v>1</v>
      </c>
      <c r="AS147" s="31">
        <v>0</v>
      </c>
      <c r="AT147" s="31">
        <v>0</v>
      </c>
      <c r="AU147" s="31">
        <v>0</v>
      </c>
      <c r="AV147" s="39">
        <v>0</v>
      </c>
      <c r="AW147" s="31"/>
      <c r="AX147" s="31"/>
      <c r="AY147" s="31"/>
      <c r="AZ147" s="31"/>
      <c r="BA147" s="39"/>
      <c r="BB147" s="152">
        <f t="shared" si="42"/>
        <v>1</v>
      </c>
      <c r="BC147" s="43">
        <v>515426</v>
      </c>
      <c r="BD147" s="43">
        <v>171451</v>
      </c>
      <c r="BE147" t="s">
        <v>1458</v>
      </c>
      <c r="BF147"/>
    </row>
    <row r="148" spans="1:66" ht="15" customHeight="1" x14ac:dyDescent="0.25">
      <c r="A148" s="56" t="s">
        <v>565</v>
      </c>
      <c r="B148" s="19" t="s">
        <v>48</v>
      </c>
      <c r="C148" s="56"/>
      <c r="D148" s="34">
        <v>43530</v>
      </c>
      <c r="E148" s="34">
        <v>44627</v>
      </c>
      <c r="F148" s="37">
        <v>43710</v>
      </c>
      <c r="G148" s="19"/>
      <c r="H148" s="36" t="s">
        <v>1101</v>
      </c>
      <c r="I148" s="19" t="s">
        <v>1173</v>
      </c>
      <c r="J148" s="19"/>
      <c r="K148" s="56" t="s">
        <v>566</v>
      </c>
      <c r="L148" s="57" t="s">
        <v>567</v>
      </c>
      <c r="M148" s="56" t="s">
        <v>568</v>
      </c>
      <c r="N148" s="56"/>
      <c r="O148" s="56"/>
      <c r="P148" s="56"/>
      <c r="Q148" s="56">
        <v>1</v>
      </c>
      <c r="R148" s="56"/>
      <c r="S148" s="56"/>
      <c r="T148" s="56"/>
      <c r="U148" s="56"/>
      <c r="V148" s="56">
        <f t="shared" si="43"/>
        <v>1</v>
      </c>
      <c r="W148" s="56"/>
      <c r="X148" s="56"/>
      <c r="Y148" s="56">
        <v>1</v>
      </c>
      <c r="Z148" s="56">
        <v>1</v>
      </c>
      <c r="AA148" s="56"/>
      <c r="AB148" s="56"/>
      <c r="AC148" s="56"/>
      <c r="AD148" s="56"/>
      <c r="AE148" s="56"/>
      <c r="AF148" s="56">
        <f t="shared" si="32"/>
        <v>2</v>
      </c>
      <c r="AG148" s="56">
        <f t="shared" si="33"/>
        <v>0</v>
      </c>
      <c r="AH148" s="56">
        <f t="shared" si="34"/>
        <v>1</v>
      </c>
      <c r="AI148" s="56">
        <f t="shared" si="35"/>
        <v>1</v>
      </c>
      <c r="AJ148" s="56">
        <f t="shared" si="36"/>
        <v>-1</v>
      </c>
      <c r="AK148" s="56">
        <f t="shared" si="37"/>
        <v>0</v>
      </c>
      <c r="AL148" s="56">
        <f t="shared" si="38"/>
        <v>0</v>
      </c>
      <c r="AM148" s="56">
        <f t="shared" si="39"/>
        <v>0</v>
      </c>
      <c r="AN148" s="56">
        <f t="shared" si="40"/>
        <v>0</v>
      </c>
      <c r="AO148" s="58">
        <f t="shared" si="41"/>
        <v>1</v>
      </c>
      <c r="AP148" s="69"/>
      <c r="AQ148" s="40">
        <v>0</v>
      </c>
      <c r="AR148" s="40">
        <f t="shared" si="44"/>
        <v>1</v>
      </c>
      <c r="AS148" s="31">
        <v>0</v>
      </c>
      <c r="AT148" s="31">
        <v>0</v>
      </c>
      <c r="AU148" s="31">
        <v>0</v>
      </c>
      <c r="AV148" s="39">
        <v>0</v>
      </c>
      <c r="AW148" s="31"/>
      <c r="AX148" s="31"/>
      <c r="AY148" s="31"/>
      <c r="AZ148" s="31"/>
      <c r="BA148" s="39"/>
      <c r="BB148" s="152">
        <f t="shared" si="42"/>
        <v>1</v>
      </c>
      <c r="BC148" s="43">
        <v>512731</v>
      </c>
      <c r="BD148" s="43">
        <v>171617</v>
      </c>
      <c r="BE148" t="s">
        <v>1416</v>
      </c>
      <c r="BF148"/>
    </row>
    <row r="149" spans="1:66" ht="15" customHeight="1" x14ac:dyDescent="0.25">
      <c r="A149" s="56" t="s">
        <v>579</v>
      </c>
      <c r="B149" s="19" t="s">
        <v>20</v>
      </c>
      <c r="C149" s="56"/>
      <c r="D149" s="34">
        <v>43157</v>
      </c>
      <c r="E149" s="34">
        <v>44253</v>
      </c>
      <c r="F149" s="34">
        <v>43525</v>
      </c>
      <c r="G149" s="37">
        <v>44056</v>
      </c>
      <c r="H149" s="33" t="s">
        <v>1101</v>
      </c>
      <c r="I149" s="19" t="s">
        <v>1173</v>
      </c>
      <c r="J149" s="19"/>
      <c r="K149" s="56" t="s">
        <v>580</v>
      </c>
      <c r="L149" s="57" t="s">
        <v>581</v>
      </c>
      <c r="M149" s="56" t="s">
        <v>582</v>
      </c>
      <c r="N149" s="56"/>
      <c r="O149" s="56"/>
      <c r="P149" s="56"/>
      <c r="Q149" s="56">
        <v>1</v>
      </c>
      <c r="R149" s="56"/>
      <c r="S149" s="56"/>
      <c r="T149" s="56"/>
      <c r="U149" s="56"/>
      <c r="V149" s="56">
        <f t="shared" si="43"/>
        <v>1</v>
      </c>
      <c r="W149" s="56"/>
      <c r="X149" s="56"/>
      <c r="Y149" s="56"/>
      <c r="Z149" s="56"/>
      <c r="AA149" s="56"/>
      <c r="AB149" s="56">
        <v>2</v>
      </c>
      <c r="AC149" s="56"/>
      <c r="AD149" s="56"/>
      <c r="AE149" s="56"/>
      <c r="AF149" s="56">
        <f t="shared" si="32"/>
        <v>2</v>
      </c>
      <c r="AG149" s="56">
        <f t="shared" si="33"/>
        <v>0</v>
      </c>
      <c r="AH149" s="56">
        <f t="shared" si="34"/>
        <v>0</v>
      </c>
      <c r="AI149" s="56">
        <f t="shared" si="35"/>
        <v>0</v>
      </c>
      <c r="AJ149" s="56">
        <f t="shared" si="36"/>
        <v>-1</v>
      </c>
      <c r="AK149" s="56">
        <f t="shared" si="37"/>
        <v>2</v>
      </c>
      <c r="AL149" s="56">
        <f t="shared" si="38"/>
        <v>0</v>
      </c>
      <c r="AM149" s="56">
        <f t="shared" si="39"/>
        <v>0</v>
      </c>
      <c r="AN149" s="56">
        <f t="shared" si="40"/>
        <v>0</v>
      </c>
      <c r="AO149" s="58">
        <f t="shared" si="41"/>
        <v>1</v>
      </c>
      <c r="AP149" s="69"/>
      <c r="AQ149" s="40">
        <v>0</v>
      </c>
      <c r="AR149" s="40">
        <f t="shared" si="44"/>
        <v>1</v>
      </c>
      <c r="AS149" s="31">
        <v>0</v>
      </c>
      <c r="AT149" s="31">
        <v>0</v>
      </c>
      <c r="AU149" s="31">
        <v>0</v>
      </c>
      <c r="AV149" s="39">
        <v>0</v>
      </c>
      <c r="AW149" s="31"/>
      <c r="AX149" s="31"/>
      <c r="AY149" s="31"/>
      <c r="AZ149" s="31"/>
      <c r="BA149" s="39"/>
      <c r="BB149" s="152">
        <f t="shared" si="42"/>
        <v>1</v>
      </c>
      <c r="BC149" s="43">
        <v>519786</v>
      </c>
      <c r="BD149" s="43">
        <v>175060</v>
      </c>
      <c r="BE149" t="s">
        <v>1402</v>
      </c>
      <c r="BF149"/>
    </row>
    <row r="150" spans="1:66" ht="15" customHeight="1" x14ac:dyDescent="0.25">
      <c r="A150" s="56" t="s">
        <v>587</v>
      </c>
      <c r="B150" s="19" t="s">
        <v>20</v>
      </c>
      <c r="C150" s="56"/>
      <c r="D150" s="34">
        <v>43278</v>
      </c>
      <c r="E150" s="34">
        <v>44374</v>
      </c>
      <c r="F150" s="37">
        <v>43631</v>
      </c>
      <c r="G150" s="37">
        <v>44013</v>
      </c>
      <c r="H150" s="59" t="s">
        <v>1101</v>
      </c>
      <c r="I150" s="19" t="s">
        <v>1173</v>
      </c>
      <c r="J150" s="19"/>
      <c r="K150" s="56" t="s">
        <v>588</v>
      </c>
      <c r="L150" s="57" t="s">
        <v>589</v>
      </c>
      <c r="M150" s="56" t="s">
        <v>590</v>
      </c>
      <c r="N150" s="56"/>
      <c r="O150" s="56"/>
      <c r="P150" s="56"/>
      <c r="Q150" s="56"/>
      <c r="R150" s="56"/>
      <c r="S150" s="56"/>
      <c r="T150" s="56"/>
      <c r="U150" s="56"/>
      <c r="V150" s="56">
        <f t="shared" si="43"/>
        <v>0</v>
      </c>
      <c r="W150" s="56"/>
      <c r="X150" s="56"/>
      <c r="Y150" s="56"/>
      <c r="Z150" s="56">
        <v>1</v>
      </c>
      <c r="AA150" s="56"/>
      <c r="AB150" s="56"/>
      <c r="AC150" s="56"/>
      <c r="AD150" s="56"/>
      <c r="AE150" s="56"/>
      <c r="AF150" s="56">
        <f t="shared" si="32"/>
        <v>1</v>
      </c>
      <c r="AG150" s="56">
        <f t="shared" si="33"/>
        <v>0</v>
      </c>
      <c r="AH150" s="56">
        <f t="shared" si="34"/>
        <v>0</v>
      </c>
      <c r="AI150" s="56">
        <f t="shared" si="35"/>
        <v>1</v>
      </c>
      <c r="AJ150" s="56">
        <f t="shared" si="36"/>
        <v>0</v>
      </c>
      <c r="AK150" s="56">
        <f t="shared" si="37"/>
        <v>0</v>
      </c>
      <c r="AL150" s="56">
        <f t="shared" si="38"/>
        <v>0</v>
      </c>
      <c r="AM150" s="56">
        <f t="shared" si="39"/>
        <v>0</v>
      </c>
      <c r="AN150" s="56">
        <f t="shared" si="40"/>
        <v>0</v>
      </c>
      <c r="AO150" s="58">
        <f t="shared" si="41"/>
        <v>1</v>
      </c>
      <c r="AP150" s="69"/>
      <c r="AQ150" s="40">
        <v>0</v>
      </c>
      <c r="AR150" s="40">
        <f t="shared" si="44"/>
        <v>1</v>
      </c>
      <c r="AS150" s="31">
        <v>0</v>
      </c>
      <c r="AT150" s="31">
        <v>0</v>
      </c>
      <c r="AU150" s="31">
        <v>0</v>
      </c>
      <c r="AV150" s="39">
        <v>0</v>
      </c>
      <c r="AW150" s="31"/>
      <c r="AX150" s="31"/>
      <c r="AY150" s="31"/>
      <c r="AZ150" s="31"/>
      <c r="BA150" s="39"/>
      <c r="BB150" s="152">
        <f t="shared" si="42"/>
        <v>1</v>
      </c>
      <c r="BC150" s="43">
        <v>513875</v>
      </c>
      <c r="BD150" s="43">
        <v>172459</v>
      </c>
      <c r="BE150" t="s">
        <v>1427</v>
      </c>
      <c r="BF150"/>
    </row>
    <row r="151" spans="1:66" ht="15" customHeight="1" x14ac:dyDescent="0.25">
      <c r="A151" s="56" t="s">
        <v>591</v>
      </c>
      <c r="B151" s="19" t="s">
        <v>38</v>
      </c>
      <c r="C151" s="56"/>
      <c r="D151" s="34">
        <v>43439</v>
      </c>
      <c r="E151" s="34">
        <v>44535</v>
      </c>
      <c r="F151" s="34">
        <v>43780</v>
      </c>
      <c r="G151" s="19"/>
      <c r="H151" s="36" t="s">
        <v>1101</v>
      </c>
      <c r="I151" s="19" t="s">
        <v>1173</v>
      </c>
      <c r="J151" s="19"/>
      <c r="K151" s="56" t="s">
        <v>592</v>
      </c>
      <c r="L151" s="57" t="s">
        <v>593</v>
      </c>
      <c r="M151" s="56" t="s">
        <v>376</v>
      </c>
      <c r="N151" s="56"/>
      <c r="O151" s="56"/>
      <c r="P151" s="56"/>
      <c r="Q151" s="56">
        <v>1</v>
      </c>
      <c r="R151" s="56"/>
      <c r="S151" s="56"/>
      <c r="T151" s="56"/>
      <c r="U151" s="56"/>
      <c r="V151" s="56">
        <f t="shared" si="43"/>
        <v>1</v>
      </c>
      <c r="W151" s="56"/>
      <c r="X151" s="56">
        <v>1</v>
      </c>
      <c r="Y151" s="56"/>
      <c r="Z151" s="56">
        <v>1</v>
      </c>
      <c r="AA151" s="56"/>
      <c r="AB151" s="56"/>
      <c r="AC151" s="56"/>
      <c r="AD151" s="56"/>
      <c r="AE151" s="56"/>
      <c r="AF151" s="56">
        <f t="shared" si="32"/>
        <v>2</v>
      </c>
      <c r="AG151" s="56">
        <f t="shared" si="33"/>
        <v>1</v>
      </c>
      <c r="AH151" s="56">
        <f t="shared" si="34"/>
        <v>0</v>
      </c>
      <c r="AI151" s="56">
        <f t="shared" si="35"/>
        <v>1</v>
      </c>
      <c r="AJ151" s="56">
        <f t="shared" si="36"/>
        <v>-1</v>
      </c>
      <c r="AK151" s="56">
        <f t="shared" si="37"/>
        <v>0</v>
      </c>
      <c r="AL151" s="56">
        <f t="shared" si="38"/>
        <v>0</v>
      </c>
      <c r="AM151" s="56">
        <f t="shared" si="39"/>
        <v>0</v>
      </c>
      <c r="AN151" s="56">
        <f t="shared" si="40"/>
        <v>0</v>
      </c>
      <c r="AO151" s="58">
        <f t="shared" si="41"/>
        <v>1</v>
      </c>
      <c r="AP151" s="69"/>
      <c r="AQ151" s="40">
        <v>0</v>
      </c>
      <c r="AR151" s="40">
        <f t="shared" si="44"/>
        <v>1</v>
      </c>
      <c r="AS151" s="31">
        <v>0</v>
      </c>
      <c r="AT151" s="31">
        <v>0</v>
      </c>
      <c r="AU151" s="31">
        <v>0</v>
      </c>
      <c r="AV151" s="39">
        <v>0</v>
      </c>
      <c r="AW151" s="31"/>
      <c r="AX151" s="31"/>
      <c r="AY151" s="31"/>
      <c r="AZ151" s="31"/>
      <c r="BA151" s="39"/>
      <c r="BB151" s="152">
        <f t="shared" si="42"/>
        <v>1</v>
      </c>
      <c r="BC151" s="43">
        <v>520283</v>
      </c>
      <c r="BD151" s="43">
        <v>175305</v>
      </c>
      <c r="BE151" t="s">
        <v>1402</v>
      </c>
      <c r="BF151"/>
      <c r="BG151" t="s">
        <v>1402</v>
      </c>
    </row>
    <row r="152" spans="1:66" ht="15" customHeight="1" x14ac:dyDescent="0.25">
      <c r="A152" s="56" t="s">
        <v>598</v>
      </c>
      <c r="B152" s="19" t="s">
        <v>20</v>
      </c>
      <c r="C152" s="56"/>
      <c r="D152" s="34">
        <v>43193</v>
      </c>
      <c r="E152" s="34">
        <v>44289</v>
      </c>
      <c r="F152" s="34">
        <v>43525</v>
      </c>
      <c r="G152" s="19"/>
      <c r="H152" s="36" t="s">
        <v>1101</v>
      </c>
      <c r="I152" s="19" t="s">
        <v>1173</v>
      </c>
      <c r="J152" s="19"/>
      <c r="K152" s="56" t="s">
        <v>599</v>
      </c>
      <c r="L152" s="57" t="s">
        <v>600</v>
      </c>
      <c r="M152" s="56" t="s">
        <v>601</v>
      </c>
      <c r="N152" s="56"/>
      <c r="O152" s="56"/>
      <c r="P152" s="56">
        <v>2</v>
      </c>
      <c r="Q152" s="56"/>
      <c r="R152" s="56"/>
      <c r="S152" s="56"/>
      <c r="T152" s="56"/>
      <c r="U152" s="56"/>
      <c r="V152" s="56">
        <f t="shared" si="43"/>
        <v>2</v>
      </c>
      <c r="W152" s="56"/>
      <c r="X152" s="56"/>
      <c r="Y152" s="56"/>
      <c r="Z152" s="56"/>
      <c r="AA152" s="56">
        <v>2</v>
      </c>
      <c r="AB152" s="56"/>
      <c r="AC152" s="56"/>
      <c r="AD152" s="56"/>
      <c r="AE152" s="56"/>
      <c r="AF152" s="56">
        <f t="shared" si="32"/>
        <v>2</v>
      </c>
      <c r="AG152" s="56">
        <f t="shared" si="33"/>
        <v>0</v>
      </c>
      <c r="AH152" s="56">
        <f t="shared" si="34"/>
        <v>0</v>
      </c>
      <c r="AI152" s="56">
        <f t="shared" si="35"/>
        <v>-2</v>
      </c>
      <c r="AJ152" s="56">
        <f t="shared" si="36"/>
        <v>2</v>
      </c>
      <c r="AK152" s="56">
        <f t="shared" si="37"/>
        <v>0</v>
      </c>
      <c r="AL152" s="56">
        <f t="shared" si="38"/>
        <v>0</v>
      </c>
      <c r="AM152" s="56">
        <f t="shared" si="39"/>
        <v>0</v>
      </c>
      <c r="AN152" s="56">
        <f t="shared" si="40"/>
        <v>0</v>
      </c>
      <c r="AO152" s="58">
        <f t="shared" si="41"/>
        <v>0</v>
      </c>
      <c r="AP152" s="69"/>
      <c r="AQ152" s="40">
        <v>0</v>
      </c>
      <c r="AR152" s="40">
        <f t="shared" si="44"/>
        <v>0</v>
      </c>
      <c r="AS152" s="31">
        <v>0</v>
      </c>
      <c r="AT152" s="31">
        <v>0</v>
      </c>
      <c r="AU152" s="31">
        <v>0</v>
      </c>
      <c r="AV152" s="39">
        <v>0</v>
      </c>
      <c r="AW152" s="31"/>
      <c r="AX152" s="31"/>
      <c r="AY152" s="31"/>
      <c r="AZ152" s="31"/>
      <c r="BA152" s="39"/>
      <c r="BB152" s="152">
        <f t="shared" si="42"/>
        <v>0</v>
      </c>
      <c r="BC152" s="43">
        <v>522357</v>
      </c>
      <c r="BD152" s="43">
        <v>175528</v>
      </c>
      <c r="BE152" t="s">
        <v>1459</v>
      </c>
      <c r="BF152"/>
    </row>
    <row r="153" spans="1:66" ht="15" customHeight="1" x14ac:dyDescent="0.25">
      <c r="A153" s="56" t="s">
        <v>618</v>
      </c>
      <c r="B153" s="19" t="s">
        <v>38</v>
      </c>
      <c r="C153" s="56"/>
      <c r="D153" s="34">
        <v>43350</v>
      </c>
      <c r="E153" s="34">
        <v>44446</v>
      </c>
      <c r="F153" s="34">
        <v>43405</v>
      </c>
      <c r="G153" s="19"/>
      <c r="H153" s="59" t="s">
        <v>1101</v>
      </c>
      <c r="I153" s="19" t="s">
        <v>1173</v>
      </c>
      <c r="J153" s="19"/>
      <c r="K153" s="56" t="s">
        <v>619</v>
      </c>
      <c r="L153" s="57" t="s">
        <v>620</v>
      </c>
      <c r="M153" s="56" t="s">
        <v>621</v>
      </c>
      <c r="N153" s="56"/>
      <c r="O153" s="56">
        <v>1</v>
      </c>
      <c r="P153" s="56"/>
      <c r="Q153" s="56"/>
      <c r="R153" s="56"/>
      <c r="S153" s="56"/>
      <c r="T153" s="56"/>
      <c r="U153" s="56"/>
      <c r="V153" s="56">
        <f t="shared" si="43"/>
        <v>1</v>
      </c>
      <c r="W153" s="56"/>
      <c r="X153" s="56">
        <v>2</v>
      </c>
      <c r="Y153" s="56"/>
      <c r="Z153" s="56"/>
      <c r="AA153" s="56"/>
      <c r="AB153" s="56"/>
      <c r="AC153" s="56"/>
      <c r="AD153" s="56"/>
      <c r="AE153" s="56"/>
      <c r="AF153" s="56">
        <f t="shared" si="32"/>
        <v>2</v>
      </c>
      <c r="AG153" s="56">
        <f t="shared" si="33"/>
        <v>2</v>
      </c>
      <c r="AH153" s="56">
        <f t="shared" si="34"/>
        <v>-1</v>
      </c>
      <c r="AI153" s="56">
        <f t="shared" si="35"/>
        <v>0</v>
      </c>
      <c r="AJ153" s="56">
        <f t="shared" si="36"/>
        <v>0</v>
      </c>
      <c r="AK153" s="56">
        <f t="shared" si="37"/>
        <v>0</v>
      </c>
      <c r="AL153" s="56">
        <f t="shared" si="38"/>
        <v>0</v>
      </c>
      <c r="AM153" s="56">
        <f t="shared" si="39"/>
        <v>0</v>
      </c>
      <c r="AN153" s="56">
        <f t="shared" si="40"/>
        <v>0</v>
      </c>
      <c r="AO153" s="58">
        <f t="shared" si="41"/>
        <v>1</v>
      </c>
      <c r="AP153" s="69"/>
      <c r="AQ153" s="40">
        <v>0</v>
      </c>
      <c r="AR153" s="40">
        <f t="shared" si="44"/>
        <v>1</v>
      </c>
      <c r="AS153" s="31">
        <v>0</v>
      </c>
      <c r="AT153" s="31">
        <v>0</v>
      </c>
      <c r="AU153" s="31">
        <v>0</v>
      </c>
      <c r="AV153" s="39">
        <v>0</v>
      </c>
      <c r="AW153" s="31"/>
      <c r="AX153" s="31"/>
      <c r="AY153" s="31"/>
      <c r="AZ153" s="31"/>
      <c r="BA153" s="39"/>
      <c r="BB153" s="152">
        <f t="shared" si="42"/>
        <v>1</v>
      </c>
      <c r="BC153" s="43">
        <v>515991</v>
      </c>
      <c r="BD153" s="43">
        <v>168830</v>
      </c>
      <c r="BE153" t="s">
        <v>1417</v>
      </c>
      <c r="BF153"/>
      <c r="BM153" t="s">
        <v>1545</v>
      </c>
      <c r="BN153" t="s">
        <v>1530</v>
      </c>
    </row>
    <row r="154" spans="1:66" ht="15" customHeight="1" x14ac:dyDescent="0.25">
      <c r="A154" s="56" t="s">
        <v>630</v>
      </c>
      <c r="B154" s="19" t="s">
        <v>20</v>
      </c>
      <c r="C154" s="56"/>
      <c r="D154" s="34">
        <v>43329</v>
      </c>
      <c r="E154" s="34">
        <v>44425</v>
      </c>
      <c r="F154" s="34">
        <v>43689</v>
      </c>
      <c r="G154" s="19"/>
      <c r="H154" s="59" t="s">
        <v>1101</v>
      </c>
      <c r="I154" s="19" t="s">
        <v>1173</v>
      </c>
      <c r="J154" s="19"/>
      <c r="K154" s="56" t="s">
        <v>631</v>
      </c>
      <c r="L154" s="57" t="s">
        <v>632</v>
      </c>
      <c r="M154" s="56" t="s">
        <v>633</v>
      </c>
      <c r="N154" s="56"/>
      <c r="O154" s="56"/>
      <c r="P154" s="56"/>
      <c r="Q154" s="56"/>
      <c r="R154" s="56"/>
      <c r="S154" s="56"/>
      <c r="T154" s="56"/>
      <c r="U154" s="56"/>
      <c r="V154" s="56">
        <f t="shared" si="43"/>
        <v>0</v>
      </c>
      <c r="W154" s="56"/>
      <c r="X154" s="56"/>
      <c r="Y154" s="56"/>
      <c r="Z154" s="56"/>
      <c r="AA154" s="56">
        <v>1</v>
      </c>
      <c r="AB154" s="56"/>
      <c r="AC154" s="56"/>
      <c r="AD154" s="56"/>
      <c r="AE154" s="56"/>
      <c r="AF154" s="56">
        <f t="shared" si="32"/>
        <v>1</v>
      </c>
      <c r="AG154" s="56">
        <f t="shared" si="33"/>
        <v>0</v>
      </c>
      <c r="AH154" s="56">
        <f t="shared" si="34"/>
        <v>0</v>
      </c>
      <c r="AI154" s="56">
        <f t="shared" si="35"/>
        <v>0</v>
      </c>
      <c r="AJ154" s="56">
        <f t="shared" si="36"/>
        <v>1</v>
      </c>
      <c r="AK154" s="56">
        <f t="shared" si="37"/>
        <v>0</v>
      </c>
      <c r="AL154" s="56">
        <f t="shared" si="38"/>
        <v>0</v>
      </c>
      <c r="AM154" s="56">
        <f t="shared" si="39"/>
        <v>0</v>
      </c>
      <c r="AN154" s="56">
        <f t="shared" si="40"/>
        <v>0</v>
      </c>
      <c r="AO154" s="58">
        <f t="shared" si="41"/>
        <v>1</v>
      </c>
      <c r="AP154" s="69"/>
      <c r="AQ154" s="40">
        <v>0</v>
      </c>
      <c r="AR154" s="40">
        <f t="shared" si="44"/>
        <v>1</v>
      </c>
      <c r="AS154" s="31">
        <v>0</v>
      </c>
      <c r="AT154" s="31">
        <v>0</v>
      </c>
      <c r="AU154" s="31">
        <v>0</v>
      </c>
      <c r="AV154" s="39">
        <v>0</v>
      </c>
      <c r="AW154" s="31"/>
      <c r="AX154" s="31"/>
      <c r="AY154" s="31"/>
      <c r="AZ154" s="31"/>
      <c r="BA154" s="39"/>
      <c r="BB154" s="152">
        <f t="shared" si="42"/>
        <v>1</v>
      </c>
      <c r="BC154" s="43">
        <v>513446</v>
      </c>
      <c r="BD154" s="43">
        <v>170353</v>
      </c>
      <c r="BE154" t="s">
        <v>1417</v>
      </c>
      <c r="BF154" t="s">
        <v>1410</v>
      </c>
    </row>
    <row r="155" spans="1:66" ht="15" customHeight="1" x14ac:dyDescent="0.25">
      <c r="A155" s="56" t="s">
        <v>648</v>
      </c>
      <c r="B155" s="19" t="s">
        <v>20</v>
      </c>
      <c r="C155" s="56"/>
      <c r="D155" s="34">
        <v>43272</v>
      </c>
      <c r="E155" s="34">
        <v>44368</v>
      </c>
      <c r="F155" s="34">
        <v>43435</v>
      </c>
      <c r="G155" s="19"/>
      <c r="H155" s="33" t="s">
        <v>1101</v>
      </c>
      <c r="I155" s="19" t="s">
        <v>1173</v>
      </c>
      <c r="J155" s="19"/>
      <c r="K155" s="56" t="s">
        <v>649</v>
      </c>
      <c r="L155" s="57" t="s">
        <v>650</v>
      </c>
      <c r="M155" s="56" t="s">
        <v>651</v>
      </c>
      <c r="N155" s="56"/>
      <c r="O155" s="56"/>
      <c r="P155" s="56"/>
      <c r="Q155" s="56"/>
      <c r="R155" s="56"/>
      <c r="S155" s="56"/>
      <c r="T155" s="56"/>
      <c r="U155" s="56"/>
      <c r="V155" s="56">
        <f t="shared" si="43"/>
        <v>0</v>
      </c>
      <c r="W155" s="56"/>
      <c r="X155" s="56">
        <v>1</v>
      </c>
      <c r="Y155" s="56"/>
      <c r="Z155" s="56"/>
      <c r="AA155" s="56"/>
      <c r="AB155" s="56"/>
      <c r="AC155" s="56"/>
      <c r="AD155" s="56"/>
      <c r="AE155" s="56"/>
      <c r="AF155" s="56">
        <f t="shared" si="32"/>
        <v>1</v>
      </c>
      <c r="AG155" s="56">
        <f t="shared" si="33"/>
        <v>1</v>
      </c>
      <c r="AH155" s="56">
        <f t="shared" si="34"/>
        <v>0</v>
      </c>
      <c r="AI155" s="56">
        <f t="shared" si="35"/>
        <v>0</v>
      </c>
      <c r="AJ155" s="56">
        <f t="shared" si="36"/>
        <v>0</v>
      </c>
      <c r="AK155" s="56">
        <f t="shared" si="37"/>
        <v>0</v>
      </c>
      <c r="AL155" s="56">
        <f t="shared" si="38"/>
        <v>0</v>
      </c>
      <c r="AM155" s="56">
        <f t="shared" si="39"/>
        <v>0</v>
      </c>
      <c r="AN155" s="56">
        <f t="shared" si="40"/>
        <v>0</v>
      </c>
      <c r="AO155" s="58">
        <f t="shared" si="41"/>
        <v>1</v>
      </c>
      <c r="AP155" s="69"/>
      <c r="AQ155" s="40">
        <v>0</v>
      </c>
      <c r="AR155" s="40">
        <f t="shared" si="44"/>
        <v>1</v>
      </c>
      <c r="AS155" s="31">
        <v>0</v>
      </c>
      <c r="AT155" s="31">
        <v>0</v>
      </c>
      <c r="AU155" s="31">
        <v>0</v>
      </c>
      <c r="AV155" s="39">
        <v>0</v>
      </c>
      <c r="AW155" s="31"/>
      <c r="AX155" s="31"/>
      <c r="AY155" s="31"/>
      <c r="AZ155" s="31"/>
      <c r="BA155" s="39"/>
      <c r="BB155" s="152">
        <f t="shared" si="42"/>
        <v>1</v>
      </c>
      <c r="BC155" s="43">
        <v>513452</v>
      </c>
      <c r="BD155" s="43">
        <v>171614</v>
      </c>
      <c r="BE155" t="s">
        <v>1416</v>
      </c>
      <c r="BF155"/>
    </row>
    <row r="156" spans="1:66" ht="15" customHeight="1" x14ac:dyDescent="0.25">
      <c r="A156" s="56" t="s">
        <v>662</v>
      </c>
      <c r="B156" s="19" t="s">
        <v>48</v>
      </c>
      <c r="C156" s="56"/>
      <c r="D156" s="34">
        <v>43411</v>
      </c>
      <c r="E156" s="34">
        <v>44507</v>
      </c>
      <c r="F156" s="34">
        <v>43437</v>
      </c>
      <c r="G156" s="37">
        <v>43994</v>
      </c>
      <c r="H156" s="36" t="s">
        <v>1101</v>
      </c>
      <c r="I156" s="19" t="s">
        <v>1173</v>
      </c>
      <c r="J156" s="19"/>
      <c r="K156" s="56" t="s">
        <v>663</v>
      </c>
      <c r="L156" s="57" t="s">
        <v>664</v>
      </c>
      <c r="M156" s="56" t="s">
        <v>224</v>
      </c>
      <c r="N156" s="56">
        <v>3</v>
      </c>
      <c r="O156" s="56"/>
      <c r="P156" s="56"/>
      <c r="Q156" s="56"/>
      <c r="R156" s="56"/>
      <c r="S156" s="56"/>
      <c r="T156" s="56"/>
      <c r="U156" s="56"/>
      <c r="V156" s="56">
        <f t="shared" si="43"/>
        <v>3</v>
      </c>
      <c r="W156" s="56"/>
      <c r="X156" s="56"/>
      <c r="Y156" s="56">
        <v>3</v>
      </c>
      <c r="Z156" s="56"/>
      <c r="AA156" s="56"/>
      <c r="AB156" s="56"/>
      <c r="AC156" s="56"/>
      <c r="AD156" s="56"/>
      <c r="AE156" s="56"/>
      <c r="AF156" s="56">
        <f t="shared" si="32"/>
        <v>3</v>
      </c>
      <c r="AG156" s="56">
        <f t="shared" si="33"/>
        <v>-3</v>
      </c>
      <c r="AH156" s="56">
        <f t="shared" si="34"/>
        <v>3</v>
      </c>
      <c r="AI156" s="56">
        <f t="shared" si="35"/>
        <v>0</v>
      </c>
      <c r="AJ156" s="56">
        <f t="shared" si="36"/>
        <v>0</v>
      </c>
      <c r="AK156" s="56">
        <f t="shared" si="37"/>
        <v>0</v>
      </c>
      <c r="AL156" s="56">
        <f t="shared" si="38"/>
        <v>0</v>
      </c>
      <c r="AM156" s="56">
        <f t="shared" si="39"/>
        <v>0</v>
      </c>
      <c r="AN156" s="56">
        <f t="shared" si="40"/>
        <v>0</v>
      </c>
      <c r="AO156" s="58">
        <f t="shared" si="41"/>
        <v>0</v>
      </c>
      <c r="AP156" s="69"/>
      <c r="AQ156" s="40">
        <v>0</v>
      </c>
      <c r="AR156" s="40">
        <f t="shared" si="44"/>
        <v>0</v>
      </c>
      <c r="AS156" s="31">
        <v>0</v>
      </c>
      <c r="AT156" s="31">
        <v>0</v>
      </c>
      <c r="AU156" s="31">
        <v>0</v>
      </c>
      <c r="AV156" s="39">
        <v>0</v>
      </c>
      <c r="AW156" s="31"/>
      <c r="AX156" s="31"/>
      <c r="AY156" s="31"/>
      <c r="AZ156" s="31"/>
      <c r="BA156" s="39"/>
      <c r="BB156" s="152">
        <f t="shared" si="42"/>
        <v>0</v>
      </c>
      <c r="BC156" s="43">
        <v>514485</v>
      </c>
      <c r="BD156" s="43">
        <v>171271</v>
      </c>
      <c r="BE156" t="s">
        <v>1458</v>
      </c>
      <c r="BF156"/>
      <c r="BI156" t="s">
        <v>1551</v>
      </c>
      <c r="BJ156" t="s">
        <v>1503</v>
      </c>
    </row>
    <row r="157" spans="1:66" ht="15" customHeight="1" x14ac:dyDescent="0.25">
      <c r="A157" s="56" t="s">
        <v>665</v>
      </c>
      <c r="B157" s="19" t="s">
        <v>31</v>
      </c>
      <c r="C157" s="56"/>
      <c r="D157" s="34">
        <v>43255</v>
      </c>
      <c r="E157" s="34">
        <v>44351</v>
      </c>
      <c r="F157" s="37">
        <v>43843</v>
      </c>
      <c r="G157" s="19"/>
      <c r="H157" s="36" t="s">
        <v>1101</v>
      </c>
      <c r="I157" s="19" t="s">
        <v>1173</v>
      </c>
      <c r="J157" s="19"/>
      <c r="K157" s="56" t="s">
        <v>666</v>
      </c>
      <c r="L157" s="57" t="s">
        <v>667</v>
      </c>
      <c r="M157" s="56" t="s">
        <v>397</v>
      </c>
      <c r="N157" s="56"/>
      <c r="O157" s="56">
        <v>1</v>
      </c>
      <c r="P157" s="56"/>
      <c r="Q157" s="56"/>
      <c r="R157" s="56"/>
      <c r="S157" s="56"/>
      <c r="T157" s="56"/>
      <c r="U157" s="56"/>
      <c r="V157" s="56">
        <f t="shared" si="43"/>
        <v>1</v>
      </c>
      <c r="W157" s="56"/>
      <c r="X157" s="56">
        <v>2</v>
      </c>
      <c r="Y157" s="56"/>
      <c r="Z157" s="56"/>
      <c r="AA157" s="56"/>
      <c r="AB157" s="56"/>
      <c r="AC157" s="56"/>
      <c r="AD157" s="56"/>
      <c r="AE157" s="56"/>
      <c r="AF157" s="56">
        <f t="shared" si="32"/>
        <v>2</v>
      </c>
      <c r="AG157" s="56">
        <f t="shared" si="33"/>
        <v>2</v>
      </c>
      <c r="AH157" s="56">
        <f t="shared" si="34"/>
        <v>-1</v>
      </c>
      <c r="AI157" s="56">
        <f t="shared" si="35"/>
        <v>0</v>
      </c>
      <c r="AJ157" s="56">
        <f t="shared" si="36"/>
        <v>0</v>
      </c>
      <c r="AK157" s="56">
        <f t="shared" si="37"/>
        <v>0</v>
      </c>
      <c r="AL157" s="56">
        <f t="shared" si="38"/>
        <v>0</v>
      </c>
      <c r="AM157" s="56">
        <f t="shared" si="39"/>
        <v>0</v>
      </c>
      <c r="AN157" s="56">
        <f t="shared" si="40"/>
        <v>0</v>
      </c>
      <c r="AO157" s="58">
        <f t="shared" si="41"/>
        <v>1</v>
      </c>
      <c r="AP157" s="69"/>
      <c r="AQ157" s="40">
        <v>0</v>
      </c>
      <c r="AR157" s="40">
        <f t="shared" si="44"/>
        <v>1</v>
      </c>
      <c r="AS157" s="31">
        <v>0</v>
      </c>
      <c r="AT157" s="31">
        <v>0</v>
      </c>
      <c r="AU157" s="31">
        <v>0</v>
      </c>
      <c r="AV157" s="39">
        <v>0</v>
      </c>
      <c r="AW157" s="31"/>
      <c r="AX157" s="31"/>
      <c r="AY157" s="31"/>
      <c r="AZ157" s="31"/>
      <c r="BA157" s="39"/>
      <c r="BB157" s="152">
        <f t="shared" si="42"/>
        <v>1</v>
      </c>
      <c r="BC157" s="43">
        <v>519061</v>
      </c>
      <c r="BD157" s="43">
        <v>176659</v>
      </c>
      <c r="BE157" t="s">
        <v>1420</v>
      </c>
      <c r="BF157"/>
      <c r="BM157" t="s">
        <v>1545</v>
      </c>
      <c r="BN157" t="s">
        <v>1510</v>
      </c>
    </row>
    <row r="158" spans="1:66" ht="15" customHeight="1" x14ac:dyDescent="0.25">
      <c r="A158" s="56" t="s">
        <v>708</v>
      </c>
      <c r="B158" s="19" t="s">
        <v>43</v>
      </c>
      <c r="C158" s="56"/>
      <c r="D158" s="34">
        <v>43613</v>
      </c>
      <c r="E158" s="34">
        <v>44709</v>
      </c>
      <c r="F158" s="37">
        <v>43684</v>
      </c>
      <c r="G158" s="37">
        <v>43963</v>
      </c>
      <c r="H158" s="36" t="s">
        <v>1101</v>
      </c>
      <c r="I158" s="19" t="s">
        <v>1173</v>
      </c>
      <c r="J158" s="19"/>
      <c r="K158" s="56" t="s">
        <v>709</v>
      </c>
      <c r="L158" s="57" t="s">
        <v>710</v>
      </c>
      <c r="M158" s="56" t="s">
        <v>711</v>
      </c>
      <c r="N158" s="56"/>
      <c r="O158" s="56"/>
      <c r="P158" s="56"/>
      <c r="Q158" s="56"/>
      <c r="R158" s="56"/>
      <c r="S158" s="56"/>
      <c r="T158" s="56"/>
      <c r="U158" s="56"/>
      <c r="V158" s="56">
        <f t="shared" si="43"/>
        <v>0</v>
      </c>
      <c r="W158" s="56"/>
      <c r="X158" s="56">
        <v>1</v>
      </c>
      <c r="Y158" s="56"/>
      <c r="Z158" s="56"/>
      <c r="AA158" s="56"/>
      <c r="AB158" s="56"/>
      <c r="AC158" s="56"/>
      <c r="AD158" s="56"/>
      <c r="AE158" s="56"/>
      <c r="AF158" s="56">
        <f t="shared" si="32"/>
        <v>1</v>
      </c>
      <c r="AG158" s="56">
        <f t="shared" si="33"/>
        <v>1</v>
      </c>
      <c r="AH158" s="56">
        <f t="shared" si="34"/>
        <v>0</v>
      </c>
      <c r="AI158" s="56">
        <f t="shared" si="35"/>
        <v>0</v>
      </c>
      <c r="AJ158" s="56">
        <f t="shared" si="36"/>
        <v>0</v>
      </c>
      <c r="AK158" s="56">
        <f t="shared" si="37"/>
        <v>0</v>
      </c>
      <c r="AL158" s="56">
        <f t="shared" si="38"/>
        <v>0</v>
      </c>
      <c r="AM158" s="56">
        <f t="shared" si="39"/>
        <v>0</v>
      </c>
      <c r="AN158" s="56">
        <f t="shared" si="40"/>
        <v>0</v>
      </c>
      <c r="AO158" s="58">
        <f t="shared" si="41"/>
        <v>1</v>
      </c>
      <c r="AP158" s="69"/>
      <c r="AQ158" s="40">
        <v>0</v>
      </c>
      <c r="AR158" s="40">
        <f t="shared" si="44"/>
        <v>1</v>
      </c>
      <c r="AS158" s="31">
        <v>0</v>
      </c>
      <c r="AT158" s="31">
        <v>0</v>
      </c>
      <c r="AU158" s="31">
        <v>0</v>
      </c>
      <c r="AV158" s="39">
        <v>0</v>
      </c>
      <c r="AW158" s="31"/>
      <c r="AX158" s="31"/>
      <c r="AY158" s="31"/>
      <c r="AZ158" s="31"/>
      <c r="BA158" s="39"/>
      <c r="BB158" s="152">
        <f t="shared" si="42"/>
        <v>1</v>
      </c>
      <c r="BC158" s="43">
        <v>520508</v>
      </c>
      <c r="BD158" s="43">
        <v>175448</v>
      </c>
      <c r="BE158" t="s">
        <v>1402</v>
      </c>
      <c r="BF158"/>
      <c r="BG158" t="s">
        <v>1402</v>
      </c>
      <c r="BM158" t="s">
        <v>1545</v>
      </c>
      <c r="BN158" t="s">
        <v>1495</v>
      </c>
    </row>
    <row r="159" spans="1:66" ht="15" customHeight="1" x14ac:dyDescent="0.25">
      <c r="A159" s="56" t="s">
        <v>720</v>
      </c>
      <c r="B159" s="19" t="s">
        <v>31</v>
      </c>
      <c r="C159" s="56"/>
      <c r="D159" s="34">
        <v>43476</v>
      </c>
      <c r="E159" s="34">
        <v>44572</v>
      </c>
      <c r="F159" s="34">
        <v>43525</v>
      </c>
      <c r="G159" s="37">
        <v>43962</v>
      </c>
      <c r="H159" s="36" t="s">
        <v>1101</v>
      </c>
      <c r="I159" s="19" t="s">
        <v>1173</v>
      </c>
      <c r="J159" s="19"/>
      <c r="K159" s="56" t="s">
        <v>721</v>
      </c>
      <c r="L159" s="57" t="s">
        <v>722</v>
      </c>
      <c r="M159" s="56" t="s">
        <v>321</v>
      </c>
      <c r="N159" s="56"/>
      <c r="O159" s="56"/>
      <c r="P159" s="56"/>
      <c r="Q159" s="56"/>
      <c r="R159" s="56"/>
      <c r="S159" s="56"/>
      <c r="T159" s="56"/>
      <c r="U159" s="56"/>
      <c r="V159" s="56">
        <f t="shared" si="43"/>
        <v>0</v>
      </c>
      <c r="W159" s="56"/>
      <c r="X159" s="56"/>
      <c r="Y159" s="56">
        <v>2</v>
      </c>
      <c r="Z159" s="56"/>
      <c r="AA159" s="56"/>
      <c r="AB159" s="56"/>
      <c r="AC159" s="56"/>
      <c r="AD159" s="56"/>
      <c r="AE159" s="56"/>
      <c r="AF159" s="56">
        <f t="shared" si="32"/>
        <v>2</v>
      </c>
      <c r="AG159" s="56">
        <f t="shared" si="33"/>
        <v>0</v>
      </c>
      <c r="AH159" s="56">
        <f t="shared" si="34"/>
        <v>2</v>
      </c>
      <c r="AI159" s="56">
        <f t="shared" si="35"/>
        <v>0</v>
      </c>
      <c r="AJ159" s="56">
        <f t="shared" si="36"/>
        <v>0</v>
      </c>
      <c r="AK159" s="56">
        <f t="shared" si="37"/>
        <v>0</v>
      </c>
      <c r="AL159" s="56">
        <f t="shared" si="38"/>
        <v>0</v>
      </c>
      <c r="AM159" s="56">
        <f t="shared" si="39"/>
        <v>0</v>
      </c>
      <c r="AN159" s="56">
        <f t="shared" si="40"/>
        <v>0</v>
      </c>
      <c r="AO159" s="58">
        <f t="shared" si="41"/>
        <v>2</v>
      </c>
      <c r="AP159" s="69"/>
      <c r="AQ159" s="40">
        <v>0</v>
      </c>
      <c r="AR159" s="40">
        <f t="shared" si="44"/>
        <v>2</v>
      </c>
      <c r="AS159" s="31">
        <v>0</v>
      </c>
      <c r="AT159" s="31">
        <v>0</v>
      </c>
      <c r="AU159" s="31">
        <v>0</v>
      </c>
      <c r="AV159" s="39">
        <v>0</v>
      </c>
      <c r="AW159" s="31"/>
      <c r="AX159" s="31"/>
      <c r="AY159" s="31"/>
      <c r="AZ159" s="31"/>
      <c r="BA159" s="39"/>
      <c r="BB159" s="152">
        <f t="shared" si="42"/>
        <v>2</v>
      </c>
      <c r="BC159" s="43">
        <v>514273</v>
      </c>
      <c r="BD159" s="43">
        <v>170844</v>
      </c>
      <c r="BE159" t="s">
        <v>1458</v>
      </c>
      <c r="BF159"/>
      <c r="BI159" t="s">
        <v>1551</v>
      </c>
      <c r="BJ159" t="s">
        <v>1503</v>
      </c>
      <c r="BM159" t="s">
        <v>1545</v>
      </c>
      <c r="BN159" t="s">
        <v>1504</v>
      </c>
    </row>
    <row r="160" spans="1:66" ht="15" customHeight="1" x14ac:dyDescent="0.25">
      <c r="A160" s="56" t="s">
        <v>723</v>
      </c>
      <c r="B160" s="19" t="s">
        <v>20</v>
      </c>
      <c r="C160" s="56"/>
      <c r="D160" s="34">
        <v>43423</v>
      </c>
      <c r="E160" s="34">
        <v>44519</v>
      </c>
      <c r="F160" s="34">
        <v>43754</v>
      </c>
      <c r="G160" s="19"/>
      <c r="H160" s="36" t="s">
        <v>1101</v>
      </c>
      <c r="I160" s="19" t="s">
        <v>1173</v>
      </c>
      <c r="J160" s="19"/>
      <c r="K160" s="56" t="s">
        <v>724</v>
      </c>
      <c r="L160" s="57" t="s">
        <v>1113</v>
      </c>
      <c r="M160" s="56" t="s">
        <v>725</v>
      </c>
      <c r="N160" s="56"/>
      <c r="O160" s="56"/>
      <c r="P160" s="56"/>
      <c r="Q160" s="56"/>
      <c r="R160" s="56"/>
      <c r="S160" s="56"/>
      <c r="T160" s="56"/>
      <c r="U160" s="56"/>
      <c r="V160" s="56">
        <f t="shared" si="43"/>
        <v>0</v>
      </c>
      <c r="W160" s="56"/>
      <c r="X160" s="56"/>
      <c r="Y160" s="56"/>
      <c r="Z160" s="56"/>
      <c r="AA160" s="56">
        <v>1</v>
      </c>
      <c r="AB160" s="56"/>
      <c r="AC160" s="56"/>
      <c r="AD160" s="56"/>
      <c r="AE160" s="56"/>
      <c r="AF160" s="56">
        <f t="shared" si="32"/>
        <v>1</v>
      </c>
      <c r="AG160" s="56">
        <f t="shared" si="33"/>
        <v>0</v>
      </c>
      <c r="AH160" s="56">
        <f t="shared" si="34"/>
        <v>0</v>
      </c>
      <c r="AI160" s="56">
        <f t="shared" si="35"/>
        <v>0</v>
      </c>
      <c r="AJ160" s="56">
        <f t="shared" si="36"/>
        <v>1</v>
      </c>
      <c r="AK160" s="56">
        <f t="shared" si="37"/>
        <v>0</v>
      </c>
      <c r="AL160" s="56">
        <f t="shared" si="38"/>
        <v>0</v>
      </c>
      <c r="AM160" s="56">
        <f t="shared" si="39"/>
        <v>0</v>
      </c>
      <c r="AN160" s="56">
        <f t="shared" si="40"/>
        <v>0</v>
      </c>
      <c r="AO160" s="58">
        <f t="shared" si="41"/>
        <v>1</v>
      </c>
      <c r="AP160" s="69"/>
      <c r="AQ160" s="40">
        <v>0</v>
      </c>
      <c r="AR160" s="40">
        <f t="shared" si="44"/>
        <v>1</v>
      </c>
      <c r="AS160" s="31">
        <v>0</v>
      </c>
      <c r="AT160" s="31">
        <v>0</v>
      </c>
      <c r="AU160" s="31">
        <v>0</v>
      </c>
      <c r="AV160" s="39">
        <v>0</v>
      </c>
      <c r="AW160" s="31"/>
      <c r="AX160" s="31"/>
      <c r="AY160" s="31"/>
      <c r="AZ160" s="31"/>
      <c r="BA160" s="39"/>
      <c r="BB160" s="152">
        <f t="shared" si="42"/>
        <v>1</v>
      </c>
      <c r="BC160" s="43">
        <v>515803</v>
      </c>
      <c r="BD160" s="43">
        <v>171071</v>
      </c>
      <c r="BE160" t="s">
        <v>1405</v>
      </c>
      <c r="BF160"/>
    </row>
    <row r="161" spans="1:66" ht="15" customHeight="1" x14ac:dyDescent="0.25">
      <c r="A161" s="56" t="s">
        <v>738</v>
      </c>
      <c r="B161" s="19" t="s">
        <v>31</v>
      </c>
      <c r="C161" s="56"/>
      <c r="D161" s="34">
        <v>43454</v>
      </c>
      <c r="E161" s="34">
        <v>44550</v>
      </c>
      <c r="F161" s="34">
        <v>43497</v>
      </c>
      <c r="G161" s="37">
        <v>43955</v>
      </c>
      <c r="H161" s="36" t="s">
        <v>1101</v>
      </c>
      <c r="I161" s="19" t="s">
        <v>1173</v>
      </c>
      <c r="J161" s="19"/>
      <c r="K161" s="56" t="s">
        <v>739</v>
      </c>
      <c r="L161" s="57" t="s">
        <v>740</v>
      </c>
      <c r="M161" s="56" t="s">
        <v>302</v>
      </c>
      <c r="N161" s="56">
        <v>2</v>
      </c>
      <c r="O161" s="56"/>
      <c r="P161" s="56"/>
      <c r="Q161" s="56"/>
      <c r="R161" s="56"/>
      <c r="S161" s="56"/>
      <c r="T161" s="56"/>
      <c r="U161" s="56"/>
      <c r="V161" s="56">
        <f t="shared" si="43"/>
        <v>2</v>
      </c>
      <c r="W161" s="56"/>
      <c r="X161" s="56">
        <v>2</v>
      </c>
      <c r="Y161" s="56">
        <v>1</v>
      </c>
      <c r="Z161" s="56"/>
      <c r="AA161" s="56"/>
      <c r="AB161" s="56"/>
      <c r="AC161" s="56"/>
      <c r="AD161" s="56"/>
      <c r="AE161" s="56"/>
      <c r="AF161" s="56">
        <f t="shared" si="32"/>
        <v>3</v>
      </c>
      <c r="AG161" s="56">
        <f t="shared" si="33"/>
        <v>0</v>
      </c>
      <c r="AH161" s="56">
        <f t="shared" si="34"/>
        <v>1</v>
      </c>
      <c r="AI161" s="56">
        <f t="shared" si="35"/>
        <v>0</v>
      </c>
      <c r="AJ161" s="56">
        <f t="shared" si="36"/>
        <v>0</v>
      </c>
      <c r="AK161" s="56">
        <f t="shared" si="37"/>
        <v>0</v>
      </c>
      <c r="AL161" s="56">
        <f t="shared" si="38"/>
        <v>0</v>
      </c>
      <c r="AM161" s="56">
        <f t="shared" si="39"/>
        <v>0</v>
      </c>
      <c r="AN161" s="56">
        <f t="shared" si="40"/>
        <v>0</v>
      </c>
      <c r="AO161" s="58">
        <f t="shared" si="41"/>
        <v>1</v>
      </c>
      <c r="AP161" s="69"/>
      <c r="AQ161" s="40">
        <v>0</v>
      </c>
      <c r="AR161" s="40">
        <f t="shared" si="44"/>
        <v>1</v>
      </c>
      <c r="AS161" s="31">
        <v>0</v>
      </c>
      <c r="AT161" s="31">
        <v>0</v>
      </c>
      <c r="AU161" s="31">
        <v>0</v>
      </c>
      <c r="AV161" s="39">
        <v>0</v>
      </c>
      <c r="AW161" s="31"/>
      <c r="AX161" s="31"/>
      <c r="AY161" s="31"/>
      <c r="AZ161" s="31"/>
      <c r="BA161" s="39"/>
      <c r="BB161" s="152">
        <f t="shared" si="42"/>
        <v>1</v>
      </c>
      <c r="BC161" s="43">
        <v>521729</v>
      </c>
      <c r="BD161" s="43">
        <v>176389</v>
      </c>
      <c r="BE161" t="s">
        <v>1459</v>
      </c>
      <c r="BF161"/>
      <c r="BI161" t="s">
        <v>1551</v>
      </c>
      <c r="BJ161" t="s">
        <v>1503</v>
      </c>
      <c r="BM161" t="s">
        <v>1545</v>
      </c>
      <c r="BN161" t="s">
        <v>1525</v>
      </c>
    </row>
    <row r="162" spans="1:66" ht="15" customHeight="1" x14ac:dyDescent="0.25">
      <c r="A162" s="56" t="s">
        <v>741</v>
      </c>
      <c r="B162" s="19" t="s">
        <v>31</v>
      </c>
      <c r="C162" s="56"/>
      <c r="D162" s="34">
        <v>43368</v>
      </c>
      <c r="E162" s="34">
        <v>44464</v>
      </c>
      <c r="F162" s="37">
        <v>43739</v>
      </c>
      <c r="G162" s="19"/>
      <c r="H162" s="36" t="s">
        <v>1101</v>
      </c>
      <c r="I162" s="19" t="s">
        <v>1173</v>
      </c>
      <c r="J162" s="19"/>
      <c r="K162" s="56" t="s">
        <v>742</v>
      </c>
      <c r="L162" s="57" t="s">
        <v>743</v>
      </c>
      <c r="M162" s="56" t="s">
        <v>744</v>
      </c>
      <c r="N162" s="56"/>
      <c r="O162" s="56"/>
      <c r="P162" s="56">
        <v>1</v>
      </c>
      <c r="Q162" s="56"/>
      <c r="R162" s="56"/>
      <c r="S162" s="56"/>
      <c r="T162" s="56"/>
      <c r="U162" s="56"/>
      <c r="V162" s="56">
        <f t="shared" si="43"/>
        <v>1</v>
      </c>
      <c r="W162" s="56"/>
      <c r="X162" s="56"/>
      <c r="Y162" s="56">
        <v>1</v>
      </c>
      <c r="Z162" s="56"/>
      <c r="AA162" s="56"/>
      <c r="AB162" s="56"/>
      <c r="AC162" s="56"/>
      <c r="AD162" s="56"/>
      <c r="AE162" s="56"/>
      <c r="AF162" s="56">
        <f t="shared" si="32"/>
        <v>1</v>
      </c>
      <c r="AG162" s="56">
        <f t="shared" si="33"/>
        <v>0</v>
      </c>
      <c r="AH162" s="56">
        <f t="shared" si="34"/>
        <v>1</v>
      </c>
      <c r="AI162" s="56">
        <f t="shared" si="35"/>
        <v>-1</v>
      </c>
      <c r="AJ162" s="56">
        <f t="shared" si="36"/>
        <v>0</v>
      </c>
      <c r="AK162" s="56">
        <f t="shared" si="37"/>
        <v>0</v>
      </c>
      <c r="AL162" s="56">
        <f t="shared" si="38"/>
        <v>0</v>
      </c>
      <c r="AM162" s="56">
        <f t="shared" si="39"/>
        <v>0</v>
      </c>
      <c r="AN162" s="56">
        <f t="shared" si="40"/>
        <v>0</v>
      </c>
      <c r="AO162" s="58">
        <f t="shared" si="41"/>
        <v>0</v>
      </c>
      <c r="AP162" s="69"/>
      <c r="AQ162" s="40">
        <v>0</v>
      </c>
      <c r="AR162" s="40">
        <f t="shared" si="44"/>
        <v>0</v>
      </c>
      <c r="AS162" s="31">
        <v>0</v>
      </c>
      <c r="AT162" s="31">
        <v>0</v>
      </c>
      <c r="AU162" s="31">
        <v>0</v>
      </c>
      <c r="AV162" s="39">
        <v>0</v>
      </c>
      <c r="AW162" s="31"/>
      <c r="AX162" s="31"/>
      <c r="AY162" s="31"/>
      <c r="AZ162" s="31"/>
      <c r="BA162" s="39"/>
      <c r="BB162" s="152">
        <f t="shared" si="42"/>
        <v>0</v>
      </c>
      <c r="BC162" s="43">
        <v>514005</v>
      </c>
      <c r="BD162" s="43">
        <v>169556</v>
      </c>
      <c r="BE162" t="s">
        <v>1417</v>
      </c>
      <c r="BF162"/>
      <c r="BI162" t="s">
        <v>1551</v>
      </c>
      <c r="BJ162" t="s">
        <v>1517</v>
      </c>
      <c r="BM162" t="s">
        <v>1545</v>
      </c>
      <c r="BN162" t="s">
        <v>1502</v>
      </c>
    </row>
    <row r="163" spans="1:66" ht="15" customHeight="1" x14ac:dyDescent="0.25">
      <c r="A163" s="56" t="s">
        <v>748</v>
      </c>
      <c r="B163" s="19" t="s">
        <v>31</v>
      </c>
      <c r="C163" s="56"/>
      <c r="D163" s="34">
        <v>43417</v>
      </c>
      <c r="E163" s="34">
        <v>44711</v>
      </c>
      <c r="F163" s="37">
        <v>43843</v>
      </c>
      <c r="G163" s="19"/>
      <c r="H163" s="36" t="s">
        <v>1101</v>
      </c>
      <c r="I163" s="19" t="s">
        <v>1173</v>
      </c>
      <c r="J163" s="19"/>
      <c r="K163" s="56" t="s">
        <v>749</v>
      </c>
      <c r="L163" s="57" t="s">
        <v>750</v>
      </c>
      <c r="M163" s="56" t="s">
        <v>397</v>
      </c>
      <c r="N163" s="56"/>
      <c r="O163" s="56"/>
      <c r="P163" s="56"/>
      <c r="Q163" s="56"/>
      <c r="R163" s="56"/>
      <c r="S163" s="56"/>
      <c r="T163" s="56"/>
      <c r="U163" s="56"/>
      <c r="V163" s="56">
        <f t="shared" si="43"/>
        <v>0</v>
      </c>
      <c r="W163" s="56"/>
      <c r="X163" s="56"/>
      <c r="Y163" s="56">
        <v>1</v>
      </c>
      <c r="Z163" s="56"/>
      <c r="AA163" s="56"/>
      <c r="AB163" s="56"/>
      <c r="AC163" s="56"/>
      <c r="AD163" s="56"/>
      <c r="AE163" s="56"/>
      <c r="AF163" s="56">
        <f t="shared" si="32"/>
        <v>1</v>
      </c>
      <c r="AG163" s="56">
        <f t="shared" si="33"/>
        <v>0</v>
      </c>
      <c r="AH163" s="56">
        <f t="shared" si="34"/>
        <v>1</v>
      </c>
      <c r="AI163" s="56">
        <f t="shared" si="35"/>
        <v>0</v>
      </c>
      <c r="AJ163" s="56">
        <f t="shared" si="36"/>
        <v>0</v>
      </c>
      <c r="AK163" s="56">
        <f t="shared" si="37"/>
        <v>0</v>
      </c>
      <c r="AL163" s="56">
        <f t="shared" si="38"/>
        <v>0</v>
      </c>
      <c r="AM163" s="56">
        <f t="shared" si="39"/>
        <v>0</v>
      </c>
      <c r="AN163" s="56">
        <f t="shared" si="40"/>
        <v>0</v>
      </c>
      <c r="AO163" s="58">
        <f t="shared" si="41"/>
        <v>1</v>
      </c>
      <c r="AP163" s="69"/>
      <c r="AQ163" s="40">
        <v>0</v>
      </c>
      <c r="AR163" s="40">
        <f t="shared" si="44"/>
        <v>1</v>
      </c>
      <c r="AS163" s="31">
        <v>0</v>
      </c>
      <c r="AT163" s="31">
        <v>0</v>
      </c>
      <c r="AU163" s="31">
        <v>0</v>
      </c>
      <c r="AV163" s="39">
        <v>0</v>
      </c>
      <c r="AW163" s="31"/>
      <c r="AX163" s="31"/>
      <c r="AY163" s="31"/>
      <c r="AZ163" s="31"/>
      <c r="BA163" s="39"/>
      <c r="BB163" s="152">
        <f t="shared" si="42"/>
        <v>1</v>
      </c>
      <c r="BC163" s="43">
        <v>519061</v>
      </c>
      <c r="BD163" s="43">
        <v>176662</v>
      </c>
      <c r="BE163" t="s">
        <v>1420</v>
      </c>
      <c r="BF163"/>
      <c r="BM163" t="s">
        <v>1545</v>
      </c>
      <c r="BN163" t="s">
        <v>1510</v>
      </c>
    </row>
    <row r="164" spans="1:66" ht="15" customHeight="1" x14ac:dyDescent="0.25">
      <c r="A164" s="56" t="s">
        <v>755</v>
      </c>
      <c r="B164" s="19" t="s">
        <v>20</v>
      </c>
      <c r="C164" s="56"/>
      <c r="D164" s="34">
        <v>43546</v>
      </c>
      <c r="E164" s="34">
        <v>44642</v>
      </c>
      <c r="F164" s="34">
        <v>43859</v>
      </c>
      <c r="G164" s="19"/>
      <c r="H164" s="36" t="s">
        <v>1101</v>
      </c>
      <c r="I164" s="19" t="s">
        <v>1173</v>
      </c>
      <c r="J164" s="19"/>
      <c r="K164" s="56" t="s">
        <v>756</v>
      </c>
      <c r="L164" s="57" t="s">
        <v>757</v>
      </c>
      <c r="M164" s="56" t="s">
        <v>758</v>
      </c>
      <c r="N164" s="56"/>
      <c r="O164" s="56">
        <v>1</v>
      </c>
      <c r="P164" s="56"/>
      <c r="Q164" s="56"/>
      <c r="R164" s="56"/>
      <c r="S164" s="56"/>
      <c r="T164" s="56"/>
      <c r="U164" s="56"/>
      <c r="V164" s="56">
        <f t="shared" si="43"/>
        <v>1</v>
      </c>
      <c r="W164" s="56"/>
      <c r="X164" s="56"/>
      <c r="Y164" s="56"/>
      <c r="Z164" s="56">
        <v>2</v>
      </c>
      <c r="AA164" s="56"/>
      <c r="AB164" s="56"/>
      <c r="AC164" s="56"/>
      <c r="AD164" s="56"/>
      <c r="AE164" s="56"/>
      <c r="AF164" s="56">
        <f t="shared" si="32"/>
        <v>2</v>
      </c>
      <c r="AG164" s="56">
        <f t="shared" si="33"/>
        <v>0</v>
      </c>
      <c r="AH164" s="56">
        <f t="shared" si="34"/>
        <v>-1</v>
      </c>
      <c r="AI164" s="56">
        <f t="shared" si="35"/>
        <v>2</v>
      </c>
      <c r="AJ164" s="56">
        <f t="shared" si="36"/>
        <v>0</v>
      </c>
      <c r="AK164" s="56">
        <f t="shared" si="37"/>
        <v>0</v>
      </c>
      <c r="AL164" s="56">
        <f t="shared" si="38"/>
        <v>0</v>
      </c>
      <c r="AM164" s="56">
        <f t="shared" si="39"/>
        <v>0</v>
      </c>
      <c r="AN164" s="56">
        <f t="shared" si="40"/>
        <v>0</v>
      </c>
      <c r="AO164" s="58">
        <f t="shared" si="41"/>
        <v>1</v>
      </c>
      <c r="AP164" s="69"/>
      <c r="AQ164" s="40">
        <v>0</v>
      </c>
      <c r="AR164" s="40">
        <f t="shared" si="44"/>
        <v>1</v>
      </c>
      <c r="AS164" s="31">
        <v>0</v>
      </c>
      <c r="AT164" s="31">
        <v>0</v>
      </c>
      <c r="AU164" s="31">
        <v>0</v>
      </c>
      <c r="AV164" s="39">
        <v>0</v>
      </c>
      <c r="AW164" s="31"/>
      <c r="AX164" s="31"/>
      <c r="AY164" s="31"/>
      <c r="AZ164" s="31"/>
      <c r="BA164" s="39"/>
      <c r="BB164" s="152">
        <f t="shared" si="42"/>
        <v>1</v>
      </c>
      <c r="BC164" s="43">
        <v>519884</v>
      </c>
      <c r="BD164" s="43">
        <v>175023</v>
      </c>
      <c r="BE164" t="s">
        <v>1402</v>
      </c>
      <c r="BF164" t="s">
        <v>1410</v>
      </c>
    </row>
    <row r="165" spans="1:66" ht="15" customHeight="1" x14ac:dyDescent="0.25">
      <c r="A165" s="56" t="s">
        <v>766</v>
      </c>
      <c r="B165" s="19" t="s">
        <v>31</v>
      </c>
      <c r="C165" s="56"/>
      <c r="D165" s="34">
        <v>43532</v>
      </c>
      <c r="E165" s="34">
        <v>44628</v>
      </c>
      <c r="F165" s="34">
        <v>43553</v>
      </c>
      <c r="G165" s="19"/>
      <c r="H165" s="38" t="s">
        <v>1101</v>
      </c>
      <c r="I165" s="19" t="s">
        <v>1173</v>
      </c>
      <c r="J165" s="19"/>
      <c r="K165" s="56" t="s">
        <v>767</v>
      </c>
      <c r="L165" s="57" t="s">
        <v>768</v>
      </c>
      <c r="M165" s="56" t="s">
        <v>251</v>
      </c>
      <c r="N165" s="56"/>
      <c r="O165" s="56"/>
      <c r="P165" s="56"/>
      <c r="Q165" s="56"/>
      <c r="R165" s="56"/>
      <c r="S165" s="56"/>
      <c r="T165" s="56"/>
      <c r="U165" s="56"/>
      <c r="V165" s="56">
        <f t="shared" si="43"/>
        <v>0</v>
      </c>
      <c r="W165" s="56"/>
      <c r="X165" s="56"/>
      <c r="Y165" s="56"/>
      <c r="Z165" s="56">
        <v>1</v>
      </c>
      <c r="AA165" s="56"/>
      <c r="AB165" s="56"/>
      <c r="AC165" s="56"/>
      <c r="AD165" s="56"/>
      <c r="AE165" s="56"/>
      <c r="AF165" s="56">
        <f t="shared" si="32"/>
        <v>1</v>
      </c>
      <c r="AG165" s="56">
        <f t="shared" si="33"/>
        <v>0</v>
      </c>
      <c r="AH165" s="56">
        <f t="shared" si="34"/>
        <v>0</v>
      </c>
      <c r="AI165" s="56">
        <f t="shared" si="35"/>
        <v>1</v>
      </c>
      <c r="AJ165" s="56">
        <f t="shared" si="36"/>
        <v>0</v>
      </c>
      <c r="AK165" s="56">
        <f t="shared" si="37"/>
        <v>0</v>
      </c>
      <c r="AL165" s="56">
        <f t="shared" si="38"/>
        <v>0</v>
      </c>
      <c r="AM165" s="56">
        <f t="shared" si="39"/>
        <v>0</v>
      </c>
      <c r="AN165" s="56">
        <f t="shared" si="40"/>
        <v>0</v>
      </c>
      <c r="AO165" s="58">
        <f t="shared" si="41"/>
        <v>1</v>
      </c>
      <c r="AP165" s="69"/>
      <c r="AQ165" s="40">
        <v>0</v>
      </c>
      <c r="AR165" s="40">
        <f t="shared" si="44"/>
        <v>1</v>
      </c>
      <c r="AS165" s="31">
        <v>0</v>
      </c>
      <c r="AT165" s="31">
        <v>0</v>
      </c>
      <c r="AU165" s="31">
        <v>0</v>
      </c>
      <c r="AV165" s="39">
        <v>0</v>
      </c>
      <c r="AW165" s="31"/>
      <c r="AX165" s="31"/>
      <c r="AY165" s="31"/>
      <c r="AZ165" s="31"/>
      <c r="BA165" s="39"/>
      <c r="BB165" s="152">
        <f t="shared" si="42"/>
        <v>1</v>
      </c>
      <c r="BC165" s="43">
        <v>516022</v>
      </c>
      <c r="BD165" s="43">
        <v>171099</v>
      </c>
      <c r="BE165" t="s">
        <v>1405</v>
      </c>
      <c r="BF165"/>
      <c r="BG165" t="s">
        <v>1405</v>
      </c>
      <c r="BM165" t="s">
        <v>1545</v>
      </c>
      <c r="BN165" t="s">
        <v>1520</v>
      </c>
    </row>
    <row r="166" spans="1:66" ht="15" customHeight="1" x14ac:dyDescent="0.25">
      <c r="A166" s="56" t="s">
        <v>788</v>
      </c>
      <c r="B166" s="19" t="s">
        <v>38</v>
      </c>
      <c r="C166" s="56"/>
      <c r="D166" s="34">
        <v>43514</v>
      </c>
      <c r="E166" s="34">
        <v>44610</v>
      </c>
      <c r="F166" s="37">
        <v>43739</v>
      </c>
      <c r="G166" s="37">
        <v>44056</v>
      </c>
      <c r="H166" s="36" t="s">
        <v>1101</v>
      </c>
      <c r="I166" s="19" t="s">
        <v>1173</v>
      </c>
      <c r="J166" s="19"/>
      <c r="K166" s="56" t="s">
        <v>789</v>
      </c>
      <c r="L166" s="57" t="s">
        <v>790</v>
      </c>
      <c r="M166" s="56" t="s">
        <v>791</v>
      </c>
      <c r="N166" s="56"/>
      <c r="O166" s="56">
        <v>2</v>
      </c>
      <c r="P166" s="56"/>
      <c r="Q166" s="56"/>
      <c r="R166" s="56"/>
      <c r="S166" s="56"/>
      <c r="T166" s="56"/>
      <c r="U166" s="56"/>
      <c r="V166" s="56">
        <f t="shared" si="43"/>
        <v>2</v>
      </c>
      <c r="W166" s="56"/>
      <c r="X166" s="56">
        <v>3</v>
      </c>
      <c r="Y166" s="56">
        <v>1</v>
      </c>
      <c r="Z166" s="56"/>
      <c r="AA166" s="56"/>
      <c r="AB166" s="56"/>
      <c r="AC166" s="56"/>
      <c r="AD166" s="56"/>
      <c r="AE166" s="56"/>
      <c r="AF166" s="56">
        <f t="shared" si="32"/>
        <v>4</v>
      </c>
      <c r="AG166" s="56">
        <f t="shared" si="33"/>
        <v>3</v>
      </c>
      <c r="AH166" s="56">
        <f t="shared" si="34"/>
        <v>-1</v>
      </c>
      <c r="AI166" s="56">
        <f t="shared" si="35"/>
        <v>0</v>
      </c>
      <c r="AJ166" s="56">
        <f t="shared" si="36"/>
        <v>0</v>
      </c>
      <c r="AK166" s="56">
        <f t="shared" si="37"/>
        <v>0</v>
      </c>
      <c r="AL166" s="56">
        <f t="shared" si="38"/>
        <v>0</v>
      </c>
      <c r="AM166" s="56">
        <f t="shared" si="39"/>
        <v>0</v>
      </c>
      <c r="AN166" s="56">
        <f t="shared" si="40"/>
        <v>0</v>
      </c>
      <c r="AO166" s="58">
        <f t="shared" si="41"/>
        <v>2</v>
      </c>
      <c r="AP166" s="69"/>
      <c r="AQ166" s="40">
        <v>0</v>
      </c>
      <c r="AR166" s="40">
        <f t="shared" si="44"/>
        <v>2</v>
      </c>
      <c r="AS166" s="31">
        <v>0</v>
      </c>
      <c r="AT166" s="31">
        <v>0</v>
      </c>
      <c r="AU166" s="31">
        <v>0</v>
      </c>
      <c r="AV166" s="39">
        <v>0</v>
      </c>
      <c r="AW166" s="31"/>
      <c r="AX166" s="31"/>
      <c r="AY166" s="31"/>
      <c r="AZ166" s="31"/>
      <c r="BA166" s="39"/>
      <c r="BB166" s="152">
        <f t="shared" si="42"/>
        <v>2</v>
      </c>
      <c r="BC166" s="43">
        <v>520700</v>
      </c>
      <c r="BD166" s="43">
        <v>175411</v>
      </c>
      <c r="BE166" t="s">
        <v>1402</v>
      </c>
      <c r="BF166"/>
      <c r="BG166" t="s">
        <v>1402</v>
      </c>
    </row>
    <row r="167" spans="1:66" ht="15" customHeight="1" x14ac:dyDescent="0.25">
      <c r="A167" s="56" t="s">
        <v>800</v>
      </c>
      <c r="B167" s="19" t="s">
        <v>31</v>
      </c>
      <c r="C167" s="56"/>
      <c r="D167" s="34">
        <v>43550</v>
      </c>
      <c r="E167" s="34">
        <v>44646</v>
      </c>
      <c r="F167" s="37">
        <v>43843</v>
      </c>
      <c r="G167" s="19"/>
      <c r="H167" s="36" t="s">
        <v>1101</v>
      </c>
      <c r="I167" s="19" t="s">
        <v>1173</v>
      </c>
      <c r="J167" s="19"/>
      <c r="K167" s="56" t="s">
        <v>801</v>
      </c>
      <c r="L167" s="57" t="s">
        <v>802</v>
      </c>
      <c r="M167" s="56" t="s">
        <v>803</v>
      </c>
      <c r="N167" s="56"/>
      <c r="O167" s="56"/>
      <c r="P167" s="56"/>
      <c r="Q167" s="56"/>
      <c r="R167" s="56"/>
      <c r="S167" s="56"/>
      <c r="T167" s="56"/>
      <c r="U167" s="56"/>
      <c r="V167" s="56">
        <f t="shared" si="43"/>
        <v>0</v>
      </c>
      <c r="W167" s="56"/>
      <c r="X167" s="56"/>
      <c r="Y167" s="56"/>
      <c r="Z167" s="56"/>
      <c r="AA167" s="56"/>
      <c r="AB167" s="56">
        <v>2</v>
      </c>
      <c r="AC167" s="56"/>
      <c r="AD167" s="56"/>
      <c r="AE167" s="56"/>
      <c r="AF167" s="56">
        <f t="shared" si="32"/>
        <v>2</v>
      </c>
      <c r="AG167" s="56">
        <f t="shared" si="33"/>
        <v>0</v>
      </c>
      <c r="AH167" s="56">
        <f t="shared" si="34"/>
        <v>0</v>
      </c>
      <c r="AI167" s="56">
        <f t="shared" si="35"/>
        <v>0</v>
      </c>
      <c r="AJ167" s="56">
        <f t="shared" si="36"/>
        <v>0</v>
      </c>
      <c r="AK167" s="56">
        <f t="shared" si="37"/>
        <v>2</v>
      </c>
      <c r="AL167" s="56">
        <f t="shared" si="38"/>
        <v>0</v>
      </c>
      <c r="AM167" s="56">
        <f t="shared" si="39"/>
        <v>0</v>
      </c>
      <c r="AN167" s="56">
        <f t="shared" si="40"/>
        <v>0</v>
      </c>
      <c r="AO167" s="58">
        <f t="shared" si="41"/>
        <v>2</v>
      </c>
      <c r="AP167" s="69"/>
      <c r="AQ167" s="40">
        <v>0</v>
      </c>
      <c r="AR167" s="40">
        <f t="shared" si="44"/>
        <v>2</v>
      </c>
      <c r="AS167" s="31">
        <v>0</v>
      </c>
      <c r="AT167" s="31">
        <v>0</v>
      </c>
      <c r="AU167" s="31">
        <v>0</v>
      </c>
      <c r="AV167" s="39">
        <v>0</v>
      </c>
      <c r="AW167" s="31"/>
      <c r="AX167" s="31"/>
      <c r="AY167" s="31"/>
      <c r="AZ167" s="31"/>
      <c r="BA167" s="39"/>
      <c r="BB167" s="152">
        <f t="shared" si="42"/>
        <v>2</v>
      </c>
      <c r="BC167" s="43">
        <v>513264</v>
      </c>
      <c r="BD167" s="43">
        <v>169738</v>
      </c>
      <c r="BE167" t="s">
        <v>1417</v>
      </c>
      <c r="BF167"/>
    </row>
    <row r="168" spans="1:66" ht="15" customHeight="1" x14ac:dyDescent="0.25">
      <c r="A168" s="56" t="s">
        <v>804</v>
      </c>
      <c r="B168" s="19" t="s">
        <v>20</v>
      </c>
      <c r="C168" s="56"/>
      <c r="D168" s="34">
        <v>43599</v>
      </c>
      <c r="E168" s="34">
        <v>44695</v>
      </c>
      <c r="F168" s="37">
        <v>43755</v>
      </c>
      <c r="G168" s="19"/>
      <c r="H168" s="36" t="s">
        <v>1101</v>
      </c>
      <c r="I168" s="19" t="s">
        <v>1173</v>
      </c>
      <c r="J168" s="19"/>
      <c r="K168" s="56" t="s">
        <v>805</v>
      </c>
      <c r="L168" s="57" t="s">
        <v>806</v>
      </c>
      <c r="M168" s="56" t="s">
        <v>807</v>
      </c>
      <c r="N168" s="56"/>
      <c r="O168" s="56"/>
      <c r="P168" s="56"/>
      <c r="Q168" s="56"/>
      <c r="R168" s="56"/>
      <c r="S168" s="56"/>
      <c r="T168" s="56"/>
      <c r="U168" s="56"/>
      <c r="V168" s="56">
        <f t="shared" si="43"/>
        <v>0</v>
      </c>
      <c r="W168" s="56"/>
      <c r="X168" s="56">
        <v>2</v>
      </c>
      <c r="Y168" s="56">
        <v>7</v>
      </c>
      <c r="Z168" s="56"/>
      <c r="AA168" s="56"/>
      <c r="AB168" s="56"/>
      <c r="AC168" s="56"/>
      <c r="AD168" s="56"/>
      <c r="AE168" s="56"/>
      <c r="AF168" s="56">
        <f t="shared" si="32"/>
        <v>9</v>
      </c>
      <c r="AG168" s="56">
        <f t="shared" si="33"/>
        <v>2</v>
      </c>
      <c r="AH168" s="56">
        <f t="shared" si="34"/>
        <v>7</v>
      </c>
      <c r="AI168" s="56">
        <f t="shared" si="35"/>
        <v>0</v>
      </c>
      <c r="AJ168" s="56">
        <f t="shared" si="36"/>
        <v>0</v>
      </c>
      <c r="AK168" s="56">
        <f t="shared" si="37"/>
        <v>0</v>
      </c>
      <c r="AL168" s="56">
        <f t="shared" si="38"/>
        <v>0</v>
      </c>
      <c r="AM168" s="56">
        <f t="shared" si="39"/>
        <v>0</v>
      </c>
      <c r="AN168" s="56">
        <f t="shared" si="40"/>
        <v>0</v>
      </c>
      <c r="AO168" s="58">
        <f t="shared" si="41"/>
        <v>9</v>
      </c>
      <c r="AP168" s="69"/>
      <c r="AQ168" s="40">
        <v>0</v>
      </c>
      <c r="AR168" s="40">
        <f t="shared" si="44"/>
        <v>9</v>
      </c>
      <c r="AS168" s="31">
        <v>0</v>
      </c>
      <c r="AT168" s="31">
        <v>0</v>
      </c>
      <c r="AU168" s="31">
        <v>0</v>
      </c>
      <c r="AV168" s="39">
        <v>0</v>
      </c>
      <c r="AW168" s="31"/>
      <c r="AX168" s="31"/>
      <c r="AY168" s="31"/>
      <c r="AZ168" s="31"/>
      <c r="BA168" s="39"/>
      <c r="BB168" s="152">
        <f t="shared" si="42"/>
        <v>9</v>
      </c>
      <c r="BC168" s="43">
        <v>513285</v>
      </c>
      <c r="BD168" s="43">
        <v>169757</v>
      </c>
      <c r="BE168" t="s">
        <v>1417</v>
      </c>
      <c r="BF168"/>
      <c r="BI168" t="s">
        <v>1551</v>
      </c>
      <c r="BJ168" t="s">
        <v>1531</v>
      </c>
    </row>
    <row r="169" spans="1:66" ht="15" customHeight="1" x14ac:dyDescent="0.25">
      <c r="A169" s="56" t="s">
        <v>808</v>
      </c>
      <c r="B169" s="19" t="s">
        <v>31</v>
      </c>
      <c r="C169" s="56" t="s">
        <v>1203</v>
      </c>
      <c r="D169" s="34">
        <v>43483</v>
      </c>
      <c r="E169" s="34">
        <v>44579</v>
      </c>
      <c r="F169" s="37">
        <v>43784</v>
      </c>
      <c r="G169" s="19"/>
      <c r="H169" s="36" t="s">
        <v>1101</v>
      </c>
      <c r="I169" s="19" t="s">
        <v>1173</v>
      </c>
      <c r="J169" s="19"/>
      <c r="K169" s="56" t="s">
        <v>809</v>
      </c>
      <c r="L169" s="57" t="s">
        <v>810</v>
      </c>
      <c r="M169" s="56" t="s">
        <v>811</v>
      </c>
      <c r="N169" s="56"/>
      <c r="O169" s="56"/>
      <c r="P169" s="56"/>
      <c r="Q169" s="56"/>
      <c r="R169" s="56"/>
      <c r="S169" s="56"/>
      <c r="T169" s="56"/>
      <c r="U169" s="56"/>
      <c r="V169" s="56">
        <f t="shared" si="43"/>
        <v>0</v>
      </c>
      <c r="W169" s="56"/>
      <c r="X169" s="56">
        <v>7</v>
      </c>
      <c r="Y169" s="56">
        <v>1</v>
      </c>
      <c r="Z169" s="56"/>
      <c r="AA169" s="56"/>
      <c r="AB169" s="56"/>
      <c r="AC169" s="56"/>
      <c r="AD169" s="56"/>
      <c r="AE169" s="56"/>
      <c r="AF169" s="56">
        <f t="shared" si="32"/>
        <v>8</v>
      </c>
      <c r="AG169" s="56">
        <f t="shared" si="33"/>
        <v>7</v>
      </c>
      <c r="AH169" s="56">
        <f t="shared" si="34"/>
        <v>1</v>
      </c>
      <c r="AI169" s="56">
        <f t="shared" si="35"/>
        <v>0</v>
      </c>
      <c r="AJ169" s="56">
        <f t="shared" si="36"/>
        <v>0</v>
      </c>
      <c r="AK169" s="56">
        <f t="shared" si="37"/>
        <v>0</v>
      </c>
      <c r="AL169" s="56">
        <f t="shared" si="38"/>
        <v>0</v>
      </c>
      <c r="AM169" s="56">
        <f t="shared" si="39"/>
        <v>0</v>
      </c>
      <c r="AN169" s="56">
        <f t="shared" si="40"/>
        <v>0</v>
      </c>
      <c r="AO169" s="58">
        <f t="shared" si="41"/>
        <v>8</v>
      </c>
      <c r="AP169" s="69"/>
      <c r="AQ169" s="40">
        <v>0</v>
      </c>
      <c r="AR169" s="40">
        <f t="shared" si="44"/>
        <v>8</v>
      </c>
      <c r="AS169" s="31">
        <v>0</v>
      </c>
      <c r="AT169" s="31">
        <v>0</v>
      </c>
      <c r="AU169" s="31">
        <v>0</v>
      </c>
      <c r="AV169" s="39">
        <v>0</v>
      </c>
      <c r="AW169" s="31"/>
      <c r="AX169" s="31"/>
      <c r="AY169" s="31"/>
      <c r="AZ169" s="31"/>
      <c r="BA169" s="39"/>
      <c r="BB169" s="152">
        <f t="shared" si="42"/>
        <v>8</v>
      </c>
      <c r="BC169" s="43">
        <v>517565</v>
      </c>
      <c r="BD169" s="43">
        <v>169582</v>
      </c>
      <c r="BE169" t="s">
        <v>1418</v>
      </c>
      <c r="BF169"/>
      <c r="BI169" t="s">
        <v>1551</v>
      </c>
      <c r="BJ169" t="s">
        <v>1418</v>
      </c>
      <c r="BM169" t="s">
        <v>1545</v>
      </c>
      <c r="BN169" t="s">
        <v>1522</v>
      </c>
    </row>
    <row r="170" spans="1:66" ht="15" customHeight="1" x14ac:dyDescent="0.25">
      <c r="A170" s="56" t="s">
        <v>816</v>
      </c>
      <c r="B170" s="19" t="s">
        <v>31</v>
      </c>
      <c r="C170" s="56" t="s">
        <v>1203</v>
      </c>
      <c r="D170" s="34">
        <v>43495</v>
      </c>
      <c r="E170" s="34">
        <v>44591</v>
      </c>
      <c r="F170" s="34">
        <v>43722</v>
      </c>
      <c r="G170" s="37">
        <v>44076</v>
      </c>
      <c r="H170" s="36" t="s">
        <v>1101</v>
      </c>
      <c r="I170" s="19" t="s">
        <v>1173</v>
      </c>
      <c r="J170" s="19"/>
      <c r="K170" s="56" t="s">
        <v>817</v>
      </c>
      <c r="L170" s="57" t="s">
        <v>818</v>
      </c>
      <c r="M170" s="56" t="s">
        <v>819</v>
      </c>
      <c r="N170" s="56"/>
      <c r="O170" s="56"/>
      <c r="P170" s="56"/>
      <c r="Q170" s="56"/>
      <c r="R170" s="56"/>
      <c r="S170" s="56"/>
      <c r="T170" s="56"/>
      <c r="U170" s="56"/>
      <c r="V170" s="56">
        <f t="shared" si="43"/>
        <v>0</v>
      </c>
      <c r="W170" s="56"/>
      <c r="X170" s="56"/>
      <c r="Y170" s="56">
        <v>1</v>
      </c>
      <c r="Z170" s="56">
        <v>2</v>
      </c>
      <c r="AA170" s="56"/>
      <c r="AB170" s="56"/>
      <c r="AC170" s="56"/>
      <c r="AD170" s="56"/>
      <c r="AE170" s="56"/>
      <c r="AF170" s="56">
        <f t="shared" si="32"/>
        <v>3</v>
      </c>
      <c r="AG170" s="56">
        <f t="shared" si="33"/>
        <v>0</v>
      </c>
      <c r="AH170" s="56">
        <f t="shared" si="34"/>
        <v>1</v>
      </c>
      <c r="AI170" s="56">
        <f t="shared" si="35"/>
        <v>2</v>
      </c>
      <c r="AJ170" s="56">
        <f t="shared" si="36"/>
        <v>0</v>
      </c>
      <c r="AK170" s="56">
        <f t="shared" si="37"/>
        <v>0</v>
      </c>
      <c r="AL170" s="56">
        <f t="shared" si="38"/>
        <v>0</v>
      </c>
      <c r="AM170" s="56">
        <f t="shared" si="39"/>
        <v>0</v>
      </c>
      <c r="AN170" s="56">
        <f t="shared" si="40"/>
        <v>0</v>
      </c>
      <c r="AO170" s="58">
        <f t="shared" si="41"/>
        <v>3</v>
      </c>
      <c r="AP170" s="248"/>
      <c r="AQ170" s="40">
        <v>0</v>
      </c>
      <c r="AR170" s="40">
        <f t="shared" si="44"/>
        <v>3</v>
      </c>
      <c r="AS170" s="31">
        <v>0</v>
      </c>
      <c r="AT170" s="31">
        <v>0</v>
      </c>
      <c r="AU170" s="31">
        <v>0</v>
      </c>
      <c r="AV170" s="39">
        <v>0</v>
      </c>
      <c r="AW170" s="31"/>
      <c r="AX170" s="31"/>
      <c r="AY170" s="31"/>
      <c r="AZ170" s="31"/>
      <c r="BA170" s="39"/>
      <c r="BB170" s="152">
        <f t="shared" si="42"/>
        <v>3</v>
      </c>
      <c r="BC170" s="43">
        <v>519311</v>
      </c>
      <c r="BD170" s="43">
        <v>177214</v>
      </c>
      <c r="BE170" t="s">
        <v>1420</v>
      </c>
      <c r="BF170"/>
      <c r="BM170" t="s">
        <v>1545</v>
      </c>
      <c r="BN170" t="s">
        <v>1524</v>
      </c>
    </row>
    <row r="171" spans="1:66" ht="15" customHeight="1" x14ac:dyDescent="0.25">
      <c r="A171" s="56" t="s">
        <v>848</v>
      </c>
      <c r="B171" s="19" t="s">
        <v>48</v>
      </c>
      <c r="C171" s="56"/>
      <c r="D171" s="34">
        <v>43649</v>
      </c>
      <c r="E171" s="34">
        <v>44745</v>
      </c>
      <c r="F171" s="37">
        <v>43691</v>
      </c>
      <c r="G171" s="37">
        <v>44089</v>
      </c>
      <c r="H171" s="36" t="s">
        <v>1101</v>
      </c>
      <c r="I171" s="19" t="s">
        <v>1173</v>
      </c>
      <c r="J171" s="19"/>
      <c r="K171" s="56" t="s">
        <v>849</v>
      </c>
      <c r="L171" s="57" t="s">
        <v>850</v>
      </c>
      <c r="M171" s="56" t="s">
        <v>851</v>
      </c>
      <c r="N171" s="56"/>
      <c r="O171" s="56"/>
      <c r="P171" s="56"/>
      <c r="Q171" s="56"/>
      <c r="R171" s="56"/>
      <c r="S171" s="56"/>
      <c r="T171" s="56"/>
      <c r="U171" s="56"/>
      <c r="V171" s="56">
        <f t="shared" ref="V171:V202" si="45">SUM(N171:U171)</f>
        <v>0</v>
      </c>
      <c r="W171" s="56"/>
      <c r="X171" s="56">
        <v>1</v>
      </c>
      <c r="Y171" s="56"/>
      <c r="Z171" s="56"/>
      <c r="AA171" s="56"/>
      <c r="AB171" s="56"/>
      <c r="AC171" s="56"/>
      <c r="AD171" s="56"/>
      <c r="AE171" s="56"/>
      <c r="AF171" s="56">
        <f t="shared" si="32"/>
        <v>1</v>
      </c>
      <c r="AG171" s="56">
        <f t="shared" si="33"/>
        <v>1</v>
      </c>
      <c r="AH171" s="56">
        <f t="shared" si="34"/>
        <v>0</v>
      </c>
      <c r="AI171" s="56">
        <f t="shared" si="35"/>
        <v>0</v>
      </c>
      <c r="AJ171" s="56">
        <f t="shared" si="36"/>
        <v>0</v>
      </c>
      <c r="AK171" s="56">
        <f t="shared" si="37"/>
        <v>0</v>
      </c>
      <c r="AL171" s="56">
        <f t="shared" si="38"/>
        <v>0</v>
      </c>
      <c r="AM171" s="56">
        <f t="shared" si="39"/>
        <v>0</v>
      </c>
      <c r="AN171" s="56">
        <f t="shared" si="40"/>
        <v>0</v>
      </c>
      <c r="AO171" s="58">
        <f t="shared" si="41"/>
        <v>1</v>
      </c>
      <c r="AP171" s="248"/>
      <c r="AQ171" s="40">
        <v>0</v>
      </c>
      <c r="AR171" s="40">
        <f t="shared" si="44"/>
        <v>1</v>
      </c>
      <c r="AS171" s="31">
        <v>0</v>
      </c>
      <c r="AT171" s="31">
        <v>0</v>
      </c>
      <c r="AU171" s="31">
        <v>0</v>
      </c>
      <c r="AV171" s="39">
        <v>0</v>
      </c>
      <c r="AW171" s="31"/>
      <c r="AX171" s="31"/>
      <c r="AY171" s="31"/>
      <c r="AZ171" s="31"/>
      <c r="BA171" s="39"/>
      <c r="BB171" s="152">
        <f t="shared" si="42"/>
        <v>1</v>
      </c>
      <c r="BC171" s="43">
        <v>513733</v>
      </c>
      <c r="BD171" s="43">
        <v>174333</v>
      </c>
      <c r="BE171" t="s">
        <v>1428</v>
      </c>
      <c r="BF171"/>
    </row>
    <row r="172" spans="1:66" ht="15" customHeight="1" x14ac:dyDescent="0.25">
      <c r="A172" s="56" t="s">
        <v>852</v>
      </c>
      <c r="B172" s="19" t="s">
        <v>48</v>
      </c>
      <c r="C172" s="56"/>
      <c r="D172" s="34">
        <v>43811</v>
      </c>
      <c r="E172" s="34">
        <v>44907</v>
      </c>
      <c r="F172" s="37">
        <v>43920</v>
      </c>
      <c r="G172" s="19"/>
      <c r="H172" s="36" t="s">
        <v>1101</v>
      </c>
      <c r="I172" s="19" t="s">
        <v>1173</v>
      </c>
      <c r="J172" s="19"/>
      <c r="K172" s="56" t="s">
        <v>853</v>
      </c>
      <c r="L172" s="57" t="s">
        <v>854</v>
      </c>
      <c r="M172" s="56" t="s">
        <v>855</v>
      </c>
      <c r="N172" s="56">
        <v>10</v>
      </c>
      <c r="O172" s="56"/>
      <c r="P172" s="56"/>
      <c r="Q172" s="56"/>
      <c r="R172" s="56"/>
      <c r="S172" s="56"/>
      <c r="T172" s="56"/>
      <c r="U172" s="56"/>
      <c r="V172" s="56">
        <f t="shared" si="45"/>
        <v>10</v>
      </c>
      <c r="W172" s="56"/>
      <c r="X172" s="56">
        <v>20</v>
      </c>
      <c r="Y172" s="56">
        <v>30</v>
      </c>
      <c r="Z172" s="56">
        <v>1</v>
      </c>
      <c r="AA172" s="56"/>
      <c r="AB172" s="56"/>
      <c r="AC172" s="56"/>
      <c r="AD172" s="56"/>
      <c r="AE172" s="56"/>
      <c r="AF172" s="56">
        <f t="shared" si="32"/>
        <v>51</v>
      </c>
      <c r="AG172" s="56">
        <f t="shared" si="33"/>
        <v>10</v>
      </c>
      <c r="AH172" s="56">
        <f t="shared" si="34"/>
        <v>30</v>
      </c>
      <c r="AI172" s="56">
        <f t="shared" si="35"/>
        <v>1</v>
      </c>
      <c r="AJ172" s="56">
        <f t="shared" si="36"/>
        <v>0</v>
      </c>
      <c r="AK172" s="56">
        <f t="shared" si="37"/>
        <v>0</v>
      </c>
      <c r="AL172" s="56">
        <f t="shared" si="38"/>
        <v>0</v>
      </c>
      <c r="AM172" s="56">
        <f t="shared" si="39"/>
        <v>0</v>
      </c>
      <c r="AN172" s="56">
        <f t="shared" si="40"/>
        <v>0</v>
      </c>
      <c r="AO172" s="58">
        <f t="shared" si="41"/>
        <v>41</v>
      </c>
      <c r="AP172" s="69"/>
      <c r="AQ172" s="40">
        <v>0</v>
      </c>
      <c r="AR172" s="40">
        <v>0</v>
      </c>
      <c r="AS172" s="31">
        <f>$AO172/2</f>
        <v>20.5</v>
      </c>
      <c r="AT172" s="31">
        <f>$AO172/2</f>
        <v>20.5</v>
      </c>
      <c r="AU172" s="31">
        <v>0</v>
      </c>
      <c r="AV172" s="39">
        <v>0</v>
      </c>
      <c r="AW172" s="31"/>
      <c r="AX172" s="31"/>
      <c r="AY172" s="31"/>
      <c r="AZ172" s="31"/>
      <c r="BA172" s="39"/>
      <c r="BB172" s="152">
        <f t="shared" si="42"/>
        <v>41</v>
      </c>
      <c r="BC172" s="43">
        <v>517598</v>
      </c>
      <c r="BD172" s="43">
        <v>169722</v>
      </c>
      <c r="BE172" t="s">
        <v>1418</v>
      </c>
      <c r="BF172"/>
      <c r="BM172" t="s">
        <v>1545</v>
      </c>
      <c r="BN172" t="s">
        <v>1522</v>
      </c>
    </row>
    <row r="173" spans="1:66" ht="15" customHeight="1" x14ac:dyDescent="0.25">
      <c r="A173" s="56" t="s">
        <v>867</v>
      </c>
      <c r="B173" s="19" t="s">
        <v>31</v>
      </c>
      <c r="C173" s="56" t="s">
        <v>1203</v>
      </c>
      <c r="D173" s="34">
        <v>43530</v>
      </c>
      <c r="E173" s="34">
        <v>44626</v>
      </c>
      <c r="F173" s="37">
        <v>43598</v>
      </c>
      <c r="G173" s="37">
        <v>44014</v>
      </c>
      <c r="H173" s="36" t="s">
        <v>1101</v>
      </c>
      <c r="I173" s="19" t="s">
        <v>1173</v>
      </c>
      <c r="J173" s="19"/>
      <c r="K173" s="56" t="s">
        <v>868</v>
      </c>
      <c r="L173" s="57" t="s">
        <v>869</v>
      </c>
      <c r="M173" s="56" t="s">
        <v>447</v>
      </c>
      <c r="N173" s="56"/>
      <c r="O173" s="56"/>
      <c r="P173" s="56"/>
      <c r="Q173" s="56"/>
      <c r="R173" s="56"/>
      <c r="S173" s="56"/>
      <c r="T173" s="56"/>
      <c r="U173" s="56"/>
      <c r="V173" s="56">
        <f t="shared" si="45"/>
        <v>0</v>
      </c>
      <c r="W173" s="56"/>
      <c r="X173" s="56">
        <v>1</v>
      </c>
      <c r="Y173" s="56"/>
      <c r="Z173" s="56"/>
      <c r="AA173" s="56"/>
      <c r="AB173" s="56"/>
      <c r="AC173" s="56"/>
      <c r="AD173" s="56"/>
      <c r="AE173" s="56"/>
      <c r="AF173" s="56">
        <f t="shared" si="32"/>
        <v>1</v>
      </c>
      <c r="AG173" s="56">
        <f t="shared" si="33"/>
        <v>1</v>
      </c>
      <c r="AH173" s="56">
        <f t="shared" si="34"/>
        <v>0</v>
      </c>
      <c r="AI173" s="56">
        <f t="shared" si="35"/>
        <v>0</v>
      </c>
      <c r="AJ173" s="56">
        <f t="shared" si="36"/>
        <v>0</v>
      </c>
      <c r="AK173" s="56">
        <f t="shared" si="37"/>
        <v>0</v>
      </c>
      <c r="AL173" s="56">
        <f t="shared" si="38"/>
        <v>0</v>
      </c>
      <c r="AM173" s="56">
        <f t="shared" si="39"/>
        <v>0</v>
      </c>
      <c r="AN173" s="56">
        <f t="shared" si="40"/>
        <v>0</v>
      </c>
      <c r="AO173" s="58">
        <f t="shared" si="41"/>
        <v>1</v>
      </c>
      <c r="AP173" s="69"/>
      <c r="AQ173" s="40">
        <v>0</v>
      </c>
      <c r="AR173" s="40">
        <f t="shared" ref="AR173:AR191" si="46">AO173</f>
        <v>1</v>
      </c>
      <c r="AS173" s="31">
        <v>0</v>
      </c>
      <c r="AT173" s="31">
        <v>0</v>
      </c>
      <c r="AU173" s="31">
        <v>0</v>
      </c>
      <c r="AV173" s="39">
        <v>0</v>
      </c>
      <c r="AW173" s="31"/>
      <c r="AX173" s="31"/>
      <c r="AY173" s="31"/>
      <c r="AZ173" s="31"/>
      <c r="BA173" s="39"/>
      <c r="BB173" s="152">
        <f t="shared" si="42"/>
        <v>1</v>
      </c>
      <c r="BC173" s="43">
        <v>520540</v>
      </c>
      <c r="BD173" s="43">
        <v>175748</v>
      </c>
      <c r="BE173" t="s">
        <v>1402</v>
      </c>
      <c r="BF173"/>
      <c r="BG173" t="s">
        <v>1402</v>
      </c>
    </row>
    <row r="174" spans="1:66" ht="15" customHeight="1" x14ac:dyDescent="0.25">
      <c r="A174" s="56" t="s">
        <v>878</v>
      </c>
      <c r="B174" s="19" t="s">
        <v>31</v>
      </c>
      <c r="C174" s="56" t="s">
        <v>1203</v>
      </c>
      <c r="D174" s="34">
        <v>43536</v>
      </c>
      <c r="E174" s="34">
        <v>44633</v>
      </c>
      <c r="F174" s="34">
        <v>43556</v>
      </c>
      <c r="G174" s="19"/>
      <c r="H174" s="36" t="s">
        <v>1101</v>
      </c>
      <c r="I174" s="19" t="s">
        <v>1173</v>
      </c>
      <c r="J174" s="19"/>
      <c r="K174" s="56" t="s">
        <v>879</v>
      </c>
      <c r="L174" s="57" t="s">
        <v>880</v>
      </c>
      <c r="M174" s="56" t="s">
        <v>881</v>
      </c>
      <c r="N174" s="56"/>
      <c r="O174" s="56"/>
      <c r="P174" s="56"/>
      <c r="Q174" s="56"/>
      <c r="R174" s="56"/>
      <c r="S174" s="56"/>
      <c r="T174" s="56"/>
      <c r="U174" s="56"/>
      <c r="V174" s="56">
        <f t="shared" si="45"/>
        <v>0</v>
      </c>
      <c r="W174" s="56"/>
      <c r="X174" s="56">
        <v>3</v>
      </c>
      <c r="Y174" s="56">
        <v>1</v>
      </c>
      <c r="Z174" s="56"/>
      <c r="AA174" s="56"/>
      <c r="AB174" s="56"/>
      <c r="AC174" s="56"/>
      <c r="AD174" s="56"/>
      <c r="AE174" s="56"/>
      <c r="AF174" s="56">
        <f t="shared" si="32"/>
        <v>4</v>
      </c>
      <c r="AG174" s="56">
        <f t="shared" si="33"/>
        <v>3</v>
      </c>
      <c r="AH174" s="56">
        <f t="shared" si="34"/>
        <v>1</v>
      </c>
      <c r="AI174" s="56">
        <f t="shared" si="35"/>
        <v>0</v>
      </c>
      <c r="AJ174" s="56">
        <f t="shared" si="36"/>
        <v>0</v>
      </c>
      <c r="AK174" s="56">
        <f t="shared" si="37"/>
        <v>0</v>
      </c>
      <c r="AL174" s="56">
        <f t="shared" si="38"/>
        <v>0</v>
      </c>
      <c r="AM174" s="56">
        <f t="shared" si="39"/>
        <v>0</v>
      </c>
      <c r="AN174" s="56">
        <f t="shared" si="40"/>
        <v>0</v>
      </c>
      <c r="AO174" s="58">
        <f t="shared" si="41"/>
        <v>4</v>
      </c>
      <c r="AP174" s="69"/>
      <c r="AQ174" s="40">
        <v>0</v>
      </c>
      <c r="AR174" s="40">
        <f t="shared" si="46"/>
        <v>4</v>
      </c>
      <c r="AS174" s="31">
        <v>0</v>
      </c>
      <c r="AT174" s="31">
        <v>0</v>
      </c>
      <c r="AU174" s="31">
        <v>0</v>
      </c>
      <c r="AV174" s="39">
        <v>0</v>
      </c>
      <c r="AW174" s="31"/>
      <c r="AX174" s="31"/>
      <c r="AY174" s="31"/>
      <c r="AZ174" s="31"/>
      <c r="BA174" s="39"/>
      <c r="BB174" s="152">
        <f t="shared" si="42"/>
        <v>4</v>
      </c>
      <c r="BC174" s="43">
        <v>515383</v>
      </c>
      <c r="BD174" s="43">
        <v>173139</v>
      </c>
      <c r="BE174" t="s">
        <v>1424</v>
      </c>
      <c r="BF174"/>
    </row>
    <row r="175" spans="1:66" ht="15" customHeight="1" x14ac:dyDescent="0.25">
      <c r="A175" s="56" t="s">
        <v>886</v>
      </c>
      <c r="B175" s="19" t="s">
        <v>20</v>
      </c>
      <c r="C175" s="56"/>
      <c r="D175" s="34">
        <v>43651</v>
      </c>
      <c r="E175" s="34">
        <v>44747</v>
      </c>
      <c r="F175" s="37">
        <v>43836</v>
      </c>
      <c r="G175" s="19"/>
      <c r="H175" s="36" t="s">
        <v>1101</v>
      </c>
      <c r="I175" s="19" t="s">
        <v>1173</v>
      </c>
      <c r="J175" s="19"/>
      <c r="K175" s="56" t="s">
        <v>887</v>
      </c>
      <c r="L175" s="57" t="s">
        <v>888</v>
      </c>
      <c r="M175" s="56" t="s">
        <v>889</v>
      </c>
      <c r="N175" s="56">
        <v>1</v>
      </c>
      <c r="O175" s="56"/>
      <c r="P175" s="56"/>
      <c r="Q175" s="56"/>
      <c r="R175" s="56"/>
      <c r="S175" s="56"/>
      <c r="T175" s="56"/>
      <c r="U175" s="56"/>
      <c r="V175" s="56">
        <f t="shared" si="45"/>
        <v>1</v>
      </c>
      <c r="W175" s="56"/>
      <c r="X175" s="56"/>
      <c r="Y175" s="56">
        <v>1</v>
      </c>
      <c r="Z175" s="56"/>
      <c r="AA175" s="56"/>
      <c r="AB175" s="56"/>
      <c r="AC175" s="56"/>
      <c r="AD175" s="56"/>
      <c r="AE175" s="56"/>
      <c r="AF175" s="56">
        <f t="shared" si="32"/>
        <v>1</v>
      </c>
      <c r="AG175" s="56">
        <f t="shared" si="33"/>
        <v>-1</v>
      </c>
      <c r="AH175" s="56">
        <f t="shared" si="34"/>
        <v>1</v>
      </c>
      <c r="AI175" s="56">
        <f t="shared" si="35"/>
        <v>0</v>
      </c>
      <c r="AJ175" s="56">
        <f t="shared" si="36"/>
        <v>0</v>
      </c>
      <c r="AK175" s="56">
        <f t="shared" si="37"/>
        <v>0</v>
      </c>
      <c r="AL175" s="56">
        <f t="shared" si="38"/>
        <v>0</v>
      </c>
      <c r="AM175" s="56">
        <f t="shared" si="39"/>
        <v>0</v>
      </c>
      <c r="AN175" s="56">
        <f t="shared" si="40"/>
        <v>0</v>
      </c>
      <c r="AO175" s="58">
        <f t="shared" si="41"/>
        <v>0</v>
      </c>
      <c r="AP175" s="69"/>
      <c r="AQ175" s="40">
        <v>0</v>
      </c>
      <c r="AR175" s="40">
        <f t="shared" si="46"/>
        <v>0</v>
      </c>
      <c r="AS175" s="31">
        <v>0</v>
      </c>
      <c r="AT175" s="31">
        <v>0</v>
      </c>
      <c r="AU175" s="31">
        <v>0</v>
      </c>
      <c r="AV175" s="39">
        <v>0</v>
      </c>
      <c r="AW175" s="31"/>
      <c r="AX175" s="31"/>
      <c r="AY175" s="31"/>
      <c r="AZ175" s="31"/>
      <c r="BA175" s="39"/>
      <c r="BB175" s="152">
        <f t="shared" si="42"/>
        <v>0</v>
      </c>
      <c r="BC175" s="43">
        <v>514120</v>
      </c>
      <c r="BD175" s="43">
        <v>173638</v>
      </c>
      <c r="BE175" t="s">
        <v>1428</v>
      </c>
      <c r="BF175"/>
    </row>
    <row r="176" spans="1:66" ht="15" customHeight="1" x14ac:dyDescent="0.25">
      <c r="A176" s="56" t="s">
        <v>900</v>
      </c>
      <c r="B176" s="19" t="s">
        <v>38</v>
      </c>
      <c r="C176" s="56"/>
      <c r="D176" s="34">
        <v>43698</v>
      </c>
      <c r="E176" s="34">
        <v>44794</v>
      </c>
      <c r="F176" s="37">
        <v>43773</v>
      </c>
      <c r="G176" s="19"/>
      <c r="H176" s="33" t="s">
        <v>1101</v>
      </c>
      <c r="I176" s="19" t="s">
        <v>1173</v>
      </c>
      <c r="J176" s="19"/>
      <c r="K176" s="56" t="s">
        <v>901</v>
      </c>
      <c r="L176" s="57" t="s">
        <v>902</v>
      </c>
      <c r="M176" s="56" t="s">
        <v>903</v>
      </c>
      <c r="N176" s="56">
        <v>1</v>
      </c>
      <c r="O176" s="56">
        <v>1</v>
      </c>
      <c r="P176" s="56"/>
      <c r="Q176" s="56"/>
      <c r="R176" s="56"/>
      <c r="S176" s="56"/>
      <c r="T176" s="56"/>
      <c r="U176" s="56"/>
      <c r="V176" s="56">
        <f t="shared" si="45"/>
        <v>2</v>
      </c>
      <c r="W176" s="56"/>
      <c r="X176" s="56"/>
      <c r="Y176" s="56"/>
      <c r="Z176" s="56"/>
      <c r="AA176" s="56"/>
      <c r="AB176" s="56">
        <v>1</v>
      </c>
      <c r="AC176" s="56"/>
      <c r="AD176" s="56"/>
      <c r="AE176" s="56"/>
      <c r="AF176" s="56">
        <f t="shared" si="32"/>
        <v>1</v>
      </c>
      <c r="AG176" s="56">
        <f t="shared" si="33"/>
        <v>-1</v>
      </c>
      <c r="AH176" s="56">
        <f t="shared" si="34"/>
        <v>-1</v>
      </c>
      <c r="AI176" s="56">
        <f t="shared" si="35"/>
        <v>0</v>
      </c>
      <c r="AJ176" s="56">
        <f t="shared" si="36"/>
        <v>0</v>
      </c>
      <c r="AK176" s="56">
        <f t="shared" si="37"/>
        <v>1</v>
      </c>
      <c r="AL176" s="56">
        <f t="shared" si="38"/>
        <v>0</v>
      </c>
      <c r="AM176" s="56">
        <f t="shared" si="39"/>
        <v>0</v>
      </c>
      <c r="AN176" s="56">
        <f t="shared" si="40"/>
        <v>0</v>
      </c>
      <c r="AO176" s="58">
        <f t="shared" si="41"/>
        <v>-1</v>
      </c>
      <c r="AP176" s="69"/>
      <c r="AQ176" s="40">
        <v>0</v>
      </c>
      <c r="AR176" s="40">
        <f t="shared" si="46"/>
        <v>-1</v>
      </c>
      <c r="AS176" s="31">
        <v>0</v>
      </c>
      <c r="AT176" s="31">
        <v>0</v>
      </c>
      <c r="AU176" s="31">
        <v>0</v>
      </c>
      <c r="AV176" s="39">
        <v>0</v>
      </c>
      <c r="AW176" s="31"/>
      <c r="AX176" s="31"/>
      <c r="AY176" s="31"/>
      <c r="AZ176" s="31"/>
      <c r="BA176" s="39"/>
      <c r="BB176" s="152">
        <f t="shared" si="42"/>
        <v>-1</v>
      </c>
      <c r="BC176" s="43">
        <v>518458</v>
      </c>
      <c r="BD176" s="43">
        <v>175501</v>
      </c>
      <c r="BE176" t="s">
        <v>1422</v>
      </c>
      <c r="BF176"/>
    </row>
    <row r="177" spans="1:66" ht="15" customHeight="1" x14ac:dyDescent="0.25">
      <c r="A177" s="56" t="s">
        <v>908</v>
      </c>
      <c r="B177" s="19" t="s">
        <v>31</v>
      </c>
      <c r="C177" s="56" t="s">
        <v>1203</v>
      </c>
      <c r="D177" s="34">
        <v>43594</v>
      </c>
      <c r="E177" s="34">
        <v>44690</v>
      </c>
      <c r="F177" s="37">
        <v>43892</v>
      </c>
      <c r="G177" s="19"/>
      <c r="H177" s="33" t="s">
        <v>1101</v>
      </c>
      <c r="I177" s="19" t="s">
        <v>1173</v>
      </c>
      <c r="J177" s="19"/>
      <c r="K177" s="56" t="s">
        <v>909</v>
      </c>
      <c r="L177" s="57" t="s">
        <v>910</v>
      </c>
      <c r="M177" s="56" t="s">
        <v>98</v>
      </c>
      <c r="N177" s="56"/>
      <c r="O177" s="56"/>
      <c r="P177" s="56"/>
      <c r="Q177" s="56"/>
      <c r="R177" s="56"/>
      <c r="S177" s="56"/>
      <c r="T177" s="56"/>
      <c r="U177" s="56"/>
      <c r="V177" s="56">
        <f t="shared" si="45"/>
        <v>0</v>
      </c>
      <c r="W177" s="56"/>
      <c r="X177" s="56">
        <v>3</v>
      </c>
      <c r="Y177" s="56"/>
      <c r="Z177" s="56"/>
      <c r="AA177" s="56"/>
      <c r="AB177" s="56"/>
      <c r="AC177" s="56"/>
      <c r="AD177" s="56"/>
      <c r="AE177" s="56"/>
      <c r="AF177" s="56">
        <f t="shared" si="32"/>
        <v>3</v>
      </c>
      <c r="AG177" s="56">
        <f t="shared" si="33"/>
        <v>3</v>
      </c>
      <c r="AH177" s="56">
        <f t="shared" si="34"/>
        <v>0</v>
      </c>
      <c r="AI177" s="56">
        <f t="shared" si="35"/>
        <v>0</v>
      </c>
      <c r="AJ177" s="56">
        <f t="shared" si="36"/>
        <v>0</v>
      </c>
      <c r="AK177" s="56">
        <f t="shared" si="37"/>
        <v>0</v>
      </c>
      <c r="AL177" s="56">
        <f t="shared" si="38"/>
        <v>0</v>
      </c>
      <c r="AM177" s="56">
        <f t="shared" si="39"/>
        <v>0</v>
      </c>
      <c r="AN177" s="56">
        <f t="shared" si="40"/>
        <v>0</v>
      </c>
      <c r="AO177" s="58">
        <f t="shared" si="41"/>
        <v>3</v>
      </c>
      <c r="AP177" s="69"/>
      <c r="AQ177" s="40">
        <v>0</v>
      </c>
      <c r="AR177" s="40">
        <f t="shared" si="46"/>
        <v>3</v>
      </c>
      <c r="AS177" s="31">
        <v>0</v>
      </c>
      <c r="AT177" s="31">
        <v>0</v>
      </c>
      <c r="AU177" s="31">
        <v>0</v>
      </c>
      <c r="AV177" s="39">
        <v>0</v>
      </c>
      <c r="AW177" s="31"/>
      <c r="AX177" s="31"/>
      <c r="AY177" s="31"/>
      <c r="AZ177" s="31"/>
      <c r="BA177" s="39"/>
      <c r="BB177" s="152">
        <f t="shared" si="42"/>
        <v>3</v>
      </c>
      <c r="BC177" s="43">
        <v>515069</v>
      </c>
      <c r="BD177" s="43">
        <v>172813</v>
      </c>
      <c r="BE177" t="s">
        <v>1427</v>
      </c>
      <c r="BF177"/>
    </row>
    <row r="178" spans="1:66" ht="15" customHeight="1" x14ac:dyDescent="0.25">
      <c r="A178" s="56" t="s">
        <v>918</v>
      </c>
      <c r="B178" s="19" t="s">
        <v>48</v>
      </c>
      <c r="C178" s="56"/>
      <c r="D178" s="34">
        <v>43619</v>
      </c>
      <c r="E178" s="34">
        <v>44716</v>
      </c>
      <c r="F178" s="37">
        <v>43731</v>
      </c>
      <c r="G178" s="37">
        <v>43986</v>
      </c>
      <c r="H178" s="33" t="s">
        <v>1101</v>
      </c>
      <c r="I178" s="19" t="s">
        <v>1173</v>
      </c>
      <c r="J178" s="19"/>
      <c r="K178" s="56" t="s">
        <v>919</v>
      </c>
      <c r="L178" s="57" t="s">
        <v>920</v>
      </c>
      <c r="M178" s="56" t="s">
        <v>921</v>
      </c>
      <c r="N178" s="56"/>
      <c r="O178" s="56"/>
      <c r="P178" s="56"/>
      <c r="Q178" s="56"/>
      <c r="R178" s="56"/>
      <c r="S178" s="56"/>
      <c r="T178" s="56"/>
      <c r="U178" s="56"/>
      <c r="V178" s="56">
        <f t="shared" si="45"/>
        <v>0</v>
      </c>
      <c r="W178" s="56"/>
      <c r="X178" s="56">
        <v>1</v>
      </c>
      <c r="Y178" s="56"/>
      <c r="Z178" s="56"/>
      <c r="AA178" s="56"/>
      <c r="AB178" s="56"/>
      <c r="AC178" s="56"/>
      <c r="AD178" s="56"/>
      <c r="AE178" s="56"/>
      <c r="AF178" s="56">
        <f t="shared" si="32"/>
        <v>1</v>
      </c>
      <c r="AG178" s="56">
        <f t="shared" si="33"/>
        <v>1</v>
      </c>
      <c r="AH178" s="56">
        <f t="shared" si="34"/>
        <v>0</v>
      </c>
      <c r="AI178" s="56">
        <f t="shared" si="35"/>
        <v>0</v>
      </c>
      <c r="AJ178" s="56">
        <f t="shared" si="36"/>
        <v>0</v>
      </c>
      <c r="AK178" s="56">
        <f t="shared" si="37"/>
        <v>0</v>
      </c>
      <c r="AL178" s="56">
        <f t="shared" si="38"/>
        <v>0</v>
      </c>
      <c r="AM178" s="56">
        <f t="shared" si="39"/>
        <v>0</v>
      </c>
      <c r="AN178" s="56">
        <f t="shared" si="40"/>
        <v>0</v>
      </c>
      <c r="AO178" s="58">
        <f t="shared" si="41"/>
        <v>1</v>
      </c>
      <c r="AP178" s="69"/>
      <c r="AQ178" s="40">
        <v>0</v>
      </c>
      <c r="AR178" s="40">
        <f t="shared" si="46"/>
        <v>1</v>
      </c>
      <c r="AS178" s="31">
        <v>0</v>
      </c>
      <c r="AT178" s="31">
        <v>0</v>
      </c>
      <c r="AU178" s="31">
        <v>0</v>
      </c>
      <c r="AV178" s="39">
        <v>0</v>
      </c>
      <c r="AW178" s="31"/>
      <c r="AX178" s="31"/>
      <c r="AY178" s="31"/>
      <c r="AZ178" s="31"/>
      <c r="BA178" s="39"/>
      <c r="BB178" s="152">
        <f t="shared" si="42"/>
        <v>1</v>
      </c>
      <c r="BC178" s="43">
        <v>516556</v>
      </c>
      <c r="BD178" s="43">
        <v>175236</v>
      </c>
      <c r="BE178" t="s">
        <v>1488</v>
      </c>
      <c r="BF178"/>
    </row>
    <row r="179" spans="1:66" ht="15" customHeight="1" x14ac:dyDescent="0.25">
      <c r="A179" s="56" t="s">
        <v>922</v>
      </c>
      <c r="B179" s="19" t="s">
        <v>31</v>
      </c>
      <c r="C179" s="56"/>
      <c r="D179" s="34">
        <v>43689</v>
      </c>
      <c r="E179" s="34">
        <v>44785</v>
      </c>
      <c r="F179" s="37">
        <v>43864</v>
      </c>
      <c r="G179" s="19"/>
      <c r="H179" s="33" t="s">
        <v>1101</v>
      </c>
      <c r="I179" s="19" t="s">
        <v>1173</v>
      </c>
      <c r="J179" s="19"/>
      <c r="K179" s="56" t="s">
        <v>923</v>
      </c>
      <c r="L179" s="57" t="s">
        <v>924</v>
      </c>
      <c r="M179" s="56" t="s">
        <v>574</v>
      </c>
      <c r="N179" s="56"/>
      <c r="O179" s="56"/>
      <c r="P179" s="56"/>
      <c r="Q179" s="56"/>
      <c r="R179" s="56"/>
      <c r="S179" s="56"/>
      <c r="T179" s="56"/>
      <c r="U179" s="56"/>
      <c r="V179" s="56">
        <f t="shared" si="45"/>
        <v>0</v>
      </c>
      <c r="W179" s="56"/>
      <c r="X179" s="56"/>
      <c r="Y179" s="56"/>
      <c r="Z179" s="56">
        <v>1</v>
      </c>
      <c r="AA179" s="56"/>
      <c r="AB179" s="56"/>
      <c r="AC179" s="56"/>
      <c r="AD179" s="56"/>
      <c r="AE179" s="56"/>
      <c r="AF179" s="56">
        <f t="shared" si="32"/>
        <v>1</v>
      </c>
      <c r="AG179" s="56">
        <f t="shared" si="33"/>
        <v>0</v>
      </c>
      <c r="AH179" s="56">
        <f t="shared" si="34"/>
        <v>0</v>
      </c>
      <c r="AI179" s="56">
        <f t="shared" si="35"/>
        <v>1</v>
      </c>
      <c r="AJ179" s="56">
        <f t="shared" si="36"/>
        <v>0</v>
      </c>
      <c r="AK179" s="56">
        <f t="shared" si="37"/>
        <v>0</v>
      </c>
      <c r="AL179" s="56">
        <f t="shared" si="38"/>
        <v>0</v>
      </c>
      <c r="AM179" s="56">
        <f t="shared" si="39"/>
        <v>0</v>
      </c>
      <c r="AN179" s="56">
        <f t="shared" si="40"/>
        <v>0</v>
      </c>
      <c r="AO179" s="58">
        <f t="shared" si="41"/>
        <v>1</v>
      </c>
      <c r="AP179" s="69"/>
      <c r="AQ179" s="40">
        <v>0</v>
      </c>
      <c r="AR179" s="40">
        <f t="shared" si="46"/>
        <v>1</v>
      </c>
      <c r="AS179" s="31">
        <v>0</v>
      </c>
      <c r="AT179" s="31">
        <v>0</v>
      </c>
      <c r="AU179" s="31">
        <v>0</v>
      </c>
      <c r="AV179" s="39">
        <v>0</v>
      </c>
      <c r="AW179" s="31"/>
      <c r="AX179" s="31"/>
      <c r="AY179" s="31"/>
      <c r="AZ179" s="31"/>
      <c r="BA179" s="39"/>
      <c r="BB179" s="152">
        <f t="shared" si="42"/>
        <v>1</v>
      </c>
      <c r="BC179" s="43">
        <v>518999</v>
      </c>
      <c r="BD179" s="43">
        <v>177227</v>
      </c>
      <c r="BE179" t="s">
        <v>1420</v>
      </c>
      <c r="BF179"/>
      <c r="BM179" t="s">
        <v>1545</v>
      </c>
      <c r="BN179" t="s">
        <v>1524</v>
      </c>
    </row>
    <row r="180" spans="1:66" ht="15" customHeight="1" x14ac:dyDescent="0.25">
      <c r="A180" s="56" t="s">
        <v>928</v>
      </c>
      <c r="B180" s="19" t="s">
        <v>31</v>
      </c>
      <c r="C180" s="56"/>
      <c r="D180" s="34">
        <v>43690</v>
      </c>
      <c r="E180" s="34">
        <v>44786</v>
      </c>
      <c r="F180" s="37">
        <v>43858</v>
      </c>
      <c r="G180" s="19"/>
      <c r="H180" s="33" t="s">
        <v>1101</v>
      </c>
      <c r="I180" s="19" t="s">
        <v>1173</v>
      </c>
      <c r="J180" s="19"/>
      <c r="K180" s="56" t="s">
        <v>929</v>
      </c>
      <c r="L180" s="57" t="s">
        <v>930</v>
      </c>
      <c r="M180" s="56" t="s">
        <v>931</v>
      </c>
      <c r="N180" s="56"/>
      <c r="O180" s="56"/>
      <c r="P180" s="56"/>
      <c r="Q180" s="56"/>
      <c r="R180" s="56"/>
      <c r="S180" s="56"/>
      <c r="T180" s="56"/>
      <c r="U180" s="56"/>
      <c r="V180" s="56">
        <f t="shared" si="45"/>
        <v>0</v>
      </c>
      <c r="W180" s="56"/>
      <c r="X180" s="56">
        <v>1</v>
      </c>
      <c r="Y180" s="56"/>
      <c r="Z180" s="56"/>
      <c r="AA180" s="56"/>
      <c r="AB180" s="56"/>
      <c r="AC180" s="56"/>
      <c r="AD180" s="56"/>
      <c r="AE180" s="56"/>
      <c r="AF180" s="56">
        <f t="shared" si="32"/>
        <v>1</v>
      </c>
      <c r="AG180" s="56">
        <f t="shared" si="33"/>
        <v>1</v>
      </c>
      <c r="AH180" s="56">
        <f t="shared" si="34"/>
        <v>0</v>
      </c>
      <c r="AI180" s="56">
        <f t="shared" si="35"/>
        <v>0</v>
      </c>
      <c r="AJ180" s="56">
        <f t="shared" si="36"/>
        <v>0</v>
      </c>
      <c r="AK180" s="56">
        <f t="shared" si="37"/>
        <v>0</v>
      </c>
      <c r="AL180" s="56">
        <f t="shared" si="38"/>
        <v>0</v>
      </c>
      <c r="AM180" s="56">
        <f t="shared" si="39"/>
        <v>0</v>
      </c>
      <c r="AN180" s="56">
        <f t="shared" si="40"/>
        <v>0</v>
      </c>
      <c r="AO180" s="58">
        <f t="shared" si="41"/>
        <v>1</v>
      </c>
      <c r="AP180" s="69"/>
      <c r="AQ180" s="40">
        <v>0</v>
      </c>
      <c r="AR180" s="40">
        <f t="shared" si="46"/>
        <v>1</v>
      </c>
      <c r="AS180" s="31">
        <v>0</v>
      </c>
      <c r="AT180" s="31">
        <v>0</v>
      </c>
      <c r="AU180" s="31">
        <v>0</v>
      </c>
      <c r="AV180" s="39">
        <v>0</v>
      </c>
      <c r="AW180" s="31"/>
      <c r="AX180" s="31"/>
      <c r="AY180" s="31"/>
      <c r="AZ180" s="31"/>
      <c r="BA180" s="39"/>
      <c r="BB180" s="152">
        <f t="shared" si="42"/>
        <v>1</v>
      </c>
      <c r="BC180" s="43">
        <v>517726</v>
      </c>
      <c r="BD180" s="43">
        <v>174837</v>
      </c>
      <c r="BE180" t="s">
        <v>1423</v>
      </c>
      <c r="BF180"/>
      <c r="BG180" t="s">
        <v>1403</v>
      </c>
      <c r="BM180" t="s">
        <v>1545</v>
      </c>
      <c r="BN180" t="s">
        <v>1523</v>
      </c>
    </row>
    <row r="181" spans="1:66" ht="15" customHeight="1" x14ac:dyDescent="0.25">
      <c r="A181" s="56" t="s">
        <v>932</v>
      </c>
      <c r="B181" s="19" t="s">
        <v>20</v>
      </c>
      <c r="C181" s="56"/>
      <c r="D181" s="34">
        <v>43754</v>
      </c>
      <c r="E181" s="34">
        <v>44110</v>
      </c>
      <c r="F181" s="37">
        <v>43670</v>
      </c>
      <c r="G181" s="19"/>
      <c r="H181" s="33" t="s">
        <v>1101</v>
      </c>
      <c r="I181" s="19" t="s">
        <v>1173</v>
      </c>
      <c r="J181" s="19"/>
      <c r="K181" s="56" t="s">
        <v>933</v>
      </c>
      <c r="L181" s="57" t="s">
        <v>934</v>
      </c>
      <c r="M181" s="56" t="s">
        <v>935</v>
      </c>
      <c r="N181" s="56"/>
      <c r="O181" s="56">
        <v>2</v>
      </c>
      <c r="P181" s="56">
        <v>1</v>
      </c>
      <c r="Q181" s="56"/>
      <c r="R181" s="56"/>
      <c r="S181" s="56"/>
      <c r="T181" s="56"/>
      <c r="U181" s="56"/>
      <c r="V181" s="56">
        <f t="shared" si="45"/>
        <v>3</v>
      </c>
      <c r="W181" s="56"/>
      <c r="X181" s="56"/>
      <c r="Y181" s="56"/>
      <c r="Z181" s="56"/>
      <c r="AA181" s="56">
        <v>3</v>
      </c>
      <c r="AB181" s="56"/>
      <c r="AC181" s="56"/>
      <c r="AD181" s="56"/>
      <c r="AE181" s="56">
        <v>0</v>
      </c>
      <c r="AF181" s="56">
        <f t="shared" si="32"/>
        <v>3</v>
      </c>
      <c r="AG181" s="56">
        <f t="shared" si="33"/>
        <v>0</v>
      </c>
      <c r="AH181" s="56">
        <f t="shared" si="34"/>
        <v>-2</v>
      </c>
      <c r="AI181" s="56">
        <f t="shared" si="35"/>
        <v>-1</v>
      </c>
      <c r="AJ181" s="56">
        <f t="shared" si="36"/>
        <v>3</v>
      </c>
      <c r="AK181" s="56">
        <f t="shared" si="37"/>
        <v>0</v>
      </c>
      <c r="AL181" s="56">
        <f t="shared" si="38"/>
        <v>0</v>
      </c>
      <c r="AM181" s="56">
        <f t="shared" si="39"/>
        <v>0</v>
      </c>
      <c r="AN181" s="56">
        <f t="shared" si="40"/>
        <v>0</v>
      </c>
      <c r="AO181" s="58">
        <f t="shared" si="41"/>
        <v>0</v>
      </c>
      <c r="AP181" s="69"/>
      <c r="AQ181" s="40">
        <v>0</v>
      </c>
      <c r="AR181" s="40">
        <f t="shared" si="46"/>
        <v>0</v>
      </c>
      <c r="AS181" s="31">
        <v>0</v>
      </c>
      <c r="AT181" s="31">
        <v>0</v>
      </c>
      <c r="AU181" s="31">
        <v>0</v>
      </c>
      <c r="AV181" s="39">
        <v>0</v>
      </c>
      <c r="AW181" s="31"/>
      <c r="AX181" s="31"/>
      <c r="AY181" s="31"/>
      <c r="AZ181" s="31"/>
      <c r="BA181" s="39"/>
      <c r="BB181" s="152">
        <f t="shared" si="42"/>
        <v>0</v>
      </c>
      <c r="BC181" s="43">
        <v>518209</v>
      </c>
      <c r="BD181" s="43">
        <v>174625</v>
      </c>
      <c r="BE181" t="s">
        <v>1423</v>
      </c>
      <c r="BF181"/>
      <c r="BM181" t="s">
        <v>1545</v>
      </c>
      <c r="BN181" t="s">
        <v>1493</v>
      </c>
    </row>
    <row r="182" spans="1:66" ht="15" customHeight="1" x14ac:dyDescent="0.25">
      <c r="A182" s="56" t="s">
        <v>936</v>
      </c>
      <c r="B182" s="19" t="s">
        <v>38</v>
      </c>
      <c r="C182" s="56"/>
      <c r="D182" s="34">
        <v>43679</v>
      </c>
      <c r="E182" s="34">
        <v>44775</v>
      </c>
      <c r="F182" s="37">
        <v>43872</v>
      </c>
      <c r="G182" s="19"/>
      <c r="H182" s="33" t="s">
        <v>1101</v>
      </c>
      <c r="I182" s="19" t="s">
        <v>1173</v>
      </c>
      <c r="J182" s="19"/>
      <c r="K182" s="56" t="s">
        <v>937</v>
      </c>
      <c r="L182" s="57" t="s">
        <v>938</v>
      </c>
      <c r="M182" s="56" t="s">
        <v>411</v>
      </c>
      <c r="N182" s="56"/>
      <c r="O182" s="56"/>
      <c r="P182" s="56"/>
      <c r="Q182" s="56"/>
      <c r="R182" s="56"/>
      <c r="S182" s="56"/>
      <c r="T182" s="56"/>
      <c r="U182" s="56">
        <v>1</v>
      </c>
      <c r="V182" s="56">
        <f t="shared" si="45"/>
        <v>1</v>
      </c>
      <c r="W182" s="56"/>
      <c r="X182" s="56">
        <v>4</v>
      </c>
      <c r="Y182" s="56">
        <v>3</v>
      </c>
      <c r="Z182" s="56"/>
      <c r="AA182" s="56"/>
      <c r="AB182" s="56"/>
      <c r="AC182" s="56"/>
      <c r="AD182" s="56"/>
      <c r="AE182" s="56"/>
      <c r="AF182" s="56">
        <f t="shared" si="32"/>
        <v>7</v>
      </c>
      <c r="AG182" s="56">
        <f t="shared" si="33"/>
        <v>4</v>
      </c>
      <c r="AH182" s="56">
        <f t="shared" si="34"/>
        <v>3</v>
      </c>
      <c r="AI182" s="56">
        <f t="shared" si="35"/>
        <v>0</v>
      </c>
      <c r="AJ182" s="56">
        <f t="shared" si="36"/>
        <v>0</v>
      </c>
      <c r="AK182" s="56">
        <f t="shared" si="37"/>
        <v>0</v>
      </c>
      <c r="AL182" s="56">
        <f t="shared" si="38"/>
        <v>0</v>
      </c>
      <c r="AM182" s="56">
        <f t="shared" si="39"/>
        <v>0</v>
      </c>
      <c r="AN182" s="56">
        <f t="shared" si="40"/>
        <v>-1</v>
      </c>
      <c r="AO182" s="58">
        <f t="shared" si="41"/>
        <v>6</v>
      </c>
      <c r="AP182" s="69"/>
      <c r="AQ182" s="40">
        <v>0</v>
      </c>
      <c r="AR182" s="40">
        <f t="shared" si="46"/>
        <v>6</v>
      </c>
      <c r="AS182" s="31">
        <v>0</v>
      </c>
      <c r="AT182" s="31">
        <v>0</v>
      </c>
      <c r="AU182" s="31">
        <v>0</v>
      </c>
      <c r="AV182" s="39">
        <v>0</v>
      </c>
      <c r="AW182" s="31"/>
      <c r="AX182" s="31"/>
      <c r="AY182" s="31"/>
      <c r="AZ182" s="31"/>
      <c r="BA182" s="39"/>
      <c r="BB182" s="152">
        <f t="shared" si="42"/>
        <v>6</v>
      </c>
      <c r="BC182" s="43">
        <v>517453</v>
      </c>
      <c r="BD182" s="43">
        <v>169423</v>
      </c>
      <c r="BE182" t="s">
        <v>1418</v>
      </c>
      <c r="BF182"/>
      <c r="BI182" t="s">
        <v>1551</v>
      </c>
      <c r="BJ182" t="s">
        <v>1418</v>
      </c>
      <c r="BM182" t="s">
        <v>1545</v>
      </c>
      <c r="BN182" t="s">
        <v>1522</v>
      </c>
    </row>
    <row r="183" spans="1:66" ht="15" customHeight="1" x14ac:dyDescent="0.25">
      <c r="A183" s="56" t="s">
        <v>964</v>
      </c>
      <c r="B183" s="19" t="s">
        <v>31</v>
      </c>
      <c r="C183" s="56" t="s">
        <v>1203</v>
      </c>
      <c r="D183" s="34">
        <v>43657</v>
      </c>
      <c r="E183" s="34">
        <v>44753</v>
      </c>
      <c r="F183" s="37">
        <v>43678</v>
      </c>
      <c r="G183" s="37">
        <v>43987</v>
      </c>
      <c r="H183" s="36" t="s">
        <v>1101</v>
      </c>
      <c r="I183" s="19" t="s">
        <v>1173</v>
      </c>
      <c r="J183" s="19"/>
      <c r="K183" s="56" t="s">
        <v>965</v>
      </c>
      <c r="L183" s="57" t="s">
        <v>966</v>
      </c>
      <c r="M183" s="56" t="s">
        <v>967</v>
      </c>
      <c r="N183" s="56"/>
      <c r="O183" s="56"/>
      <c r="P183" s="56"/>
      <c r="Q183" s="56"/>
      <c r="R183" s="56"/>
      <c r="S183" s="56"/>
      <c r="T183" s="56"/>
      <c r="U183" s="56"/>
      <c r="V183" s="56">
        <f t="shared" si="45"/>
        <v>0</v>
      </c>
      <c r="W183" s="56"/>
      <c r="X183" s="56">
        <v>1</v>
      </c>
      <c r="Y183" s="56"/>
      <c r="Z183" s="56"/>
      <c r="AA183" s="56"/>
      <c r="AB183" s="56"/>
      <c r="AC183" s="56"/>
      <c r="AD183" s="56"/>
      <c r="AE183" s="56"/>
      <c r="AF183" s="56">
        <f t="shared" si="32"/>
        <v>1</v>
      </c>
      <c r="AG183" s="56">
        <f t="shared" si="33"/>
        <v>1</v>
      </c>
      <c r="AH183" s="56">
        <f t="shared" si="34"/>
        <v>0</v>
      </c>
      <c r="AI183" s="56">
        <f t="shared" si="35"/>
        <v>0</v>
      </c>
      <c r="AJ183" s="56">
        <f t="shared" si="36"/>
        <v>0</v>
      </c>
      <c r="AK183" s="56">
        <f t="shared" si="37"/>
        <v>0</v>
      </c>
      <c r="AL183" s="56">
        <f t="shared" si="38"/>
        <v>0</v>
      </c>
      <c r="AM183" s="56">
        <f t="shared" si="39"/>
        <v>0</v>
      </c>
      <c r="AN183" s="56">
        <f t="shared" si="40"/>
        <v>0</v>
      </c>
      <c r="AO183" s="58">
        <f t="shared" si="41"/>
        <v>1</v>
      </c>
      <c r="AP183" s="69"/>
      <c r="AQ183" s="40">
        <v>0</v>
      </c>
      <c r="AR183" s="40">
        <f t="shared" si="46"/>
        <v>1</v>
      </c>
      <c r="AS183" s="31">
        <v>0</v>
      </c>
      <c r="AT183" s="31">
        <v>0</v>
      </c>
      <c r="AU183" s="31">
        <v>0</v>
      </c>
      <c r="AV183" s="39">
        <v>0</v>
      </c>
      <c r="AW183" s="31"/>
      <c r="AX183" s="31"/>
      <c r="AY183" s="31"/>
      <c r="AZ183" s="31"/>
      <c r="BA183" s="39"/>
      <c r="BB183" s="152">
        <f t="shared" si="42"/>
        <v>1</v>
      </c>
      <c r="BC183" s="43">
        <v>514126</v>
      </c>
      <c r="BD183" s="43">
        <v>174159</v>
      </c>
      <c r="BE183" t="s">
        <v>1428</v>
      </c>
      <c r="BF183"/>
    </row>
    <row r="184" spans="1:66" ht="15" customHeight="1" x14ac:dyDescent="0.25">
      <c r="A184" s="56" t="s">
        <v>971</v>
      </c>
      <c r="B184" s="19" t="s">
        <v>38</v>
      </c>
      <c r="C184" s="56"/>
      <c r="D184" s="34">
        <v>43683</v>
      </c>
      <c r="E184" s="34">
        <v>44779</v>
      </c>
      <c r="F184" s="34">
        <v>43846</v>
      </c>
      <c r="G184" s="19"/>
      <c r="H184" s="33" t="s">
        <v>1101</v>
      </c>
      <c r="I184" s="19" t="s">
        <v>1173</v>
      </c>
      <c r="J184" s="19"/>
      <c r="K184" s="56" t="s">
        <v>972</v>
      </c>
      <c r="L184" s="57" t="s">
        <v>973</v>
      </c>
      <c r="M184" s="56" t="s">
        <v>525</v>
      </c>
      <c r="N184" s="56"/>
      <c r="O184" s="56"/>
      <c r="P184" s="56"/>
      <c r="Q184" s="56"/>
      <c r="R184" s="56">
        <v>1</v>
      </c>
      <c r="S184" s="56"/>
      <c r="T184" s="56"/>
      <c r="U184" s="56"/>
      <c r="V184" s="56">
        <f t="shared" si="45"/>
        <v>1</v>
      </c>
      <c r="W184" s="56"/>
      <c r="X184" s="56"/>
      <c r="Y184" s="56">
        <v>2</v>
      </c>
      <c r="Z184" s="56"/>
      <c r="AA184" s="56"/>
      <c r="AB184" s="56"/>
      <c r="AC184" s="56"/>
      <c r="AD184" s="56"/>
      <c r="AE184" s="56"/>
      <c r="AF184" s="56">
        <f t="shared" si="32"/>
        <v>2</v>
      </c>
      <c r="AG184" s="56">
        <f t="shared" si="33"/>
        <v>0</v>
      </c>
      <c r="AH184" s="56">
        <f t="shared" si="34"/>
        <v>2</v>
      </c>
      <c r="AI184" s="56">
        <f t="shared" si="35"/>
        <v>0</v>
      </c>
      <c r="AJ184" s="56">
        <f t="shared" si="36"/>
        <v>0</v>
      </c>
      <c r="AK184" s="56">
        <f t="shared" si="37"/>
        <v>-1</v>
      </c>
      <c r="AL184" s="56">
        <f t="shared" si="38"/>
        <v>0</v>
      </c>
      <c r="AM184" s="56">
        <f t="shared" si="39"/>
        <v>0</v>
      </c>
      <c r="AN184" s="56">
        <f t="shared" si="40"/>
        <v>0</v>
      </c>
      <c r="AO184" s="58">
        <f t="shared" si="41"/>
        <v>1</v>
      </c>
      <c r="AP184" s="69"/>
      <c r="AQ184" s="40">
        <v>0</v>
      </c>
      <c r="AR184" s="40">
        <f t="shared" si="46"/>
        <v>1</v>
      </c>
      <c r="AS184" s="31">
        <v>0</v>
      </c>
      <c r="AT184" s="31">
        <v>0</v>
      </c>
      <c r="AU184" s="31">
        <v>0</v>
      </c>
      <c r="AV184" s="39">
        <v>0</v>
      </c>
      <c r="AW184" s="31"/>
      <c r="AX184" s="31"/>
      <c r="AY184" s="31"/>
      <c r="AZ184" s="31"/>
      <c r="BA184" s="39"/>
      <c r="BB184" s="152">
        <f t="shared" si="42"/>
        <v>1</v>
      </c>
      <c r="BC184" s="43">
        <v>520308</v>
      </c>
      <c r="BD184" s="43">
        <v>175588</v>
      </c>
      <c r="BE184" t="s">
        <v>1402</v>
      </c>
      <c r="BF184"/>
    </row>
    <row r="185" spans="1:66" s="150" customFormat="1" ht="15" customHeight="1" x14ac:dyDescent="0.25">
      <c r="A185" s="56" t="s">
        <v>974</v>
      </c>
      <c r="B185" s="19" t="s">
        <v>31</v>
      </c>
      <c r="C185" s="56"/>
      <c r="D185" s="34">
        <v>43668</v>
      </c>
      <c r="E185" s="34">
        <v>44764</v>
      </c>
      <c r="F185" s="37">
        <v>43727</v>
      </c>
      <c r="G185" s="37">
        <v>44042</v>
      </c>
      <c r="H185" s="33" t="s">
        <v>1101</v>
      </c>
      <c r="I185" s="19" t="s">
        <v>1173</v>
      </c>
      <c r="J185" s="19"/>
      <c r="K185" s="56" t="s">
        <v>975</v>
      </c>
      <c r="L185" s="57" t="s">
        <v>976</v>
      </c>
      <c r="M185" s="56" t="s">
        <v>467</v>
      </c>
      <c r="N185" s="56"/>
      <c r="O185" s="56">
        <v>1</v>
      </c>
      <c r="P185" s="56"/>
      <c r="Q185" s="56"/>
      <c r="R185" s="56"/>
      <c r="S185" s="56"/>
      <c r="T185" s="56"/>
      <c r="U185" s="56"/>
      <c r="V185" s="56">
        <f t="shared" si="45"/>
        <v>1</v>
      </c>
      <c r="W185" s="56"/>
      <c r="X185" s="56"/>
      <c r="Y185" s="56"/>
      <c r="Z185" s="56">
        <v>1</v>
      </c>
      <c r="AA185" s="56"/>
      <c r="AB185" s="56"/>
      <c r="AC185" s="56"/>
      <c r="AD185" s="56"/>
      <c r="AE185" s="56"/>
      <c r="AF185" s="56">
        <f t="shared" si="32"/>
        <v>1</v>
      </c>
      <c r="AG185" s="56">
        <f t="shared" si="33"/>
        <v>0</v>
      </c>
      <c r="AH185" s="56">
        <f t="shared" si="34"/>
        <v>-1</v>
      </c>
      <c r="AI185" s="56">
        <f t="shared" si="35"/>
        <v>1</v>
      </c>
      <c r="AJ185" s="56">
        <f t="shared" si="36"/>
        <v>0</v>
      </c>
      <c r="AK185" s="56">
        <f t="shared" si="37"/>
        <v>0</v>
      </c>
      <c r="AL185" s="56">
        <f t="shared" si="38"/>
        <v>0</v>
      </c>
      <c r="AM185" s="56">
        <f t="shared" si="39"/>
        <v>0</v>
      </c>
      <c r="AN185" s="56">
        <f t="shared" si="40"/>
        <v>0</v>
      </c>
      <c r="AO185" s="58">
        <f t="shared" si="41"/>
        <v>0</v>
      </c>
      <c r="AP185" s="248"/>
      <c r="AQ185" s="40">
        <v>0</v>
      </c>
      <c r="AR185" s="40">
        <f t="shared" si="46"/>
        <v>0</v>
      </c>
      <c r="AS185" s="31">
        <v>0</v>
      </c>
      <c r="AT185" s="31">
        <v>0</v>
      </c>
      <c r="AU185" s="31">
        <v>0</v>
      </c>
      <c r="AV185" s="39">
        <v>0</v>
      </c>
      <c r="AW185" s="31"/>
      <c r="AX185" s="31"/>
      <c r="AY185" s="31"/>
      <c r="AZ185" s="31"/>
      <c r="BA185" s="39"/>
      <c r="BB185" s="152">
        <f t="shared" si="42"/>
        <v>0</v>
      </c>
      <c r="BC185" s="43">
        <v>521312</v>
      </c>
      <c r="BD185" s="43">
        <v>175859</v>
      </c>
      <c r="BE185" s="150" t="s">
        <v>1459</v>
      </c>
      <c r="BI185" s="150" t="s">
        <v>1551</v>
      </c>
      <c r="BJ185" s="150" t="s">
        <v>1494</v>
      </c>
    </row>
    <row r="186" spans="1:66" ht="15" customHeight="1" x14ac:dyDescent="0.25">
      <c r="A186" s="56" t="s">
        <v>980</v>
      </c>
      <c r="B186" s="19" t="s">
        <v>31</v>
      </c>
      <c r="C186" s="56" t="s">
        <v>1203</v>
      </c>
      <c r="D186" s="34">
        <v>43672</v>
      </c>
      <c r="E186" s="34">
        <v>44289</v>
      </c>
      <c r="F186" s="19"/>
      <c r="G186" s="37">
        <v>43941</v>
      </c>
      <c r="H186" s="33" t="s">
        <v>1101</v>
      </c>
      <c r="I186" s="19" t="s">
        <v>1173</v>
      </c>
      <c r="J186" s="19"/>
      <c r="K186" s="56" t="s">
        <v>981</v>
      </c>
      <c r="L186" s="57" t="s">
        <v>982</v>
      </c>
      <c r="M186" s="56" t="s">
        <v>983</v>
      </c>
      <c r="N186" s="56"/>
      <c r="O186" s="56"/>
      <c r="P186" s="56"/>
      <c r="Q186" s="56"/>
      <c r="R186" s="56"/>
      <c r="S186" s="56"/>
      <c r="T186" s="56"/>
      <c r="U186" s="56"/>
      <c r="V186" s="56">
        <f t="shared" si="45"/>
        <v>0</v>
      </c>
      <c r="W186" s="56"/>
      <c r="X186" s="56">
        <v>2</v>
      </c>
      <c r="Y186" s="56"/>
      <c r="Z186" s="56"/>
      <c r="AA186" s="56"/>
      <c r="AB186" s="56"/>
      <c r="AC186" s="56"/>
      <c r="AD186" s="56"/>
      <c r="AE186" s="56"/>
      <c r="AF186" s="56">
        <f t="shared" si="32"/>
        <v>2</v>
      </c>
      <c r="AG186" s="56">
        <f t="shared" si="33"/>
        <v>2</v>
      </c>
      <c r="AH186" s="56">
        <f t="shared" si="34"/>
        <v>0</v>
      </c>
      <c r="AI186" s="56">
        <f t="shared" si="35"/>
        <v>0</v>
      </c>
      <c r="AJ186" s="56">
        <f t="shared" si="36"/>
        <v>0</v>
      </c>
      <c r="AK186" s="56">
        <f t="shared" si="37"/>
        <v>0</v>
      </c>
      <c r="AL186" s="56">
        <f t="shared" si="38"/>
        <v>0</v>
      </c>
      <c r="AM186" s="56">
        <f t="shared" si="39"/>
        <v>0</v>
      </c>
      <c r="AN186" s="56">
        <f t="shared" si="40"/>
        <v>0</v>
      </c>
      <c r="AO186" s="58">
        <f t="shared" si="41"/>
        <v>2</v>
      </c>
      <c r="AP186" s="69"/>
      <c r="AQ186" s="40">
        <v>0</v>
      </c>
      <c r="AR186" s="40">
        <f t="shared" si="46"/>
        <v>2</v>
      </c>
      <c r="AS186" s="31">
        <v>0</v>
      </c>
      <c r="AT186" s="31">
        <v>0</v>
      </c>
      <c r="AU186" s="31">
        <v>0</v>
      </c>
      <c r="AV186" s="39">
        <v>0</v>
      </c>
      <c r="AW186" s="31"/>
      <c r="AX186" s="31"/>
      <c r="AY186" s="31"/>
      <c r="AZ186" s="31"/>
      <c r="BA186" s="39"/>
      <c r="BB186" s="152">
        <f t="shared" si="42"/>
        <v>2</v>
      </c>
      <c r="BC186" s="43">
        <v>518741</v>
      </c>
      <c r="BD186" s="43">
        <v>175360</v>
      </c>
      <c r="BE186" t="s">
        <v>1422</v>
      </c>
      <c r="BF186"/>
    </row>
    <row r="187" spans="1:66" ht="15" customHeight="1" x14ac:dyDescent="0.25">
      <c r="A187" s="56" t="s">
        <v>984</v>
      </c>
      <c r="B187" s="19" t="s">
        <v>31</v>
      </c>
      <c r="C187" s="56"/>
      <c r="D187" s="34">
        <v>43756</v>
      </c>
      <c r="E187" s="34">
        <v>44852</v>
      </c>
      <c r="F187" s="37">
        <v>43921</v>
      </c>
      <c r="G187" s="19"/>
      <c r="H187" s="33" t="s">
        <v>1101</v>
      </c>
      <c r="I187" s="19" t="s">
        <v>1173</v>
      </c>
      <c r="J187" s="19"/>
      <c r="K187" s="56" t="s">
        <v>985</v>
      </c>
      <c r="L187" s="57" t="s">
        <v>986</v>
      </c>
      <c r="M187" s="56" t="s">
        <v>98</v>
      </c>
      <c r="N187" s="56"/>
      <c r="O187" s="56"/>
      <c r="P187" s="56">
        <v>1</v>
      </c>
      <c r="Q187" s="56"/>
      <c r="R187" s="56"/>
      <c r="S187" s="56"/>
      <c r="T187" s="56"/>
      <c r="U187" s="56"/>
      <c r="V187" s="56">
        <f t="shared" si="45"/>
        <v>1</v>
      </c>
      <c r="W187" s="56"/>
      <c r="X187" s="56"/>
      <c r="Y187" s="56">
        <v>2</v>
      </c>
      <c r="Z187" s="56"/>
      <c r="AA187" s="56"/>
      <c r="AB187" s="56"/>
      <c r="AC187" s="56"/>
      <c r="AD187" s="56"/>
      <c r="AE187" s="56"/>
      <c r="AF187" s="56">
        <f t="shared" si="32"/>
        <v>2</v>
      </c>
      <c r="AG187" s="56">
        <f t="shared" si="33"/>
        <v>0</v>
      </c>
      <c r="AH187" s="56">
        <f t="shared" si="34"/>
        <v>2</v>
      </c>
      <c r="AI187" s="56">
        <f t="shared" si="35"/>
        <v>-1</v>
      </c>
      <c r="AJ187" s="56">
        <f t="shared" si="36"/>
        <v>0</v>
      </c>
      <c r="AK187" s="56">
        <f t="shared" si="37"/>
        <v>0</v>
      </c>
      <c r="AL187" s="56">
        <f t="shared" si="38"/>
        <v>0</v>
      </c>
      <c r="AM187" s="56">
        <f t="shared" si="39"/>
        <v>0</v>
      </c>
      <c r="AN187" s="56">
        <f t="shared" si="40"/>
        <v>0</v>
      </c>
      <c r="AO187" s="58">
        <f t="shared" si="41"/>
        <v>1</v>
      </c>
      <c r="AP187" s="69"/>
      <c r="AQ187" s="40">
        <v>0</v>
      </c>
      <c r="AR187" s="40">
        <f t="shared" si="46"/>
        <v>1</v>
      </c>
      <c r="AS187" s="31">
        <v>0</v>
      </c>
      <c r="AT187" s="31">
        <v>0</v>
      </c>
      <c r="AU187" s="31">
        <v>0</v>
      </c>
      <c r="AV187" s="39">
        <v>0</v>
      </c>
      <c r="AW187" s="31"/>
      <c r="AX187" s="31"/>
      <c r="AY187" s="31"/>
      <c r="AZ187" s="31"/>
      <c r="BA187" s="39"/>
      <c r="BB187" s="152">
        <f t="shared" si="42"/>
        <v>1</v>
      </c>
      <c r="BC187" s="43">
        <v>515069</v>
      </c>
      <c r="BD187" s="43">
        <v>172813</v>
      </c>
      <c r="BE187" t="s">
        <v>1427</v>
      </c>
      <c r="BF187"/>
    </row>
    <row r="188" spans="1:66" ht="15" customHeight="1" x14ac:dyDescent="0.25">
      <c r="A188" s="56" t="s">
        <v>1012</v>
      </c>
      <c r="B188" s="19" t="s">
        <v>38</v>
      </c>
      <c r="C188" s="56"/>
      <c r="D188" s="34">
        <v>43780</v>
      </c>
      <c r="E188" s="34">
        <v>44876</v>
      </c>
      <c r="F188" s="37">
        <v>43787</v>
      </c>
      <c r="G188" s="19"/>
      <c r="H188" s="33" t="s">
        <v>1101</v>
      </c>
      <c r="I188" s="19" t="s">
        <v>1173</v>
      </c>
      <c r="J188" s="19"/>
      <c r="K188" s="56" t="s">
        <v>1013</v>
      </c>
      <c r="L188" s="57" t="s">
        <v>1014</v>
      </c>
      <c r="M188" s="56" t="s">
        <v>1015</v>
      </c>
      <c r="N188" s="56">
        <v>1</v>
      </c>
      <c r="O188" s="56"/>
      <c r="P188" s="56"/>
      <c r="Q188" s="56"/>
      <c r="R188" s="56"/>
      <c r="S188" s="56">
        <v>1</v>
      </c>
      <c r="T188" s="56"/>
      <c r="U188" s="56"/>
      <c r="V188" s="56">
        <f t="shared" si="45"/>
        <v>2</v>
      </c>
      <c r="W188" s="56"/>
      <c r="X188" s="56"/>
      <c r="Y188" s="56"/>
      <c r="Z188" s="56"/>
      <c r="AA188" s="56"/>
      <c r="AB188" s="56"/>
      <c r="AC188" s="56">
        <v>1</v>
      </c>
      <c r="AD188" s="56"/>
      <c r="AE188" s="56"/>
      <c r="AF188" s="56">
        <f t="shared" si="32"/>
        <v>1</v>
      </c>
      <c r="AG188" s="56">
        <f t="shared" si="33"/>
        <v>-1</v>
      </c>
      <c r="AH188" s="56">
        <f t="shared" si="34"/>
        <v>0</v>
      </c>
      <c r="AI188" s="56">
        <f t="shared" si="35"/>
        <v>0</v>
      </c>
      <c r="AJ188" s="56">
        <f t="shared" si="36"/>
        <v>0</v>
      </c>
      <c r="AK188" s="56">
        <f t="shared" si="37"/>
        <v>0</v>
      </c>
      <c r="AL188" s="56">
        <f t="shared" si="38"/>
        <v>0</v>
      </c>
      <c r="AM188" s="56">
        <f t="shared" si="39"/>
        <v>0</v>
      </c>
      <c r="AN188" s="56">
        <f t="shared" si="40"/>
        <v>0</v>
      </c>
      <c r="AO188" s="58">
        <f t="shared" si="41"/>
        <v>-1</v>
      </c>
      <c r="AP188" s="69"/>
      <c r="AQ188" s="40">
        <v>0</v>
      </c>
      <c r="AR188" s="40">
        <f t="shared" si="46"/>
        <v>-1</v>
      </c>
      <c r="AS188" s="31">
        <v>0</v>
      </c>
      <c r="AT188" s="31">
        <v>0</v>
      </c>
      <c r="AU188" s="31">
        <v>0</v>
      </c>
      <c r="AV188" s="39">
        <v>0</v>
      </c>
      <c r="AW188" s="31"/>
      <c r="AX188" s="31"/>
      <c r="AY188" s="31"/>
      <c r="AZ188" s="31"/>
      <c r="BA188" s="39"/>
      <c r="BB188" s="152">
        <f t="shared" si="42"/>
        <v>-1</v>
      </c>
      <c r="BC188" s="43">
        <v>518508</v>
      </c>
      <c r="BD188" s="43">
        <v>174268</v>
      </c>
      <c r="BE188" t="s">
        <v>1423</v>
      </c>
      <c r="BF188"/>
      <c r="BM188" t="s">
        <v>1545</v>
      </c>
      <c r="BN188" t="s">
        <v>1493</v>
      </c>
    </row>
    <row r="189" spans="1:66" ht="15" customHeight="1" x14ac:dyDescent="0.25">
      <c r="A189" s="56" t="s">
        <v>1039</v>
      </c>
      <c r="B189" s="19" t="s">
        <v>31</v>
      </c>
      <c r="C189" s="56" t="s">
        <v>1203</v>
      </c>
      <c r="D189" s="34">
        <v>43738</v>
      </c>
      <c r="E189" s="34">
        <v>44834</v>
      </c>
      <c r="F189" s="37">
        <v>43878</v>
      </c>
      <c r="G189" s="19"/>
      <c r="H189" s="59" t="s">
        <v>1101</v>
      </c>
      <c r="I189" s="19" t="s">
        <v>1173</v>
      </c>
      <c r="J189" s="19"/>
      <c r="K189" s="56" t="s">
        <v>1040</v>
      </c>
      <c r="L189" s="57" t="s">
        <v>1041</v>
      </c>
      <c r="M189" s="56" t="s">
        <v>1042</v>
      </c>
      <c r="N189" s="56"/>
      <c r="O189" s="56"/>
      <c r="P189" s="56"/>
      <c r="Q189" s="56"/>
      <c r="R189" s="56"/>
      <c r="S189" s="56"/>
      <c r="T189" s="56"/>
      <c r="U189" s="56"/>
      <c r="V189" s="56">
        <f t="shared" si="45"/>
        <v>0</v>
      </c>
      <c r="W189" s="56"/>
      <c r="X189" s="56"/>
      <c r="Y189" s="56">
        <v>4</v>
      </c>
      <c r="Z189" s="56"/>
      <c r="AA189" s="56"/>
      <c r="AB189" s="56"/>
      <c r="AC189" s="56"/>
      <c r="AD189" s="56"/>
      <c r="AE189" s="56"/>
      <c r="AF189" s="56">
        <f t="shared" si="32"/>
        <v>4</v>
      </c>
      <c r="AG189" s="56">
        <f t="shared" si="33"/>
        <v>0</v>
      </c>
      <c r="AH189" s="56">
        <f t="shared" si="34"/>
        <v>4</v>
      </c>
      <c r="AI189" s="56">
        <f t="shared" si="35"/>
        <v>0</v>
      </c>
      <c r="AJ189" s="56">
        <f t="shared" si="36"/>
        <v>0</v>
      </c>
      <c r="AK189" s="56">
        <f t="shared" si="37"/>
        <v>0</v>
      </c>
      <c r="AL189" s="56">
        <f t="shared" si="38"/>
        <v>0</v>
      </c>
      <c r="AM189" s="56">
        <f t="shared" si="39"/>
        <v>0</v>
      </c>
      <c r="AN189" s="56">
        <f t="shared" si="40"/>
        <v>0</v>
      </c>
      <c r="AO189" s="58">
        <f t="shared" si="41"/>
        <v>4</v>
      </c>
      <c r="AP189" s="69"/>
      <c r="AQ189" s="40">
        <v>0</v>
      </c>
      <c r="AR189" s="40">
        <f t="shared" si="46"/>
        <v>4</v>
      </c>
      <c r="AS189" s="31">
        <v>0</v>
      </c>
      <c r="AT189" s="31">
        <v>0</v>
      </c>
      <c r="AU189" s="31">
        <v>0</v>
      </c>
      <c r="AV189" s="39">
        <v>0</v>
      </c>
      <c r="AW189" s="31"/>
      <c r="AX189" s="31"/>
      <c r="AY189" s="31"/>
      <c r="AZ189" s="31"/>
      <c r="BA189" s="39"/>
      <c r="BB189" s="152">
        <f t="shared" si="42"/>
        <v>4</v>
      </c>
      <c r="BC189" s="43">
        <v>516843</v>
      </c>
      <c r="BD189" s="43">
        <v>174266</v>
      </c>
      <c r="BE189" t="s">
        <v>1488</v>
      </c>
      <c r="BF189"/>
      <c r="BI189" t="s">
        <v>1551</v>
      </c>
      <c r="BJ189" t="s">
        <v>1499</v>
      </c>
      <c r="BM189" t="s">
        <v>1545</v>
      </c>
      <c r="BN189" t="s">
        <v>1500</v>
      </c>
    </row>
    <row r="190" spans="1:66" ht="15" customHeight="1" x14ac:dyDescent="0.25">
      <c r="A190" s="56" t="s">
        <v>1077</v>
      </c>
      <c r="B190" s="19" t="s">
        <v>31</v>
      </c>
      <c r="C190" s="56" t="s">
        <v>1203</v>
      </c>
      <c r="D190" s="34">
        <v>43867</v>
      </c>
      <c r="E190" s="34">
        <v>44963</v>
      </c>
      <c r="F190" s="37">
        <v>43871</v>
      </c>
      <c r="G190" s="19"/>
      <c r="H190" s="33" t="s">
        <v>1101</v>
      </c>
      <c r="I190" s="19" t="s">
        <v>1173</v>
      </c>
      <c r="J190" s="19"/>
      <c r="K190" s="56" t="s">
        <v>1078</v>
      </c>
      <c r="L190" s="57" t="s">
        <v>1079</v>
      </c>
      <c r="M190" s="56" t="s">
        <v>1080</v>
      </c>
      <c r="N190" s="56"/>
      <c r="O190" s="56"/>
      <c r="P190" s="56"/>
      <c r="Q190" s="56"/>
      <c r="R190" s="56"/>
      <c r="S190" s="56"/>
      <c r="T190" s="56"/>
      <c r="U190" s="56"/>
      <c r="V190" s="56">
        <f t="shared" si="45"/>
        <v>0</v>
      </c>
      <c r="W190" s="56"/>
      <c r="X190" s="56">
        <v>2</v>
      </c>
      <c r="Y190" s="56"/>
      <c r="Z190" s="56"/>
      <c r="AA190" s="56"/>
      <c r="AB190" s="56"/>
      <c r="AC190" s="56"/>
      <c r="AD190" s="56"/>
      <c r="AE190" s="56"/>
      <c r="AF190" s="56">
        <f t="shared" si="32"/>
        <v>2</v>
      </c>
      <c r="AG190" s="56">
        <f t="shared" si="33"/>
        <v>2</v>
      </c>
      <c r="AH190" s="56">
        <f t="shared" si="34"/>
        <v>0</v>
      </c>
      <c r="AI190" s="56">
        <f t="shared" si="35"/>
        <v>0</v>
      </c>
      <c r="AJ190" s="56">
        <f t="shared" si="36"/>
        <v>0</v>
      </c>
      <c r="AK190" s="56">
        <f t="shared" si="37"/>
        <v>0</v>
      </c>
      <c r="AL190" s="56">
        <f t="shared" si="38"/>
        <v>0</v>
      </c>
      <c r="AM190" s="56">
        <f t="shared" si="39"/>
        <v>0</v>
      </c>
      <c r="AN190" s="56">
        <f t="shared" si="40"/>
        <v>0</v>
      </c>
      <c r="AO190" s="58">
        <f t="shared" si="41"/>
        <v>2</v>
      </c>
      <c r="AP190" s="69"/>
      <c r="AQ190" s="40">
        <v>0</v>
      </c>
      <c r="AR190" s="40">
        <f t="shared" si="46"/>
        <v>2</v>
      </c>
      <c r="AS190" s="31">
        <v>0</v>
      </c>
      <c r="AT190" s="31">
        <v>0</v>
      </c>
      <c r="AU190" s="31">
        <v>0</v>
      </c>
      <c r="AV190" s="39">
        <v>0</v>
      </c>
      <c r="AW190" s="31"/>
      <c r="AX190" s="31"/>
      <c r="AY190" s="31"/>
      <c r="AZ190" s="31"/>
      <c r="BA190" s="39"/>
      <c r="BB190" s="152">
        <f t="shared" si="42"/>
        <v>2</v>
      </c>
      <c r="BC190" s="43">
        <v>520890</v>
      </c>
      <c r="BD190" s="43">
        <v>175755</v>
      </c>
      <c r="BE190" t="s">
        <v>1459</v>
      </c>
      <c r="BF190"/>
    </row>
    <row r="191" spans="1:66" ht="15" customHeight="1" x14ac:dyDescent="0.25">
      <c r="A191" s="56" t="s">
        <v>1085</v>
      </c>
      <c r="B191" s="19" t="s">
        <v>31</v>
      </c>
      <c r="C191" s="56" t="s">
        <v>1203</v>
      </c>
      <c r="D191" s="34">
        <v>43875</v>
      </c>
      <c r="E191" s="34">
        <v>44012</v>
      </c>
      <c r="F191" s="37">
        <v>43892</v>
      </c>
      <c r="G191" s="19"/>
      <c r="H191" s="33" t="s">
        <v>1101</v>
      </c>
      <c r="I191" s="19" t="s">
        <v>1173</v>
      </c>
      <c r="J191" s="19"/>
      <c r="K191" s="19" t="s">
        <v>1086</v>
      </c>
      <c r="L191" s="46" t="s">
        <v>1087</v>
      </c>
      <c r="M191" s="56" t="s">
        <v>1088</v>
      </c>
      <c r="N191" s="56"/>
      <c r="O191" s="56"/>
      <c r="P191" s="56"/>
      <c r="Q191" s="56"/>
      <c r="R191" s="56"/>
      <c r="S191" s="56"/>
      <c r="T191" s="56"/>
      <c r="U191" s="56"/>
      <c r="V191" s="56">
        <f t="shared" si="45"/>
        <v>0</v>
      </c>
      <c r="W191" s="56"/>
      <c r="X191" s="56">
        <v>2</v>
      </c>
      <c r="Y191" s="56"/>
      <c r="Z191" s="56"/>
      <c r="AA191" s="56"/>
      <c r="AB191" s="56"/>
      <c r="AC191" s="56"/>
      <c r="AD191" s="56"/>
      <c r="AE191" s="56"/>
      <c r="AF191" s="56">
        <f t="shared" si="32"/>
        <v>2</v>
      </c>
      <c r="AG191" s="56">
        <f t="shared" si="33"/>
        <v>2</v>
      </c>
      <c r="AH191" s="56">
        <f t="shared" si="34"/>
        <v>0</v>
      </c>
      <c r="AI191" s="56">
        <f t="shared" si="35"/>
        <v>0</v>
      </c>
      <c r="AJ191" s="56">
        <f t="shared" si="36"/>
        <v>0</v>
      </c>
      <c r="AK191" s="56">
        <f t="shared" si="37"/>
        <v>0</v>
      </c>
      <c r="AL191" s="56">
        <f t="shared" si="38"/>
        <v>0</v>
      </c>
      <c r="AM191" s="56">
        <f t="shared" si="39"/>
        <v>0</v>
      </c>
      <c r="AN191" s="56">
        <f t="shared" si="40"/>
        <v>0</v>
      </c>
      <c r="AO191" s="58">
        <f t="shared" si="41"/>
        <v>2</v>
      </c>
      <c r="AP191" s="69"/>
      <c r="AQ191" s="40">
        <v>0</v>
      </c>
      <c r="AR191" s="40">
        <f t="shared" si="46"/>
        <v>2</v>
      </c>
      <c r="AS191" s="31">
        <v>0</v>
      </c>
      <c r="AT191" s="31">
        <v>0</v>
      </c>
      <c r="AU191" s="31">
        <v>0</v>
      </c>
      <c r="AV191" s="39">
        <v>0</v>
      </c>
      <c r="AW191" s="31"/>
      <c r="AX191" s="31"/>
      <c r="AY191" s="31"/>
      <c r="AZ191" s="31"/>
      <c r="BA191" s="39"/>
      <c r="BB191" s="152">
        <f t="shared" si="42"/>
        <v>2</v>
      </c>
      <c r="BC191" s="43">
        <v>516541</v>
      </c>
      <c r="BD191" s="43">
        <v>175254</v>
      </c>
      <c r="BE191" t="s">
        <v>1488</v>
      </c>
      <c r="BF191"/>
    </row>
    <row r="192" spans="1:66" ht="15" customHeight="1" x14ac:dyDescent="0.25">
      <c r="A192" s="56" t="s">
        <v>991</v>
      </c>
      <c r="B192" s="19" t="s">
        <v>31</v>
      </c>
      <c r="C192" s="56"/>
      <c r="D192" s="34">
        <v>43700</v>
      </c>
      <c r="E192" s="34">
        <v>44796</v>
      </c>
      <c r="F192" s="37">
        <v>43780</v>
      </c>
      <c r="G192" s="19"/>
      <c r="H192" s="58" t="s">
        <v>1101</v>
      </c>
      <c r="I192" s="19" t="s">
        <v>1173</v>
      </c>
      <c r="J192" s="19"/>
      <c r="K192" s="56" t="s">
        <v>992</v>
      </c>
      <c r="L192" s="57" t="s">
        <v>993</v>
      </c>
      <c r="M192" s="56" t="s">
        <v>994</v>
      </c>
      <c r="N192" s="56"/>
      <c r="O192" s="56"/>
      <c r="P192" s="56"/>
      <c r="Q192" s="56">
        <v>1</v>
      </c>
      <c r="R192" s="56"/>
      <c r="S192" s="56"/>
      <c r="T192" s="56"/>
      <c r="U192" s="56"/>
      <c r="V192" s="56">
        <f t="shared" si="45"/>
        <v>1</v>
      </c>
      <c r="W192" s="56"/>
      <c r="X192" s="56"/>
      <c r="Y192" s="56"/>
      <c r="Z192" s="56"/>
      <c r="AA192" s="56"/>
      <c r="AB192" s="56">
        <v>1</v>
      </c>
      <c r="AC192" s="56"/>
      <c r="AD192" s="56"/>
      <c r="AE192" s="56"/>
      <c r="AF192" s="56">
        <f t="shared" si="32"/>
        <v>1</v>
      </c>
      <c r="AG192" s="56">
        <f t="shared" si="33"/>
        <v>0</v>
      </c>
      <c r="AH192" s="56">
        <f t="shared" si="34"/>
        <v>0</v>
      </c>
      <c r="AI192" s="56">
        <f t="shared" si="35"/>
        <v>0</v>
      </c>
      <c r="AJ192" s="56">
        <f t="shared" si="36"/>
        <v>-1</v>
      </c>
      <c r="AK192" s="56">
        <f t="shared" si="37"/>
        <v>1</v>
      </c>
      <c r="AL192" s="56">
        <f t="shared" si="38"/>
        <v>0</v>
      </c>
      <c r="AM192" s="56">
        <f t="shared" si="39"/>
        <v>0</v>
      </c>
      <c r="AN192" s="56">
        <f t="shared" si="40"/>
        <v>0</v>
      </c>
      <c r="AO192" s="58">
        <f t="shared" si="41"/>
        <v>0</v>
      </c>
      <c r="AP192" s="69"/>
      <c r="AQ192" s="40">
        <v>0</v>
      </c>
      <c r="AR192" s="40">
        <v>0</v>
      </c>
      <c r="AS192" s="31">
        <v>0</v>
      </c>
      <c r="AT192" s="31">
        <v>0</v>
      </c>
      <c r="AU192" s="31">
        <v>0</v>
      </c>
      <c r="AV192" s="39">
        <v>0</v>
      </c>
      <c r="AW192" s="31"/>
      <c r="AX192" s="31"/>
      <c r="AY192" s="31"/>
      <c r="AZ192" s="31"/>
      <c r="BA192" s="39"/>
      <c r="BB192" s="152">
        <f t="shared" si="42"/>
        <v>0</v>
      </c>
      <c r="BC192" s="43">
        <v>517949</v>
      </c>
      <c r="BD192" s="43">
        <v>174356</v>
      </c>
      <c r="BE192" t="s">
        <v>1487</v>
      </c>
      <c r="BF192"/>
      <c r="BH192" t="s">
        <v>1404</v>
      </c>
      <c r="BM192" t="s">
        <v>1545</v>
      </c>
      <c r="BN192" t="s">
        <v>1518</v>
      </c>
    </row>
    <row r="193" spans="1:66" ht="15" customHeight="1" x14ac:dyDescent="0.25">
      <c r="A193" s="56" t="s">
        <v>106</v>
      </c>
      <c r="B193" s="19" t="s">
        <v>20</v>
      </c>
      <c r="C193" s="56"/>
      <c r="D193" s="34">
        <v>43284</v>
      </c>
      <c r="E193" s="34">
        <v>44380</v>
      </c>
      <c r="F193" s="19"/>
      <c r="G193" s="19"/>
      <c r="H193" s="35" t="s">
        <v>1100</v>
      </c>
      <c r="I193" s="19" t="s">
        <v>1173</v>
      </c>
      <c r="J193" s="19"/>
      <c r="K193" s="56" t="s">
        <v>107</v>
      </c>
      <c r="L193" s="57" t="s">
        <v>1241</v>
      </c>
      <c r="M193" s="56" t="s">
        <v>108</v>
      </c>
      <c r="N193" s="56"/>
      <c r="O193" s="56"/>
      <c r="P193" s="56"/>
      <c r="Q193" s="56"/>
      <c r="R193" s="56"/>
      <c r="S193" s="56"/>
      <c r="T193" s="56"/>
      <c r="U193" s="56"/>
      <c r="V193" s="56">
        <f t="shared" si="45"/>
        <v>0</v>
      </c>
      <c r="W193" s="56"/>
      <c r="X193" s="56"/>
      <c r="Y193" s="56">
        <v>1</v>
      </c>
      <c r="Z193" s="56"/>
      <c r="AA193" s="56"/>
      <c r="AB193" s="56"/>
      <c r="AC193" s="56"/>
      <c r="AD193" s="56"/>
      <c r="AE193" s="56"/>
      <c r="AF193" s="56">
        <f t="shared" si="32"/>
        <v>1</v>
      </c>
      <c r="AG193" s="56">
        <f t="shared" si="33"/>
        <v>0</v>
      </c>
      <c r="AH193" s="56">
        <f t="shared" si="34"/>
        <v>1</v>
      </c>
      <c r="AI193" s="56">
        <f t="shared" si="35"/>
        <v>0</v>
      </c>
      <c r="AJ193" s="56">
        <f t="shared" si="36"/>
        <v>0</v>
      </c>
      <c r="AK193" s="56">
        <f t="shared" si="37"/>
        <v>0</v>
      </c>
      <c r="AL193" s="56">
        <f t="shared" si="38"/>
        <v>0</v>
      </c>
      <c r="AM193" s="56">
        <f t="shared" si="39"/>
        <v>0</v>
      </c>
      <c r="AN193" s="56">
        <f t="shared" si="40"/>
        <v>0</v>
      </c>
      <c r="AO193" s="58">
        <f t="shared" si="41"/>
        <v>1</v>
      </c>
      <c r="AP193" s="69"/>
      <c r="AQ193" s="40">
        <v>0</v>
      </c>
      <c r="AR193" s="40">
        <v>0</v>
      </c>
      <c r="AS193" s="44">
        <f t="shared" ref="AS193:AV196" si="47">$AO193/4</f>
        <v>0.25</v>
      </c>
      <c r="AT193" s="44">
        <f t="shared" si="47"/>
        <v>0.25</v>
      </c>
      <c r="AU193" s="44">
        <f t="shared" si="47"/>
        <v>0.25</v>
      </c>
      <c r="AV193" s="45">
        <f t="shared" si="47"/>
        <v>0.25</v>
      </c>
      <c r="AW193" s="44"/>
      <c r="AX193" s="44"/>
      <c r="AY193" s="44"/>
      <c r="AZ193" s="44"/>
      <c r="BA193" s="45"/>
      <c r="BB193" s="152">
        <f t="shared" si="42"/>
        <v>1</v>
      </c>
      <c r="BC193" s="43">
        <v>514174</v>
      </c>
      <c r="BD193" s="43">
        <v>174381</v>
      </c>
      <c r="BE193" t="s">
        <v>1428</v>
      </c>
      <c r="BF193"/>
    </row>
    <row r="194" spans="1:66" ht="15" customHeight="1" x14ac:dyDescent="0.25">
      <c r="A194" s="56" t="s">
        <v>133</v>
      </c>
      <c r="B194" s="19" t="s">
        <v>20</v>
      </c>
      <c r="C194" s="56"/>
      <c r="D194" s="34">
        <v>43690</v>
      </c>
      <c r="E194" s="34">
        <v>44786</v>
      </c>
      <c r="F194" s="19"/>
      <c r="G194" s="19"/>
      <c r="H194" s="33" t="s">
        <v>1100</v>
      </c>
      <c r="I194" s="56" t="s">
        <v>1215</v>
      </c>
      <c r="J194" s="19"/>
      <c r="K194" s="56" t="s">
        <v>134</v>
      </c>
      <c r="L194" s="57" t="s">
        <v>135</v>
      </c>
      <c r="M194" s="56" t="s">
        <v>129</v>
      </c>
      <c r="N194" s="56"/>
      <c r="O194" s="56"/>
      <c r="P194" s="56"/>
      <c r="Q194" s="56"/>
      <c r="R194" s="56"/>
      <c r="S194" s="56"/>
      <c r="T194" s="56"/>
      <c r="U194" s="56"/>
      <c r="V194" s="56">
        <f t="shared" si="45"/>
        <v>0</v>
      </c>
      <c r="W194" s="56" t="s">
        <v>121</v>
      </c>
      <c r="X194" s="56"/>
      <c r="Y194" s="56"/>
      <c r="Z194" s="56">
        <v>3</v>
      </c>
      <c r="AA194" s="56">
        <v>2</v>
      </c>
      <c r="AB194" s="56"/>
      <c r="AC194" s="56"/>
      <c r="AD194" s="56"/>
      <c r="AE194" s="56"/>
      <c r="AF194" s="56">
        <f t="shared" ref="AF194:AF257" si="48">SUM(X194:AD194)</f>
        <v>5</v>
      </c>
      <c r="AG194" s="56">
        <f t="shared" ref="AG194:AG257" si="49">X194-N194</f>
        <v>0</v>
      </c>
      <c r="AH194" s="56">
        <f t="shared" ref="AH194:AH257" si="50">Y194-O194</f>
        <v>0</v>
      </c>
      <c r="AI194" s="56">
        <f t="shared" ref="AI194:AI257" si="51">Z194-P194</f>
        <v>3</v>
      </c>
      <c r="AJ194" s="56">
        <f t="shared" ref="AJ194:AJ257" si="52">AA194-Q194</f>
        <v>2</v>
      </c>
      <c r="AK194" s="56">
        <f t="shared" ref="AK194:AK257" si="53">AB194-R194</f>
        <v>0</v>
      </c>
      <c r="AL194" s="56">
        <f t="shared" ref="AL194:AL257" si="54">AC194-S194</f>
        <v>0</v>
      </c>
      <c r="AM194" s="56">
        <f t="shared" ref="AM194:AM257" si="55">AD194-T194</f>
        <v>0</v>
      </c>
      <c r="AN194" s="56">
        <f t="shared" ref="AN194:AN257" si="56">0-U194</f>
        <v>0</v>
      </c>
      <c r="AO194" s="58">
        <f t="shared" ref="AO194:AO203" si="57">AF194-V194</f>
        <v>5</v>
      </c>
      <c r="AP194" s="69"/>
      <c r="AQ194" s="40">
        <v>0</v>
      </c>
      <c r="AR194" s="40">
        <v>0</v>
      </c>
      <c r="AS194" s="44">
        <f t="shared" si="47"/>
        <v>1.25</v>
      </c>
      <c r="AT194" s="44">
        <f t="shared" si="47"/>
        <v>1.25</v>
      </c>
      <c r="AU194" s="44">
        <f t="shared" si="47"/>
        <v>1.25</v>
      </c>
      <c r="AV194" s="45">
        <f t="shared" si="47"/>
        <v>1.25</v>
      </c>
      <c r="AW194" s="44"/>
      <c r="AX194" s="44"/>
      <c r="AY194" s="44"/>
      <c r="AZ194" s="44"/>
      <c r="BA194" s="45"/>
      <c r="BB194" s="152">
        <f t="shared" ref="BB194:BB257" si="58">SUM(AR194:BA194)</f>
        <v>5</v>
      </c>
      <c r="BC194" s="43">
        <v>517328</v>
      </c>
      <c r="BD194" s="43">
        <v>170954</v>
      </c>
      <c r="BE194" t="s">
        <v>1418</v>
      </c>
      <c r="BF194"/>
    </row>
    <row r="195" spans="1:66" ht="15" customHeight="1" x14ac:dyDescent="0.25">
      <c r="A195" s="56" t="s">
        <v>136</v>
      </c>
      <c r="B195" s="19" t="s">
        <v>20</v>
      </c>
      <c r="C195" s="56"/>
      <c r="D195" s="34">
        <v>43690</v>
      </c>
      <c r="E195" s="34">
        <v>44786</v>
      </c>
      <c r="F195" s="19"/>
      <c r="G195" s="19"/>
      <c r="H195" s="33" t="s">
        <v>1100</v>
      </c>
      <c r="I195" s="56" t="s">
        <v>1215</v>
      </c>
      <c r="J195" s="19"/>
      <c r="K195" s="60" t="s">
        <v>1114</v>
      </c>
      <c r="L195" s="57" t="s">
        <v>137</v>
      </c>
      <c r="M195" s="56" t="s">
        <v>129</v>
      </c>
      <c r="N195" s="56"/>
      <c r="O195" s="56"/>
      <c r="P195" s="56"/>
      <c r="Q195" s="56"/>
      <c r="R195" s="56"/>
      <c r="S195" s="56"/>
      <c r="T195" s="56"/>
      <c r="U195" s="56"/>
      <c r="V195" s="56">
        <f t="shared" si="45"/>
        <v>0</v>
      </c>
      <c r="W195" s="56" t="s">
        <v>121</v>
      </c>
      <c r="X195" s="56"/>
      <c r="Y195" s="56"/>
      <c r="Z195" s="56"/>
      <c r="AA195" s="56">
        <v>2</v>
      </c>
      <c r="AB195" s="56"/>
      <c r="AC195" s="56"/>
      <c r="AD195" s="56"/>
      <c r="AE195" s="56"/>
      <c r="AF195" s="56">
        <f t="shared" si="48"/>
        <v>2</v>
      </c>
      <c r="AG195" s="56">
        <f t="shared" si="49"/>
        <v>0</v>
      </c>
      <c r="AH195" s="56">
        <f t="shared" si="50"/>
        <v>0</v>
      </c>
      <c r="AI195" s="56">
        <f t="shared" si="51"/>
        <v>0</v>
      </c>
      <c r="AJ195" s="56">
        <f t="shared" si="52"/>
        <v>2</v>
      </c>
      <c r="AK195" s="56">
        <f t="shared" si="53"/>
        <v>0</v>
      </c>
      <c r="AL195" s="56">
        <f t="shared" si="54"/>
        <v>0</v>
      </c>
      <c r="AM195" s="56">
        <f t="shared" si="55"/>
        <v>0</v>
      </c>
      <c r="AN195" s="56">
        <f t="shared" si="56"/>
        <v>0</v>
      </c>
      <c r="AO195" s="58">
        <f t="shared" si="57"/>
        <v>2</v>
      </c>
      <c r="AP195" s="69"/>
      <c r="AQ195" s="40">
        <v>0</v>
      </c>
      <c r="AR195" s="40">
        <v>0</v>
      </c>
      <c r="AS195" s="31">
        <f t="shared" si="47"/>
        <v>0.5</v>
      </c>
      <c r="AT195" s="31">
        <f t="shared" si="47"/>
        <v>0.5</v>
      </c>
      <c r="AU195" s="31">
        <f t="shared" si="47"/>
        <v>0.5</v>
      </c>
      <c r="AV195" s="39">
        <f t="shared" si="47"/>
        <v>0.5</v>
      </c>
      <c r="AW195" s="31"/>
      <c r="AX195" s="31"/>
      <c r="AY195" s="31"/>
      <c r="AZ195" s="31"/>
      <c r="BA195" s="39"/>
      <c r="BB195" s="152">
        <f t="shared" si="58"/>
        <v>2</v>
      </c>
      <c r="BC195" s="43">
        <v>517351</v>
      </c>
      <c r="BD195" s="43">
        <v>170884</v>
      </c>
      <c r="BE195" t="s">
        <v>1418</v>
      </c>
      <c r="BF195"/>
    </row>
    <row r="196" spans="1:66" ht="15" customHeight="1" x14ac:dyDescent="0.25">
      <c r="A196" s="56" t="s">
        <v>150</v>
      </c>
      <c r="B196" s="19" t="s">
        <v>20</v>
      </c>
      <c r="C196" s="56"/>
      <c r="D196" s="34">
        <v>43213</v>
      </c>
      <c r="E196" s="34">
        <v>44309</v>
      </c>
      <c r="F196" s="19"/>
      <c r="G196" s="19"/>
      <c r="H196" s="35" t="s">
        <v>1100</v>
      </c>
      <c r="I196" s="19" t="s">
        <v>1173</v>
      </c>
      <c r="J196" s="19"/>
      <c r="K196" s="56" t="s">
        <v>151</v>
      </c>
      <c r="L196" s="57" t="s">
        <v>152</v>
      </c>
      <c r="M196" s="56" t="s">
        <v>153</v>
      </c>
      <c r="N196" s="56"/>
      <c r="O196" s="56"/>
      <c r="P196" s="56"/>
      <c r="Q196" s="56"/>
      <c r="R196" s="56"/>
      <c r="S196" s="56"/>
      <c r="T196" s="56"/>
      <c r="U196" s="56"/>
      <c r="V196" s="56">
        <f t="shared" si="45"/>
        <v>0</v>
      </c>
      <c r="W196" s="56"/>
      <c r="X196" s="56"/>
      <c r="Y196" s="56"/>
      <c r="Z196" s="56">
        <v>6</v>
      </c>
      <c r="AA196" s="56"/>
      <c r="AB196" s="56"/>
      <c r="AC196" s="56"/>
      <c r="AD196" s="56"/>
      <c r="AE196" s="56"/>
      <c r="AF196" s="56">
        <f t="shared" si="48"/>
        <v>6</v>
      </c>
      <c r="AG196" s="56">
        <f t="shared" si="49"/>
        <v>0</v>
      </c>
      <c r="AH196" s="56">
        <f t="shared" si="50"/>
        <v>0</v>
      </c>
      <c r="AI196" s="56">
        <f t="shared" si="51"/>
        <v>6</v>
      </c>
      <c r="AJ196" s="56">
        <f t="shared" si="52"/>
        <v>0</v>
      </c>
      <c r="AK196" s="56">
        <f t="shared" si="53"/>
        <v>0</v>
      </c>
      <c r="AL196" s="56">
        <f t="shared" si="54"/>
        <v>0</v>
      </c>
      <c r="AM196" s="56">
        <f t="shared" si="55"/>
        <v>0</v>
      </c>
      <c r="AN196" s="56">
        <f t="shared" si="56"/>
        <v>0</v>
      </c>
      <c r="AO196" s="58">
        <f t="shared" si="57"/>
        <v>6</v>
      </c>
      <c r="AP196" s="69"/>
      <c r="AQ196" s="40">
        <v>0</v>
      </c>
      <c r="AR196" s="40">
        <v>0</v>
      </c>
      <c r="AS196" s="31">
        <f t="shared" si="47"/>
        <v>1.5</v>
      </c>
      <c r="AT196" s="31">
        <f t="shared" si="47"/>
        <v>1.5</v>
      </c>
      <c r="AU196" s="31">
        <f t="shared" si="47"/>
        <v>1.5</v>
      </c>
      <c r="AV196" s="39">
        <f t="shared" si="47"/>
        <v>1.5</v>
      </c>
      <c r="AW196" s="31"/>
      <c r="AX196" s="31"/>
      <c r="AY196" s="31"/>
      <c r="AZ196" s="31"/>
      <c r="BA196" s="39"/>
      <c r="BB196" s="152">
        <f t="shared" si="58"/>
        <v>6</v>
      </c>
      <c r="BC196" s="43">
        <v>513825</v>
      </c>
      <c r="BD196" s="43">
        <v>169567</v>
      </c>
      <c r="BE196" t="s">
        <v>1417</v>
      </c>
      <c r="BF196"/>
      <c r="BM196" t="s">
        <v>1545</v>
      </c>
      <c r="BN196" t="s">
        <v>1502</v>
      </c>
    </row>
    <row r="197" spans="1:66" ht="15" customHeight="1" x14ac:dyDescent="0.25">
      <c r="A197" s="56" t="s">
        <v>154</v>
      </c>
      <c r="B197" s="19" t="s">
        <v>20</v>
      </c>
      <c r="C197" s="56"/>
      <c r="D197" s="34">
        <v>42927</v>
      </c>
      <c r="E197" s="34">
        <v>44023</v>
      </c>
      <c r="F197" s="19"/>
      <c r="G197" s="19"/>
      <c r="H197" s="35" t="s">
        <v>1100</v>
      </c>
      <c r="I197" s="19" t="s">
        <v>1173</v>
      </c>
      <c r="J197" s="19"/>
      <c r="K197" s="56" t="s">
        <v>155</v>
      </c>
      <c r="L197" s="57" t="s">
        <v>156</v>
      </c>
      <c r="M197" s="56" t="s">
        <v>157</v>
      </c>
      <c r="N197" s="56"/>
      <c r="O197" s="56"/>
      <c r="P197" s="56"/>
      <c r="Q197" s="56">
        <v>1</v>
      </c>
      <c r="R197" s="56"/>
      <c r="S197" s="56"/>
      <c r="T197" s="56"/>
      <c r="U197" s="56"/>
      <c r="V197" s="56">
        <f t="shared" si="45"/>
        <v>1</v>
      </c>
      <c r="W197" s="56"/>
      <c r="X197" s="56"/>
      <c r="Y197" s="56"/>
      <c r="Z197" s="56"/>
      <c r="AA197" s="56"/>
      <c r="AB197" s="56">
        <v>1</v>
      </c>
      <c r="AC197" s="56"/>
      <c r="AD197" s="56"/>
      <c r="AE197" s="56"/>
      <c r="AF197" s="56">
        <f t="shared" si="48"/>
        <v>1</v>
      </c>
      <c r="AG197" s="56">
        <f t="shared" si="49"/>
        <v>0</v>
      </c>
      <c r="AH197" s="56">
        <f t="shared" si="50"/>
        <v>0</v>
      </c>
      <c r="AI197" s="56">
        <f t="shared" si="51"/>
        <v>0</v>
      </c>
      <c r="AJ197" s="56">
        <f t="shared" si="52"/>
        <v>-1</v>
      </c>
      <c r="AK197" s="56">
        <f t="shared" si="53"/>
        <v>1</v>
      </c>
      <c r="AL197" s="56">
        <f t="shared" si="54"/>
        <v>0</v>
      </c>
      <c r="AM197" s="56">
        <f t="shared" si="55"/>
        <v>0</v>
      </c>
      <c r="AN197" s="56">
        <f t="shared" si="56"/>
        <v>0</v>
      </c>
      <c r="AO197" s="58">
        <f t="shared" si="57"/>
        <v>0</v>
      </c>
      <c r="AP197" s="69"/>
      <c r="AQ197" s="40">
        <v>0</v>
      </c>
      <c r="AR197" s="40">
        <v>0</v>
      </c>
      <c r="AS197" s="31">
        <v>0</v>
      </c>
      <c r="AT197" s="31">
        <v>0</v>
      </c>
      <c r="AU197" s="31">
        <v>0</v>
      </c>
      <c r="AV197" s="39">
        <v>0</v>
      </c>
      <c r="AW197" s="31"/>
      <c r="AX197" s="31"/>
      <c r="AY197" s="31"/>
      <c r="AZ197" s="31"/>
      <c r="BA197" s="39"/>
      <c r="BB197" s="152">
        <f t="shared" si="58"/>
        <v>0</v>
      </c>
      <c r="BC197" s="43">
        <v>515611</v>
      </c>
      <c r="BD197" s="43">
        <v>172008</v>
      </c>
      <c r="BE197" t="s">
        <v>1424</v>
      </c>
      <c r="BF197"/>
    </row>
    <row r="198" spans="1:66" ht="15" customHeight="1" x14ac:dyDescent="0.25">
      <c r="A198" s="56" t="s">
        <v>183</v>
      </c>
      <c r="B198" s="19" t="s">
        <v>31</v>
      </c>
      <c r="C198" s="56"/>
      <c r="D198" s="34">
        <v>43300</v>
      </c>
      <c r="E198" s="34">
        <v>44396</v>
      </c>
      <c r="F198" s="19"/>
      <c r="G198" s="19"/>
      <c r="H198" s="35" t="s">
        <v>1100</v>
      </c>
      <c r="I198" s="19" t="s">
        <v>1173</v>
      </c>
      <c r="J198" s="19"/>
      <c r="K198" s="56" t="s">
        <v>184</v>
      </c>
      <c r="L198" s="57" t="s">
        <v>185</v>
      </c>
      <c r="M198" s="56" t="s">
        <v>186</v>
      </c>
      <c r="N198" s="56"/>
      <c r="O198" s="56"/>
      <c r="P198" s="56"/>
      <c r="Q198" s="56"/>
      <c r="R198" s="56"/>
      <c r="S198" s="56"/>
      <c r="T198" s="56"/>
      <c r="U198" s="56"/>
      <c r="V198" s="56">
        <f t="shared" si="45"/>
        <v>0</v>
      </c>
      <c r="W198" s="56"/>
      <c r="X198" s="56"/>
      <c r="Y198" s="56">
        <v>2</v>
      </c>
      <c r="Z198" s="56"/>
      <c r="AA198" s="56"/>
      <c r="AB198" s="56"/>
      <c r="AC198" s="56"/>
      <c r="AD198" s="56"/>
      <c r="AE198" s="56"/>
      <c r="AF198" s="56">
        <f t="shared" si="48"/>
        <v>2</v>
      </c>
      <c r="AG198" s="56">
        <f t="shared" si="49"/>
        <v>0</v>
      </c>
      <c r="AH198" s="56">
        <f t="shared" si="50"/>
        <v>2</v>
      </c>
      <c r="AI198" s="56">
        <f t="shared" si="51"/>
        <v>0</v>
      </c>
      <c r="AJ198" s="56">
        <f t="shared" si="52"/>
        <v>0</v>
      </c>
      <c r="AK198" s="56">
        <f t="shared" si="53"/>
        <v>0</v>
      </c>
      <c r="AL198" s="56">
        <f t="shared" si="54"/>
        <v>0</v>
      </c>
      <c r="AM198" s="56">
        <f t="shared" si="55"/>
        <v>0</v>
      </c>
      <c r="AN198" s="56">
        <f t="shared" si="56"/>
        <v>0</v>
      </c>
      <c r="AO198" s="58">
        <f t="shared" si="57"/>
        <v>2</v>
      </c>
      <c r="AP198" s="69"/>
      <c r="AQ198" s="40">
        <v>0</v>
      </c>
      <c r="AR198" s="40">
        <v>0</v>
      </c>
      <c r="AS198" s="31">
        <f>$AO198/4</f>
        <v>0.5</v>
      </c>
      <c r="AT198" s="31">
        <f>$AO198/4</f>
        <v>0.5</v>
      </c>
      <c r="AU198" s="31">
        <f>$AO198/4</f>
        <v>0.5</v>
      </c>
      <c r="AV198" s="39">
        <f>$AO198/4</f>
        <v>0.5</v>
      </c>
      <c r="AW198" s="31"/>
      <c r="AX198" s="31"/>
      <c r="AY198" s="31"/>
      <c r="AZ198" s="31"/>
      <c r="BA198" s="39"/>
      <c r="BB198" s="152">
        <f t="shared" si="58"/>
        <v>2</v>
      </c>
      <c r="BC198" s="43">
        <v>518392</v>
      </c>
      <c r="BD198" s="43">
        <v>175032</v>
      </c>
      <c r="BE198" t="s">
        <v>1423</v>
      </c>
      <c r="BF198"/>
      <c r="BI198" t="s">
        <v>1551</v>
      </c>
      <c r="BJ198" t="s">
        <v>1532</v>
      </c>
      <c r="BM198" t="s">
        <v>1545</v>
      </c>
      <c r="BN198" t="s">
        <v>1526</v>
      </c>
    </row>
    <row r="199" spans="1:66" ht="15" customHeight="1" x14ac:dyDescent="0.25">
      <c r="A199" s="56" t="s">
        <v>187</v>
      </c>
      <c r="B199" s="19" t="s">
        <v>48</v>
      </c>
      <c r="C199" s="56"/>
      <c r="D199" s="34">
        <v>42983</v>
      </c>
      <c r="E199" s="34">
        <v>44079</v>
      </c>
      <c r="F199" s="19"/>
      <c r="G199" s="19"/>
      <c r="H199" s="35" t="s">
        <v>1100</v>
      </c>
      <c r="I199" s="19" t="s">
        <v>1173</v>
      </c>
      <c r="J199" s="19"/>
      <c r="K199" s="56" t="s">
        <v>188</v>
      </c>
      <c r="L199" s="57" t="s">
        <v>189</v>
      </c>
      <c r="M199" s="56" t="s">
        <v>190</v>
      </c>
      <c r="N199" s="56"/>
      <c r="O199" s="56"/>
      <c r="P199" s="56"/>
      <c r="Q199" s="56"/>
      <c r="R199" s="56"/>
      <c r="S199" s="56"/>
      <c r="T199" s="56"/>
      <c r="U199" s="56"/>
      <c r="V199" s="56">
        <f t="shared" si="45"/>
        <v>0</v>
      </c>
      <c r="W199" s="56"/>
      <c r="X199" s="56">
        <v>4</v>
      </c>
      <c r="Y199" s="56">
        <v>12</v>
      </c>
      <c r="Z199" s="56">
        <v>10</v>
      </c>
      <c r="AA199" s="56">
        <v>2</v>
      </c>
      <c r="AB199" s="56"/>
      <c r="AC199" s="56"/>
      <c r="AD199" s="56"/>
      <c r="AE199" s="56"/>
      <c r="AF199" s="56">
        <f t="shared" si="48"/>
        <v>28</v>
      </c>
      <c r="AG199" s="56">
        <f t="shared" si="49"/>
        <v>4</v>
      </c>
      <c r="AH199" s="56">
        <f t="shared" si="50"/>
        <v>12</v>
      </c>
      <c r="AI199" s="56">
        <f t="shared" si="51"/>
        <v>10</v>
      </c>
      <c r="AJ199" s="56">
        <f t="shared" si="52"/>
        <v>2</v>
      </c>
      <c r="AK199" s="56">
        <f t="shared" si="53"/>
        <v>0</v>
      </c>
      <c r="AL199" s="56">
        <f t="shared" si="54"/>
        <v>0</v>
      </c>
      <c r="AM199" s="56">
        <f t="shared" si="55"/>
        <v>0</v>
      </c>
      <c r="AN199" s="56">
        <f t="shared" si="56"/>
        <v>0</v>
      </c>
      <c r="AO199" s="58">
        <f t="shared" si="57"/>
        <v>28</v>
      </c>
      <c r="AP199" s="69"/>
      <c r="AQ199" s="40">
        <v>0</v>
      </c>
      <c r="AR199" s="40">
        <v>0</v>
      </c>
      <c r="AS199" s="31">
        <v>28</v>
      </c>
      <c r="AT199" s="31">
        <v>0</v>
      </c>
      <c r="AU199" s="31">
        <v>0</v>
      </c>
      <c r="AV199" s="39">
        <v>0</v>
      </c>
      <c r="AW199" s="31"/>
      <c r="AX199" s="31"/>
      <c r="AY199" s="31"/>
      <c r="AZ199" s="31"/>
      <c r="BA199" s="39"/>
      <c r="BB199" s="152">
        <f t="shared" si="58"/>
        <v>28</v>
      </c>
      <c r="BC199" s="43">
        <v>513766</v>
      </c>
      <c r="BD199" s="43">
        <v>169736</v>
      </c>
      <c r="BE199" t="s">
        <v>1417</v>
      </c>
      <c r="BF199"/>
      <c r="BI199" t="s">
        <v>1551</v>
      </c>
      <c r="BJ199" t="s">
        <v>1501</v>
      </c>
      <c r="BM199" t="s">
        <v>1545</v>
      </c>
      <c r="BN199" t="s">
        <v>1502</v>
      </c>
    </row>
    <row r="200" spans="1:66" ht="15" customHeight="1" x14ac:dyDescent="0.25">
      <c r="A200" s="56" t="s">
        <v>191</v>
      </c>
      <c r="B200" s="19" t="s">
        <v>20</v>
      </c>
      <c r="C200" s="56"/>
      <c r="D200" s="34">
        <v>42885</v>
      </c>
      <c r="E200" s="34">
        <v>44302</v>
      </c>
      <c r="F200" s="19"/>
      <c r="G200" s="19"/>
      <c r="H200" s="35" t="s">
        <v>1100</v>
      </c>
      <c r="I200" s="19" t="s">
        <v>1173</v>
      </c>
      <c r="J200" s="19"/>
      <c r="K200" s="56" t="s">
        <v>192</v>
      </c>
      <c r="L200" s="57" t="s">
        <v>193</v>
      </c>
      <c r="M200" s="56" t="s">
        <v>129</v>
      </c>
      <c r="N200" s="56"/>
      <c r="O200" s="56"/>
      <c r="P200" s="56"/>
      <c r="Q200" s="56"/>
      <c r="R200" s="56"/>
      <c r="S200" s="56"/>
      <c r="T200" s="56"/>
      <c r="U200" s="56"/>
      <c r="V200" s="56">
        <f t="shared" si="45"/>
        <v>0</v>
      </c>
      <c r="W200" s="56"/>
      <c r="X200" s="56"/>
      <c r="Y200" s="56"/>
      <c r="Z200" s="56">
        <v>2</v>
      </c>
      <c r="AA200" s="56"/>
      <c r="AB200" s="56"/>
      <c r="AC200" s="56"/>
      <c r="AD200" s="56"/>
      <c r="AE200" s="56"/>
      <c r="AF200" s="56">
        <f t="shared" si="48"/>
        <v>2</v>
      </c>
      <c r="AG200" s="56">
        <f t="shared" si="49"/>
        <v>0</v>
      </c>
      <c r="AH200" s="56">
        <f t="shared" si="50"/>
        <v>0</v>
      </c>
      <c r="AI200" s="56">
        <f t="shared" si="51"/>
        <v>2</v>
      </c>
      <c r="AJ200" s="56">
        <f t="shared" si="52"/>
        <v>0</v>
      </c>
      <c r="AK200" s="56">
        <f t="shared" si="53"/>
        <v>0</v>
      </c>
      <c r="AL200" s="56">
        <f t="shared" si="54"/>
        <v>0</v>
      </c>
      <c r="AM200" s="56">
        <f t="shared" si="55"/>
        <v>0</v>
      </c>
      <c r="AN200" s="56">
        <f t="shared" si="56"/>
        <v>0</v>
      </c>
      <c r="AO200" s="58">
        <f t="shared" si="57"/>
        <v>2</v>
      </c>
      <c r="AP200" s="69"/>
      <c r="AQ200" s="40">
        <v>0</v>
      </c>
      <c r="AR200" s="40">
        <v>0</v>
      </c>
      <c r="AS200" s="40">
        <f>$AO200/4</f>
        <v>0.5</v>
      </c>
      <c r="AT200" s="31">
        <f>$AO200/4</f>
        <v>0.5</v>
      </c>
      <c r="AU200" s="31">
        <f>$AO200/4</f>
        <v>0.5</v>
      </c>
      <c r="AV200" s="39">
        <f>$AO200/4</f>
        <v>0.5</v>
      </c>
      <c r="AW200" s="31"/>
      <c r="AX200" s="31"/>
      <c r="AY200" s="31"/>
      <c r="AZ200" s="31"/>
      <c r="BA200" s="39"/>
      <c r="BB200" s="152">
        <f t="shared" si="58"/>
        <v>2</v>
      </c>
      <c r="BC200" s="43">
        <v>516905</v>
      </c>
      <c r="BD200" s="43">
        <v>170733</v>
      </c>
      <c r="BE200" t="s">
        <v>1418</v>
      </c>
      <c r="BF200"/>
    </row>
    <row r="201" spans="1:66" ht="15" customHeight="1" x14ac:dyDescent="0.25">
      <c r="A201" s="56" t="s">
        <v>232</v>
      </c>
      <c r="B201" s="19" t="s">
        <v>43</v>
      </c>
      <c r="C201" s="56"/>
      <c r="D201" s="34">
        <v>43334</v>
      </c>
      <c r="E201" s="34">
        <v>44430</v>
      </c>
      <c r="F201" s="249">
        <v>44089</v>
      </c>
      <c r="G201" s="19"/>
      <c r="H201" s="35" t="s">
        <v>1100</v>
      </c>
      <c r="I201" s="19" t="s">
        <v>1173</v>
      </c>
      <c r="J201" s="19"/>
      <c r="K201" s="56" t="s">
        <v>233</v>
      </c>
      <c r="L201" s="57" t="s">
        <v>234</v>
      </c>
      <c r="M201" s="56" t="s">
        <v>235</v>
      </c>
      <c r="N201" s="56">
        <v>1</v>
      </c>
      <c r="O201" s="56">
        <v>2</v>
      </c>
      <c r="P201" s="56"/>
      <c r="Q201" s="56"/>
      <c r="R201" s="56"/>
      <c r="S201" s="56"/>
      <c r="T201" s="56"/>
      <c r="U201" s="56"/>
      <c r="V201" s="56">
        <f t="shared" si="45"/>
        <v>3</v>
      </c>
      <c r="W201" s="56"/>
      <c r="X201" s="56">
        <v>5</v>
      </c>
      <c r="Y201" s="56">
        <v>5</v>
      </c>
      <c r="Z201" s="56"/>
      <c r="AA201" s="56"/>
      <c r="AB201" s="56"/>
      <c r="AC201" s="56"/>
      <c r="AD201" s="56"/>
      <c r="AE201" s="56"/>
      <c r="AF201" s="56">
        <f t="shared" si="48"/>
        <v>10</v>
      </c>
      <c r="AG201" s="56">
        <f t="shared" si="49"/>
        <v>4</v>
      </c>
      <c r="AH201" s="56">
        <f t="shared" si="50"/>
        <v>3</v>
      </c>
      <c r="AI201" s="56">
        <f t="shared" si="51"/>
        <v>0</v>
      </c>
      <c r="AJ201" s="56">
        <f t="shared" si="52"/>
        <v>0</v>
      </c>
      <c r="AK201" s="56">
        <f t="shared" si="53"/>
        <v>0</v>
      </c>
      <c r="AL201" s="56">
        <f t="shared" si="54"/>
        <v>0</v>
      </c>
      <c r="AM201" s="56">
        <f t="shared" si="55"/>
        <v>0</v>
      </c>
      <c r="AN201" s="56">
        <f t="shared" si="56"/>
        <v>0</v>
      </c>
      <c r="AO201" s="58">
        <f t="shared" si="57"/>
        <v>7</v>
      </c>
      <c r="AP201" s="69"/>
      <c r="AQ201" s="40">
        <v>0</v>
      </c>
      <c r="AR201" s="40">
        <f>$AO201/2</f>
        <v>3.5</v>
      </c>
      <c r="AS201" s="31">
        <f>$AO201/2</f>
        <v>3.5</v>
      </c>
      <c r="AT201" s="44">
        <v>0</v>
      </c>
      <c r="AU201" s="44">
        <v>0</v>
      </c>
      <c r="AV201" s="45">
        <v>0</v>
      </c>
      <c r="AW201" s="44"/>
      <c r="AX201" s="44"/>
      <c r="AY201" s="44"/>
      <c r="AZ201" s="44"/>
      <c r="BA201" s="45"/>
      <c r="BB201" s="152">
        <f t="shared" si="58"/>
        <v>7</v>
      </c>
      <c r="BC201" s="43">
        <v>514440</v>
      </c>
      <c r="BD201" s="43">
        <v>171238</v>
      </c>
      <c r="BE201" t="s">
        <v>1458</v>
      </c>
      <c r="BF201"/>
      <c r="BI201" t="s">
        <v>1551</v>
      </c>
      <c r="BJ201" t="s">
        <v>1503</v>
      </c>
    </row>
    <row r="202" spans="1:66" ht="15" customHeight="1" x14ac:dyDescent="0.25">
      <c r="A202" s="56" t="s">
        <v>252</v>
      </c>
      <c r="B202" s="19" t="s">
        <v>20</v>
      </c>
      <c r="C202" s="56"/>
      <c r="D202" s="34">
        <v>43125</v>
      </c>
      <c r="E202" s="34">
        <v>44221</v>
      </c>
      <c r="F202" s="19"/>
      <c r="G202" s="19"/>
      <c r="H202" s="35" t="s">
        <v>1100</v>
      </c>
      <c r="I202" s="19" t="s">
        <v>1173</v>
      </c>
      <c r="J202" s="19"/>
      <c r="K202" s="56" t="s">
        <v>253</v>
      </c>
      <c r="L202" s="57" t="s">
        <v>254</v>
      </c>
      <c r="M202" s="56" t="s">
        <v>255</v>
      </c>
      <c r="N202" s="56"/>
      <c r="O202" s="56"/>
      <c r="P202" s="56"/>
      <c r="Q202" s="56">
        <v>1</v>
      </c>
      <c r="R202" s="56"/>
      <c r="S202" s="56"/>
      <c r="T202" s="56"/>
      <c r="U202" s="56"/>
      <c r="V202" s="56">
        <f t="shared" si="45"/>
        <v>1</v>
      </c>
      <c r="W202" s="56"/>
      <c r="X202" s="56"/>
      <c r="Y202" s="56"/>
      <c r="Z202" s="56"/>
      <c r="AA202" s="56"/>
      <c r="AB202" s="56">
        <v>1</v>
      </c>
      <c r="AC202" s="56"/>
      <c r="AD202" s="56"/>
      <c r="AE202" s="56"/>
      <c r="AF202" s="56">
        <f t="shared" si="48"/>
        <v>1</v>
      </c>
      <c r="AG202" s="56">
        <f t="shared" si="49"/>
        <v>0</v>
      </c>
      <c r="AH202" s="56">
        <f t="shared" si="50"/>
        <v>0</v>
      </c>
      <c r="AI202" s="56">
        <f t="shared" si="51"/>
        <v>0</v>
      </c>
      <c r="AJ202" s="56">
        <f t="shared" si="52"/>
        <v>-1</v>
      </c>
      <c r="AK202" s="56">
        <f t="shared" si="53"/>
        <v>1</v>
      </c>
      <c r="AL202" s="56">
        <f t="shared" si="54"/>
        <v>0</v>
      </c>
      <c r="AM202" s="56">
        <f t="shared" si="55"/>
        <v>0</v>
      </c>
      <c r="AN202" s="56">
        <f t="shared" si="56"/>
        <v>0</v>
      </c>
      <c r="AO202" s="58">
        <f t="shared" si="57"/>
        <v>0</v>
      </c>
      <c r="AP202" s="69"/>
      <c r="AQ202" s="40">
        <v>0</v>
      </c>
      <c r="AR202" s="40">
        <v>0</v>
      </c>
      <c r="AS202" s="31">
        <v>0</v>
      </c>
      <c r="AT202" s="31">
        <v>0</v>
      </c>
      <c r="AU202" s="31">
        <v>0</v>
      </c>
      <c r="AV202" s="39">
        <v>0</v>
      </c>
      <c r="AW202" s="31"/>
      <c r="AX202" s="31"/>
      <c r="AY202" s="31"/>
      <c r="AZ202" s="31"/>
      <c r="BA202" s="39"/>
      <c r="BB202" s="152">
        <f t="shared" si="58"/>
        <v>0</v>
      </c>
      <c r="BC202" s="43">
        <v>519633</v>
      </c>
      <c r="BD202" s="43">
        <v>174966</v>
      </c>
      <c r="BE202" t="s">
        <v>1423</v>
      </c>
      <c r="BF202"/>
      <c r="BM202" t="s">
        <v>1545</v>
      </c>
      <c r="BN202" t="s">
        <v>1533</v>
      </c>
    </row>
    <row r="203" spans="1:66" ht="15" customHeight="1" x14ac:dyDescent="0.25">
      <c r="A203" s="56" t="s">
        <v>260</v>
      </c>
      <c r="B203" s="19" t="s">
        <v>20</v>
      </c>
      <c r="C203" s="56"/>
      <c r="D203" s="34">
        <v>42881</v>
      </c>
      <c r="E203" s="34">
        <v>43977</v>
      </c>
      <c r="F203" s="19"/>
      <c r="G203" s="19"/>
      <c r="H203" s="35" t="s">
        <v>1100</v>
      </c>
      <c r="I203" s="19" t="s">
        <v>1173</v>
      </c>
      <c r="J203" s="19"/>
      <c r="K203" s="56" t="s">
        <v>261</v>
      </c>
      <c r="L203" s="57" t="s">
        <v>262</v>
      </c>
      <c r="M203" s="56" t="s">
        <v>263</v>
      </c>
      <c r="N203" s="56"/>
      <c r="O203" s="56"/>
      <c r="P203" s="56"/>
      <c r="Q203" s="56">
        <v>1</v>
      </c>
      <c r="R203" s="56"/>
      <c r="S203" s="56"/>
      <c r="T203" s="56"/>
      <c r="U203" s="56"/>
      <c r="V203" s="56">
        <f t="shared" ref="V203:V234" si="59">SUM(N203:U203)</f>
        <v>1</v>
      </c>
      <c r="W203" s="56"/>
      <c r="X203" s="56"/>
      <c r="Y203" s="56"/>
      <c r="Z203" s="56"/>
      <c r="AA203" s="56"/>
      <c r="AB203" s="56">
        <v>1</v>
      </c>
      <c r="AC203" s="56"/>
      <c r="AD203" s="56"/>
      <c r="AE203" s="56"/>
      <c r="AF203" s="56">
        <f t="shared" si="48"/>
        <v>1</v>
      </c>
      <c r="AG203" s="56">
        <f t="shared" si="49"/>
        <v>0</v>
      </c>
      <c r="AH203" s="56">
        <f t="shared" si="50"/>
        <v>0</v>
      </c>
      <c r="AI203" s="56">
        <f t="shared" si="51"/>
        <v>0</v>
      </c>
      <c r="AJ203" s="56">
        <f t="shared" si="52"/>
        <v>-1</v>
      </c>
      <c r="AK203" s="56">
        <f t="shared" si="53"/>
        <v>1</v>
      </c>
      <c r="AL203" s="56">
        <f t="shared" si="54"/>
        <v>0</v>
      </c>
      <c r="AM203" s="56">
        <f t="shared" si="55"/>
        <v>0</v>
      </c>
      <c r="AN203" s="56">
        <f t="shared" si="56"/>
        <v>0</v>
      </c>
      <c r="AO203" s="58">
        <f t="shared" si="57"/>
        <v>0</v>
      </c>
      <c r="AP203" s="69"/>
      <c r="AQ203" s="40">
        <v>0</v>
      </c>
      <c r="AR203" s="40">
        <v>0</v>
      </c>
      <c r="AS203" s="31">
        <v>0</v>
      </c>
      <c r="AT203" s="31">
        <v>0</v>
      </c>
      <c r="AU203" s="31">
        <v>0</v>
      </c>
      <c r="AV203" s="39">
        <v>0</v>
      </c>
      <c r="AW203" s="31"/>
      <c r="AX203" s="31"/>
      <c r="AY203" s="31"/>
      <c r="AZ203" s="31"/>
      <c r="BA203" s="39"/>
      <c r="BB203" s="152">
        <f t="shared" si="58"/>
        <v>0</v>
      </c>
      <c r="BC203" s="43">
        <v>517972</v>
      </c>
      <c r="BD203" s="43">
        <v>172874</v>
      </c>
      <c r="BE203" t="s">
        <v>1487</v>
      </c>
      <c r="BF203"/>
    </row>
    <row r="204" spans="1:66" ht="15" customHeight="1" x14ac:dyDescent="0.25">
      <c r="A204" s="56" t="s">
        <v>1338</v>
      </c>
      <c r="B204" s="19" t="s">
        <v>43</v>
      </c>
      <c r="C204" s="56"/>
      <c r="D204" s="34">
        <v>42866</v>
      </c>
      <c r="E204" s="34">
        <v>43962</v>
      </c>
      <c r="F204" s="19"/>
      <c r="G204" s="19"/>
      <c r="H204" s="35" t="s">
        <v>1100</v>
      </c>
      <c r="I204" s="19" t="s">
        <v>1173</v>
      </c>
      <c r="J204" s="19"/>
      <c r="K204" s="56" t="s">
        <v>1339</v>
      </c>
      <c r="L204" s="57" t="s">
        <v>1340</v>
      </c>
      <c r="M204" s="56"/>
      <c r="N204" s="56"/>
      <c r="O204" s="56"/>
      <c r="P204" s="56"/>
      <c r="Q204" s="56"/>
      <c r="R204" s="56"/>
      <c r="S204" s="56"/>
      <c r="T204" s="56">
        <v>1</v>
      </c>
      <c r="U204" s="56"/>
      <c r="V204" s="56">
        <f t="shared" si="59"/>
        <v>1</v>
      </c>
      <c r="W204" s="56"/>
      <c r="X204" s="56">
        <v>1</v>
      </c>
      <c r="Y204" s="56">
        <v>1</v>
      </c>
      <c r="Z204" s="56">
        <v>1</v>
      </c>
      <c r="AA204" s="56"/>
      <c r="AB204" s="56"/>
      <c r="AC204" s="56"/>
      <c r="AD204" s="56"/>
      <c r="AE204" s="56"/>
      <c r="AF204" s="56">
        <f t="shared" si="48"/>
        <v>3</v>
      </c>
      <c r="AG204" s="56">
        <f t="shared" si="49"/>
        <v>1</v>
      </c>
      <c r="AH204" s="56">
        <f t="shared" si="50"/>
        <v>1</v>
      </c>
      <c r="AI204" s="56">
        <f t="shared" si="51"/>
        <v>1</v>
      </c>
      <c r="AJ204" s="56">
        <f t="shared" si="52"/>
        <v>0</v>
      </c>
      <c r="AK204" s="56">
        <f t="shared" si="53"/>
        <v>0</v>
      </c>
      <c r="AL204" s="56">
        <f t="shared" si="54"/>
        <v>0</v>
      </c>
      <c r="AM204" s="56">
        <f t="shared" si="55"/>
        <v>-1</v>
      </c>
      <c r="AN204" s="56">
        <f t="shared" si="56"/>
        <v>0</v>
      </c>
      <c r="AO204" s="58">
        <v>2</v>
      </c>
      <c r="AP204" s="69"/>
      <c r="AQ204" s="40">
        <v>0</v>
      </c>
      <c r="AR204" s="40">
        <v>0</v>
      </c>
      <c r="AS204" s="31">
        <f t="shared" ref="AS204:AV205" si="60">$AO204/4</f>
        <v>0.5</v>
      </c>
      <c r="AT204" s="31">
        <f t="shared" si="60"/>
        <v>0.5</v>
      </c>
      <c r="AU204" s="31">
        <f t="shared" si="60"/>
        <v>0.5</v>
      </c>
      <c r="AV204" s="39">
        <f t="shared" si="60"/>
        <v>0.5</v>
      </c>
      <c r="AW204" s="31"/>
      <c r="AX204" s="31"/>
      <c r="AY204" s="31"/>
      <c r="AZ204" s="31"/>
      <c r="BA204" s="39"/>
      <c r="BB204" s="152">
        <f t="shared" si="58"/>
        <v>2</v>
      </c>
      <c r="BC204" s="43">
        <v>514331</v>
      </c>
      <c r="BD204" s="43">
        <v>172184</v>
      </c>
      <c r="BE204" t="s">
        <v>1427</v>
      </c>
      <c r="BF204"/>
    </row>
    <row r="205" spans="1:66" ht="15" customHeight="1" x14ac:dyDescent="0.25">
      <c r="A205" s="56" t="s">
        <v>311</v>
      </c>
      <c r="B205" s="19" t="s">
        <v>20</v>
      </c>
      <c r="C205" s="56"/>
      <c r="D205" s="34">
        <v>43035</v>
      </c>
      <c r="E205" s="34">
        <v>44131</v>
      </c>
      <c r="F205" s="19"/>
      <c r="G205" s="19"/>
      <c r="H205" s="58" t="s">
        <v>1100</v>
      </c>
      <c r="I205" s="19" t="s">
        <v>1173</v>
      </c>
      <c r="J205" s="19"/>
      <c r="K205" s="56" t="s">
        <v>312</v>
      </c>
      <c r="L205" s="57" t="s">
        <v>1110</v>
      </c>
      <c r="M205" s="56" t="s">
        <v>313</v>
      </c>
      <c r="N205" s="56"/>
      <c r="O205" s="56"/>
      <c r="P205" s="56"/>
      <c r="Q205" s="56"/>
      <c r="R205" s="56"/>
      <c r="S205" s="56"/>
      <c r="T205" s="56"/>
      <c r="U205" s="56"/>
      <c r="V205" s="56">
        <f t="shared" si="59"/>
        <v>0</v>
      </c>
      <c r="W205" s="56"/>
      <c r="X205" s="56">
        <v>1</v>
      </c>
      <c r="Y205" s="56"/>
      <c r="Z205" s="56"/>
      <c r="AA205" s="56"/>
      <c r="AB205" s="56"/>
      <c r="AC205" s="56"/>
      <c r="AD205" s="56"/>
      <c r="AE205" s="56"/>
      <c r="AF205" s="56">
        <f t="shared" si="48"/>
        <v>1</v>
      </c>
      <c r="AG205" s="56">
        <f t="shared" si="49"/>
        <v>1</v>
      </c>
      <c r="AH205" s="56">
        <f t="shared" si="50"/>
        <v>0</v>
      </c>
      <c r="AI205" s="56">
        <f t="shared" si="51"/>
        <v>0</v>
      </c>
      <c r="AJ205" s="56">
        <f t="shared" si="52"/>
        <v>0</v>
      </c>
      <c r="AK205" s="56">
        <f t="shared" si="53"/>
        <v>0</v>
      </c>
      <c r="AL205" s="56">
        <f t="shared" si="54"/>
        <v>0</v>
      </c>
      <c r="AM205" s="56">
        <f t="shared" si="55"/>
        <v>0</v>
      </c>
      <c r="AN205" s="56">
        <f t="shared" si="56"/>
        <v>0</v>
      </c>
      <c r="AO205" s="58">
        <f t="shared" ref="AO205:AO236" si="61">AF205-V205</f>
        <v>1</v>
      </c>
      <c r="AP205" s="69"/>
      <c r="AQ205" s="40">
        <v>0</v>
      </c>
      <c r="AR205" s="40">
        <v>0</v>
      </c>
      <c r="AS205" s="44">
        <f t="shared" si="60"/>
        <v>0.25</v>
      </c>
      <c r="AT205" s="44">
        <f t="shared" si="60"/>
        <v>0.25</v>
      </c>
      <c r="AU205" s="44">
        <f t="shared" si="60"/>
        <v>0.25</v>
      </c>
      <c r="AV205" s="45">
        <f t="shared" si="60"/>
        <v>0.25</v>
      </c>
      <c r="AW205" s="44"/>
      <c r="AX205" s="44"/>
      <c r="AY205" s="44"/>
      <c r="AZ205" s="44"/>
      <c r="BA205" s="45"/>
      <c r="BB205" s="152">
        <f t="shared" si="58"/>
        <v>1</v>
      </c>
      <c r="BC205" s="43">
        <v>520624</v>
      </c>
      <c r="BD205" s="43">
        <v>175780</v>
      </c>
      <c r="BE205" t="s">
        <v>1459</v>
      </c>
      <c r="BF205" t="s">
        <v>1410</v>
      </c>
      <c r="BM205" t="s">
        <v>1545</v>
      </c>
      <c r="BN205" t="s">
        <v>1534</v>
      </c>
    </row>
    <row r="206" spans="1:66" ht="15" customHeight="1" x14ac:dyDescent="0.25">
      <c r="A206" s="56" t="s">
        <v>318</v>
      </c>
      <c r="B206" s="19" t="s">
        <v>20</v>
      </c>
      <c r="C206" s="56"/>
      <c r="D206" s="34">
        <v>43251</v>
      </c>
      <c r="E206" s="34">
        <v>44347</v>
      </c>
      <c r="F206" s="19"/>
      <c r="G206" s="19"/>
      <c r="H206" s="58" t="s">
        <v>1100</v>
      </c>
      <c r="I206" s="19" t="s">
        <v>1173</v>
      </c>
      <c r="J206" s="19" t="s">
        <v>1562</v>
      </c>
      <c r="K206" s="56" t="s">
        <v>319</v>
      </c>
      <c r="L206" s="46" t="s">
        <v>320</v>
      </c>
      <c r="M206" s="56" t="s">
        <v>321</v>
      </c>
      <c r="N206" s="56">
        <v>2</v>
      </c>
      <c r="O206" s="56">
        <v>1</v>
      </c>
      <c r="P206" s="56"/>
      <c r="Q206" s="56"/>
      <c r="R206" s="56"/>
      <c r="S206" s="56"/>
      <c r="T206" s="56"/>
      <c r="U206" s="56"/>
      <c r="V206" s="56">
        <f t="shared" si="59"/>
        <v>3</v>
      </c>
      <c r="W206" s="56"/>
      <c r="X206" s="56">
        <v>19</v>
      </c>
      <c r="Y206" s="56">
        <v>17</v>
      </c>
      <c r="Z206" s="56">
        <v>5</v>
      </c>
      <c r="AA206" s="56"/>
      <c r="AB206" s="56"/>
      <c r="AC206" s="56"/>
      <c r="AD206" s="56"/>
      <c r="AE206" s="56"/>
      <c r="AF206" s="56">
        <f t="shared" si="48"/>
        <v>41</v>
      </c>
      <c r="AG206" s="56">
        <f t="shared" si="49"/>
        <v>17</v>
      </c>
      <c r="AH206" s="56">
        <f t="shared" si="50"/>
        <v>16</v>
      </c>
      <c r="AI206" s="56">
        <f t="shared" si="51"/>
        <v>5</v>
      </c>
      <c r="AJ206" s="56">
        <f t="shared" si="52"/>
        <v>0</v>
      </c>
      <c r="AK206" s="56">
        <f t="shared" si="53"/>
        <v>0</v>
      </c>
      <c r="AL206" s="56">
        <f t="shared" si="54"/>
        <v>0</v>
      </c>
      <c r="AM206" s="56">
        <f t="shared" si="55"/>
        <v>0</v>
      </c>
      <c r="AN206" s="56">
        <f t="shared" si="56"/>
        <v>0</v>
      </c>
      <c r="AO206" s="58">
        <f t="shared" si="61"/>
        <v>38</v>
      </c>
      <c r="AP206" s="248"/>
      <c r="AQ206" s="40">
        <v>0</v>
      </c>
      <c r="AR206" s="40">
        <v>0</v>
      </c>
      <c r="AS206" s="31">
        <v>0</v>
      </c>
      <c r="AT206" s="31">
        <v>0</v>
      </c>
      <c r="AU206" s="31">
        <v>0</v>
      </c>
      <c r="AV206" s="39">
        <v>0</v>
      </c>
      <c r="AW206" s="31">
        <f>$AO206/5</f>
        <v>7.6</v>
      </c>
      <c r="AX206" s="31">
        <f>$AO206/5</f>
        <v>7.6</v>
      </c>
      <c r="AY206" s="31">
        <f>$AO206/5</f>
        <v>7.6</v>
      </c>
      <c r="AZ206" s="31">
        <f>$AO206/5</f>
        <v>7.6</v>
      </c>
      <c r="BA206" s="39">
        <f>$AO206/5</f>
        <v>7.6</v>
      </c>
      <c r="BB206" s="152">
        <f t="shared" si="58"/>
        <v>38</v>
      </c>
      <c r="BC206" s="43">
        <v>514240</v>
      </c>
      <c r="BD206" s="43">
        <v>170830</v>
      </c>
      <c r="BE206" t="s">
        <v>1458</v>
      </c>
      <c r="BF206"/>
      <c r="BI206" t="s">
        <v>1551</v>
      </c>
      <c r="BJ206" t="s">
        <v>1503</v>
      </c>
      <c r="BM206" t="s">
        <v>1545</v>
      </c>
      <c r="BN206" t="s">
        <v>1504</v>
      </c>
    </row>
    <row r="207" spans="1:66" ht="15" customHeight="1" x14ac:dyDescent="0.25">
      <c r="A207" s="56" t="s">
        <v>322</v>
      </c>
      <c r="B207" s="19" t="s">
        <v>31</v>
      </c>
      <c r="C207" s="56"/>
      <c r="D207" s="34">
        <v>42913</v>
      </c>
      <c r="E207" s="37">
        <v>44009</v>
      </c>
      <c r="F207" s="37">
        <v>43984</v>
      </c>
      <c r="G207" s="19"/>
      <c r="H207" s="58" t="s">
        <v>1100</v>
      </c>
      <c r="I207" s="19" t="s">
        <v>1173</v>
      </c>
      <c r="J207" s="19"/>
      <c r="K207" s="56" t="s">
        <v>323</v>
      </c>
      <c r="L207" s="57" t="s">
        <v>324</v>
      </c>
      <c r="M207" s="56" t="s">
        <v>325</v>
      </c>
      <c r="N207" s="56"/>
      <c r="O207" s="56"/>
      <c r="P207" s="56"/>
      <c r="Q207" s="56"/>
      <c r="R207" s="56"/>
      <c r="S207" s="56"/>
      <c r="T207" s="56"/>
      <c r="U207" s="56"/>
      <c r="V207" s="56">
        <f t="shared" si="59"/>
        <v>0</v>
      </c>
      <c r="W207" s="56"/>
      <c r="X207" s="56">
        <v>1</v>
      </c>
      <c r="Y207" s="56"/>
      <c r="Z207" s="56"/>
      <c r="AA207" s="56"/>
      <c r="AB207" s="56"/>
      <c r="AC207" s="56"/>
      <c r="AD207" s="56"/>
      <c r="AE207" s="56"/>
      <c r="AF207" s="56">
        <f t="shared" si="48"/>
        <v>1</v>
      </c>
      <c r="AG207" s="56">
        <f t="shared" si="49"/>
        <v>1</v>
      </c>
      <c r="AH207" s="56">
        <f t="shared" si="50"/>
        <v>0</v>
      </c>
      <c r="AI207" s="56">
        <f t="shared" si="51"/>
        <v>0</v>
      </c>
      <c r="AJ207" s="56">
        <f t="shared" si="52"/>
        <v>0</v>
      </c>
      <c r="AK207" s="56">
        <f t="shared" si="53"/>
        <v>0</v>
      </c>
      <c r="AL207" s="56">
        <f t="shared" si="54"/>
        <v>0</v>
      </c>
      <c r="AM207" s="56">
        <f t="shared" si="55"/>
        <v>0</v>
      </c>
      <c r="AN207" s="56">
        <f t="shared" si="56"/>
        <v>0</v>
      </c>
      <c r="AO207" s="58">
        <f t="shared" si="61"/>
        <v>1</v>
      </c>
      <c r="AP207" s="69"/>
      <c r="AQ207" s="40">
        <v>0</v>
      </c>
      <c r="AR207" s="40">
        <v>1</v>
      </c>
      <c r="AS207" s="31">
        <v>0</v>
      </c>
      <c r="AT207" s="31">
        <v>0</v>
      </c>
      <c r="AU207" s="31">
        <v>0</v>
      </c>
      <c r="AV207" s="39">
        <v>0</v>
      </c>
      <c r="AW207" s="31"/>
      <c r="AX207" s="31"/>
      <c r="AY207" s="31"/>
      <c r="AZ207" s="31"/>
      <c r="BA207" s="39"/>
      <c r="BB207" s="152">
        <f t="shared" si="58"/>
        <v>1</v>
      </c>
      <c r="BC207" s="43">
        <v>520283</v>
      </c>
      <c r="BD207" s="43">
        <v>175017</v>
      </c>
      <c r="BE207" t="s">
        <v>1402</v>
      </c>
      <c r="BF207"/>
    </row>
    <row r="208" spans="1:66" ht="15" customHeight="1" x14ac:dyDescent="0.25">
      <c r="A208" s="56" t="s">
        <v>342</v>
      </c>
      <c r="B208" s="19" t="s">
        <v>48</v>
      </c>
      <c r="C208" s="56"/>
      <c r="D208" s="34">
        <v>43263</v>
      </c>
      <c r="E208" s="34">
        <v>44359</v>
      </c>
      <c r="F208" s="19"/>
      <c r="G208" s="19"/>
      <c r="H208" s="58" t="s">
        <v>1100</v>
      </c>
      <c r="I208" s="19" t="s">
        <v>1173</v>
      </c>
      <c r="J208" s="19"/>
      <c r="K208" s="56" t="s">
        <v>343</v>
      </c>
      <c r="L208" s="57" t="s">
        <v>344</v>
      </c>
      <c r="M208" s="56" t="s">
        <v>345</v>
      </c>
      <c r="N208" s="56"/>
      <c r="O208" s="56"/>
      <c r="P208" s="56"/>
      <c r="Q208" s="56"/>
      <c r="R208" s="56"/>
      <c r="S208" s="56"/>
      <c r="T208" s="56"/>
      <c r="U208" s="56"/>
      <c r="V208" s="56">
        <f t="shared" si="59"/>
        <v>0</v>
      </c>
      <c r="W208" s="56"/>
      <c r="X208" s="56">
        <v>3</v>
      </c>
      <c r="Y208" s="56">
        <v>1</v>
      </c>
      <c r="Z208" s="56"/>
      <c r="AA208" s="56"/>
      <c r="AB208" s="56"/>
      <c r="AC208" s="56"/>
      <c r="AD208" s="56"/>
      <c r="AE208" s="56"/>
      <c r="AF208" s="56">
        <f t="shared" si="48"/>
        <v>4</v>
      </c>
      <c r="AG208" s="56">
        <f t="shared" si="49"/>
        <v>3</v>
      </c>
      <c r="AH208" s="56">
        <f t="shared" si="50"/>
        <v>1</v>
      </c>
      <c r="AI208" s="56">
        <f t="shared" si="51"/>
        <v>0</v>
      </c>
      <c r="AJ208" s="56">
        <f t="shared" si="52"/>
        <v>0</v>
      </c>
      <c r="AK208" s="56">
        <f t="shared" si="53"/>
        <v>0</v>
      </c>
      <c r="AL208" s="56">
        <f t="shared" si="54"/>
        <v>0</v>
      </c>
      <c r="AM208" s="56">
        <f t="shared" si="55"/>
        <v>0</v>
      </c>
      <c r="AN208" s="56">
        <f t="shared" si="56"/>
        <v>0</v>
      </c>
      <c r="AO208" s="58">
        <f t="shared" si="61"/>
        <v>4</v>
      </c>
      <c r="AP208" s="69"/>
      <c r="AQ208" s="40">
        <v>0</v>
      </c>
      <c r="AR208" s="40">
        <v>0</v>
      </c>
      <c r="AS208" s="31">
        <f t="shared" ref="AS208:AV214" si="62">$AO208/4</f>
        <v>1</v>
      </c>
      <c r="AT208" s="31">
        <f t="shared" si="62"/>
        <v>1</v>
      </c>
      <c r="AU208" s="31">
        <f t="shared" si="62"/>
        <v>1</v>
      </c>
      <c r="AV208" s="39">
        <f t="shared" si="62"/>
        <v>1</v>
      </c>
      <c r="AW208" s="31"/>
      <c r="AX208" s="31"/>
      <c r="AY208" s="31"/>
      <c r="AZ208" s="31"/>
      <c r="BA208" s="39"/>
      <c r="BB208" s="152">
        <f t="shared" si="58"/>
        <v>4</v>
      </c>
      <c r="BC208" s="43">
        <v>517591</v>
      </c>
      <c r="BD208" s="43">
        <v>174434</v>
      </c>
      <c r="BE208" t="s">
        <v>1426</v>
      </c>
      <c r="BF208"/>
      <c r="BI208" t="s">
        <v>1551</v>
      </c>
      <c r="BJ208" t="s">
        <v>1535</v>
      </c>
      <c r="BM208" t="s">
        <v>1545</v>
      </c>
      <c r="BN208" t="s">
        <v>1536</v>
      </c>
    </row>
    <row r="209" spans="1:66" ht="15" customHeight="1" x14ac:dyDescent="0.25">
      <c r="A209" s="56" t="s">
        <v>354</v>
      </c>
      <c r="B209" s="19" t="s">
        <v>31</v>
      </c>
      <c r="C209" s="56" t="s">
        <v>1203</v>
      </c>
      <c r="D209" s="34">
        <v>42849</v>
      </c>
      <c r="E209" s="34">
        <v>43945</v>
      </c>
      <c r="F209" s="19"/>
      <c r="G209" s="19"/>
      <c r="H209" s="36" t="s">
        <v>1100</v>
      </c>
      <c r="I209" s="19" t="s">
        <v>1173</v>
      </c>
      <c r="J209" s="19"/>
      <c r="K209" s="56" t="s">
        <v>355</v>
      </c>
      <c r="L209" s="57" t="s">
        <v>356</v>
      </c>
      <c r="M209" s="56" t="s">
        <v>357</v>
      </c>
      <c r="N209" s="56"/>
      <c r="O209" s="56"/>
      <c r="P209" s="56"/>
      <c r="Q209" s="56"/>
      <c r="R209" s="56"/>
      <c r="S209" s="56"/>
      <c r="T209" s="56"/>
      <c r="U209" s="56"/>
      <c r="V209" s="56">
        <f t="shared" si="59"/>
        <v>0</v>
      </c>
      <c r="W209" s="56"/>
      <c r="X209" s="56"/>
      <c r="Y209" s="56"/>
      <c r="Z209" s="56">
        <v>1</v>
      </c>
      <c r="AA209" s="56"/>
      <c r="AB209" s="56"/>
      <c r="AC209" s="56"/>
      <c r="AD209" s="56"/>
      <c r="AE209" s="56"/>
      <c r="AF209" s="56">
        <f t="shared" si="48"/>
        <v>1</v>
      </c>
      <c r="AG209" s="56">
        <f t="shared" si="49"/>
        <v>0</v>
      </c>
      <c r="AH209" s="56">
        <f t="shared" si="50"/>
        <v>0</v>
      </c>
      <c r="AI209" s="56">
        <f t="shared" si="51"/>
        <v>1</v>
      </c>
      <c r="AJ209" s="56">
        <f t="shared" si="52"/>
        <v>0</v>
      </c>
      <c r="AK209" s="56">
        <f t="shared" si="53"/>
        <v>0</v>
      </c>
      <c r="AL209" s="56">
        <f t="shared" si="54"/>
        <v>0</v>
      </c>
      <c r="AM209" s="56">
        <f t="shared" si="55"/>
        <v>0</v>
      </c>
      <c r="AN209" s="56">
        <f t="shared" si="56"/>
        <v>0</v>
      </c>
      <c r="AO209" s="58">
        <f t="shared" si="61"/>
        <v>1</v>
      </c>
      <c r="AP209" s="69"/>
      <c r="AQ209" s="40">
        <v>0</v>
      </c>
      <c r="AR209" s="40">
        <v>0</v>
      </c>
      <c r="AS209" s="44">
        <f t="shared" si="62"/>
        <v>0.25</v>
      </c>
      <c r="AT209" s="44">
        <f t="shared" si="62"/>
        <v>0.25</v>
      </c>
      <c r="AU209" s="44">
        <f t="shared" si="62"/>
        <v>0.25</v>
      </c>
      <c r="AV209" s="45">
        <f t="shared" si="62"/>
        <v>0.25</v>
      </c>
      <c r="AW209" s="44"/>
      <c r="AX209" s="44"/>
      <c r="AY209" s="44"/>
      <c r="AZ209" s="44"/>
      <c r="BA209" s="45"/>
      <c r="BB209" s="152">
        <f t="shared" si="58"/>
        <v>1</v>
      </c>
      <c r="BC209" s="43">
        <v>516015</v>
      </c>
      <c r="BD209" s="43">
        <v>170858</v>
      </c>
      <c r="BE209" t="s">
        <v>1405</v>
      </c>
      <c r="BF209"/>
      <c r="BG209" t="s">
        <v>1405</v>
      </c>
    </row>
    <row r="210" spans="1:66" ht="15" customHeight="1" x14ac:dyDescent="0.25">
      <c r="A210" s="56" t="s">
        <v>358</v>
      </c>
      <c r="B210" s="19" t="s">
        <v>38</v>
      </c>
      <c r="C210" s="56"/>
      <c r="D210" s="34">
        <v>42978</v>
      </c>
      <c r="E210" s="34">
        <v>44074</v>
      </c>
      <c r="F210" s="34"/>
      <c r="G210" s="19"/>
      <c r="H210" s="36" t="s">
        <v>1100</v>
      </c>
      <c r="I210" s="19" t="s">
        <v>1173</v>
      </c>
      <c r="J210" s="19"/>
      <c r="K210" s="56" t="s">
        <v>359</v>
      </c>
      <c r="L210" s="57" t="s">
        <v>360</v>
      </c>
      <c r="M210" s="56" t="s">
        <v>361</v>
      </c>
      <c r="N210" s="56"/>
      <c r="O210" s="56"/>
      <c r="P210" s="56"/>
      <c r="Q210" s="56">
        <v>1</v>
      </c>
      <c r="R210" s="56"/>
      <c r="S210" s="56"/>
      <c r="T210" s="56"/>
      <c r="U210" s="56"/>
      <c r="V210" s="56">
        <f t="shared" si="59"/>
        <v>1</v>
      </c>
      <c r="W210" s="56"/>
      <c r="X210" s="56"/>
      <c r="Y210" s="56">
        <v>2</v>
      </c>
      <c r="Z210" s="56"/>
      <c r="AA210" s="56"/>
      <c r="AB210" s="56"/>
      <c r="AC210" s="56"/>
      <c r="AD210" s="56"/>
      <c r="AE210" s="56"/>
      <c r="AF210" s="56">
        <f t="shared" si="48"/>
        <v>2</v>
      </c>
      <c r="AG210" s="56">
        <f t="shared" si="49"/>
        <v>0</v>
      </c>
      <c r="AH210" s="56">
        <f t="shared" si="50"/>
        <v>2</v>
      </c>
      <c r="AI210" s="56">
        <f t="shared" si="51"/>
        <v>0</v>
      </c>
      <c r="AJ210" s="56">
        <f t="shared" si="52"/>
        <v>-1</v>
      </c>
      <c r="AK210" s="56">
        <f t="shared" si="53"/>
        <v>0</v>
      </c>
      <c r="AL210" s="56">
        <f t="shared" si="54"/>
        <v>0</v>
      </c>
      <c r="AM210" s="56">
        <f t="shared" si="55"/>
        <v>0</v>
      </c>
      <c r="AN210" s="56">
        <f t="shared" si="56"/>
        <v>0</v>
      </c>
      <c r="AO210" s="58">
        <f t="shared" si="61"/>
        <v>1</v>
      </c>
      <c r="AP210" s="69"/>
      <c r="AQ210" s="40">
        <v>0</v>
      </c>
      <c r="AR210" s="40">
        <v>0</v>
      </c>
      <c r="AS210" s="44">
        <f t="shared" si="62"/>
        <v>0.25</v>
      </c>
      <c r="AT210" s="44">
        <f t="shared" si="62"/>
        <v>0.25</v>
      </c>
      <c r="AU210" s="44">
        <f t="shared" si="62"/>
        <v>0.25</v>
      </c>
      <c r="AV210" s="45">
        <f t="shared" si="62"/>
        <v>0.25</v>
      </c>
      <c r="AW210" s="44"/>
      <c r="AX210" s="44"/>
      <c r="AY210" s="44"/>
      <c r="AZ210" s="44"/>
      <c r="BA210" s="45"/>
      <c r="BB210" s="152">
        <f t="shared" si="58"/>
        <v>1</v>
      </c>
      <c r="BC210" s="43">
        <v>519014</v>
      </c>
      <c r="BD210" s="43">
        <v>175279</v>
      </c>
      <c r="BE210" t="s">
        <v>1422</v>
      </c>
      <c r="BF210"/>
    </row>
    <row r="211" spans="1:66" ht="15" customHeight="1" x14ac:dyDescent="0.25">
      <c r="A211" s="56" t="s">
        <v>369</v>
      </c>
      <c r="B211" s="19" t="s">
        <v>31</v>
      </c>
      <c r="C211" s="56"/>
      <c r="D211" s="34">
        <v>43119</v>
      </c>
      <c r="E211" s="34">
        <v>44215</v>
      </c>
      <c r="F211" s="19"/>
      <c r="G211" s="19"/>
      <c r="H211" s="58" t="s">
        <v>1100</v>
      </c>
      <c r="I211" s="19" t="s">
        <v>1173</v>
      </c>
      <c r="J211" s="19"/>
      <c r="K211" s="56" t="s">
        <v>370</v>
      </c>
      <c r="L211" s="57" t="s">
        <v>371</v>
      </c>
      <c r="M211" s="56" t="s">
        <v>372</v>
      </c>
      <c r="N211" s="56"/>
      <c r="O211" s="56"/>
      <c r="P211" s="56"/>
      <c r="Q211" s="56"/>
      <c r="R211" s="56"/>
      <c r="S211" s="56"/>
      <c r="T211" s="56"/>
      <c r="U211" s="56"/>
      <c r="V211" s="56">
        <f t="shared" si="59"/>
        <v>0</v>
      </c>
      <c r="W211" s="56"/>
      <c r="X211" s="56">
        <v>2</v>
      </c>
      <c r="Y211" s="56"/>
      <c r="Z211" s="56"/>
      <c r="AA211" s="56"/>
      <c r="AB211" s="56"/>
      <c r="AC211" s="56"/>
      <c r="AD211" s="56"/>
      <c r="AE211" s="56"/>
      <c r="AF211" s="56">
        <f t="shared" si="48"/>
        <v>2</v>
      </c>
      <c r="AG211" s="56">
        <f t="shared" si="49"/>
        <v>2</v>
      </c>
      <c r="AH211" s="56">
        <f t="shared" si="50"/>
        <v>0</v>
      </c>
      <c r="AI211" s="56">
        <f t="shared" si="51"/>
        <v>0</v>
      </c>
      <c r="AJ211" s="56">
        <f t="shared" si="52"/>
        <v>0</v>
      </c>
      <c r="AK211" s="56">
        <f t="shared" si="53"/>
        <v>0</v>
      </c>
      <c r="AL211" s="56">
        <f t="shared" si="54"/>
        <v>0</v>
      </c>
      <c r="AM211" s="56">
        <f t="shared" si="55"/>
        <v>0</v>
      </c>
      <c r="AN211" s="56">
        <f t="shared" si="56"/>
        <v>0</v>
      </c>
      <c r="AO211" s="58">
        <f t="shared" si="61"/>
        <v>2</v>
      </c>
      <c r="AP211" s="69"/>
      <c r="AQ211" s="40">
        <v>0</v>
      </c>
      <c r="AR211" s="40">
        <v>0</v>
      </c>
      <c r="AS211" s="31">
        <f t="shared" si="62"/>
        <v>0.5</v>
      </c>
      <c r="AT211" s="31">
        <f t="shared" si="62"/>
        <v>0.5</v>
      </c>
      <c r="AU211" s="31">
        <f t="shared" si="62"/>
        <v>0.5</v>
      </c>
      <c r="AV211" s="39">
        <f t="shared" si="62"/>
        <v>0.5</v>
      </c>
      <c r="AW211" s="31"/>
      <c r="AX211" s="31"/>
      <c r="AY211" s="31"/>
      <c r="AZ211" s="31"/>
      <c r="BA211" s="39"/>
      <c r="BB211" s="152">
        <f t="shared" si="58"/>
        <v>2</v>
      </c>
      <c r="BC211" s="43">
        <v>516126</v>
      </c>
      <c r="BD211" s="43">
        <v>173185</v>
      </c>
      <c r="BE211" t="s">
        <v>1426</v>
      </c>
      <c r="BF211"/>
      <c r="BG211" t="s">
        <v>1406</v>
      </c>
    </row>
    <row r="212" spans="1:66" ht="15" customHeight="1" x14ac:dyDescent="0.25">
      <c r="A212" s="56" t="s">
        <v>377</v>
      </c>
      <c r="B212" s="19" t="s">
        <v>20</v>
      </c>
      <c r="C212" s="56"/>
      <c r="D212" s="34">
        <v>43056</v>
      </c>
      <c r="E212" s="34">
        <v>44204</v>
      </c>
      <c r="F212" s="105"/>
      <c r="G212" s="19"/>
      <c r="H212" s="33" t="s">
        <v>1100</v>
      </c>
      <c r="I212" s="19" t="s">
        <v>1173</v>
      </c>
      <c r="J212" s="19"/>
      <c r="K212" s="56" t="s">
        <v>378</v>
      </c>
      <c r="L212" s="60" t="s">
        <v>1563</v>
      </c>
      <c r="M212" s="56" t="s">
        <v>129</v>
      </c>
      <c r="N212" s="56"/>
      <c r="O212" s="56"/>
      <c r="P212" s="56"/>
      <c r="Q212" s="56"/>
      <c r="R212" s="56"/>
      <c r="S212" s="56"/>
      <c r="T212" s="56"/>
      <c r="U212" s="56"/>
      <c r="V212" s="56">
        <f t="shared" si="59"/>
        <v>0</v>
      </c>
      <c r="W212" s="56"/>
      <c r="X212" s="56"/>
      <c r="Y212" s="56"/>
      <c r="Z212" s="56"/>
      <c r="AA212" s="56">
        <v>1</v>
      </c>
      <c r="AB212" s="56"/>
      <c r="AC212" s="56"/>
      <c r="AD212" s="56"/>
      <c r="AE212" s="56"/>
      <c r="AF212" s="56">
        <f t="shared" si="48"/>
        <v>1</v>
      </c>
      <c r="AG212" s="56">
        <f t="shared" si="49"/>
        <v>0</v>
      </c>
      <c r="AH212" s="56">
        <f t="shared" si="50"/>
        <v>0</v>
      </c>
      <c r="AI212" s="56">
        <f t="shared" si="51"/>
        <v>0</v>
      </c>
      <c r="AJ212" s="56">
        <f t="shared" si="52"/>
        <v>1</v>
      </c>
      <c r="AK212" s="56">
        <f t="shared" si="53"/>
        <v>0</v>
      </c>
      <c r="AL212" s="56">
        <f t="shared" si="54"/>
        <v>0</v>
      </c>
      <c r="AM212" s="56">
        <f t="shared" si="55"/>
        <v>0</v>
      </c>
      <c r="AN212" s="56">
        <f t="shared" si="56"/>
        <v>0</v>
      </c>
      <c r="AO212" s="58">
        <f t="shared" si="61"/>
        <v>1</v>
      </c>
      <c r="AP212" s="69"/>
      <c r="AQ212" s="40">
        <v>0</v>
      </c>
      <c r="AR212" s="40">
        <v>0</v>
      </c>
      <c r="AS212" s="44">
        <f t="shared" si="62"/>
        <v>0.25</v>
      </c>
      <c r="AT212" s="44">
        <f t="shared" si="62"/>
        <v>0.25</v>
      </c>
      <c r="AU212" s="44">
        <f t="shared" si="62"/>
        <v>0.25</v>
      </c>
      <c r="AV212" s="45">
        <f t="shared" si="62"/>
        <v>0.25</v>
      </c>
      <c r="AW212" s="44"/>
      <c r="AX212" s="44"/>
      <c r="AY212" s="44"/>
      <c r="AZ212" s="44"/>
      <c r="BA212" s="45"/>
      <c r="BB212" s="152">
        <f t="shared" si="58"/>
        <v>1</v>
      </c>
      <c r="BC212" s="43">
        <v>516399</v>
      </c>
      <c r="BD212" s="43">
        <v>171470</v>
      </c>
      <c r="BE212" t="s">
        <v>1405</v>
      </c>
      <c r="BF212"/>
    </row>
    <row r="213" spans="1:66" ht="15" customHeight="1" x14ac:dyDescent="0.25">
      <c r="A213" s="56" t="s">
        <v>379</v>
      </c>
      <c r="B213" s="19" t="s">
        <v>20</v>
      </c>
      <c r="C213" s="56"/>
      <c r="D213" s="34">
        <v>43070</v>
      </c>
      <c r="E213" s="34">
        <v>44166</v>
      </c>
      <c r="F213" s="19"/>
      <c r="G213" s="19"/>
      <c r="H213" s="58" t="s">
        <v>1100</v>
      </c>
      <c r="I213" s="19" t="s">
        <v>1173</v>
      </c>
      <c r="J213" s="19"/>
      <c r="K213" s="56" t="s">
        <v>380</v>
      </c>
      <c r="L213" s="57" t="s">
        <v>381</v>
      </c>
      <c r="M213" s="56" t="s">
        <v>382</v>
      </c>
      <c r="N213" s="56"/>
      <c r="O213" s="56"/>
      <c r="P213" s="56"/>
      <c r="Q213" s="56">
        <v>1</v>
      </c>
      <c r="R213" s="56"/>
      <c r="S213" s="56"/>
      <c r="T213" s="56"/>
      <c r="U213" s="56"/>
      <c r="V213" s="56">
        <f t="shared" si="59"/>
        <v>1</v>
      </c>
      <c r="W213" s="56"/>
      <c r="X213" s="56"/>
      <c r="Y213" s="56"/>
      <c r="Z213" s="56"/>
      <c r="AA213" s="56">
        <v>2</v>
      </c>
      <c r="AB213" s="56"/>
      <c r="AC213" s="56"/>
      <c r="AD213" s="56"/>
      <c r="AE213" s="56"/>
      <c r="AF213" s="56">
        <f t="shared" si="48"/>
        <v>2</v>
      </c>
      <c r="AG213" s="56">
        <f t="shared" si="49"/>
        <v>0</v>
      </c>
      <c r="AH213" s="56">
        <f t="shared" si="50"/>
        <v>0</v>
      </c>
      <c r="AI213" s="56">
        <f t="shared" si="51"/>
        <v>0</v>
      </c>
      <c r="AJ213" s="56">
        <f t="shared" si="52"/>
        <v>1</v>
      </c>
      <c r="AK213" s="56">
        <f t="shared" si="53"/>
        <v>0</v>
      </c>
      <c r="AL213" s="56">
        <f t="shared" si="54"/>
        <v>0</v>
      </c>
      <c r="AM213" s="56">
        <f t="shared" si="55"/>
        <v>0</v>
      </c>
      <c r="AN213" s="56">
        <f t="shared" si="56"/>
        <v>0</v>
      </c>
      <c r="AO213" s="58">
        <f t="shared" si="61"/>
        <v>1</v>
      </c>
      <c r="AP213" s="69"/>
      <c r="AQ213" s="40">
        <v>0</v>
      </c>
      <c r="AR213" s="40">
        <v>0</v>
      </c>
      <c r="AS213" s="44">
        <f t="shared" si="62"/>
        <v>0.25</v>
      </c>
      <c r="AT213" s="44">
        <f t="shared" si="62"/>
        <v>0.25</v>
      </c>
      <c r="AU213" s="44">
        <f t="shared" si="62"/>
        <v>0.25</v>
      </c>
      <c r="AV213" s="45">
        <f t="shared" si="62"/>
        <v>0.25</v>
      </c>
      <c r="AW213" s="44"/>
      <c r="AX213" s="44"/>
      <c r="AY213" s="44"/>
      <c r="AZ213" s="44"/>
      <c r="BA213" s="45"/>
      <c r="BB213" s="152">
        <f t="shared" si="58"/>
        <v>1</v>
      </c>
      <c r="BC213" s="43">
        <v>514058</v>
      </c>
      <c r="BD213" s="43">
        <v>174409</v>
      </c>
      <c r="BE213" t="s">
        <v>1428</v>
      </c>
      <c r="BF213" t="s">
        <v>1410</v>
      </c>
    </row>
    <row r="214" spans="1:66" ht="15" customHeight="1" x14ac:dyDescent="0.25">
      <c r="A214" s="56" t="s">
        <v>387</v>
      </c>
      <c r="B214" s="19" t="s">
        <v>20</v>
      </c>
      <c r="C214" s="56"/>
      <c r="D214" s="34">
        <v>42997</v>
      </c>
      <c r="E214" s="34">
        <v>44339</v>
      </c>
      <c r="F214" s="19"/>
      <c r="G214" s="19"/>
      <c r="H214" s="58" t="s">
        <v>1100</v>
      </c>
      <c r="I214" s="19" t="s">
        <v>1173</v>
      </c>
      <c r="J214" s="19"/>
      <c r="K214" s="56" t="s">
        <v>388</v>
      </c>
      <c r="L214" s="57" t="s">
        <v>1346</v>
      </c>
      <c r="M214" s="56" t="s">
        <v>42</v>
      </c>
      <c r="N214" s="56"/>
      <c r="O214" s="56"/>
      <c r="P214" s="56"/>
      <c r="Q214" s="56"/>
      <c r="R214" s="56"/>
      <c r="S214" s="56"/>
      <c r="T214" s="56"/>
      <c r="U214" s="56"/>
      <c r="V214" s="56">
        <f t="shared" si="59"/>
        <v>0</v>
      </c>
      <c r="W214" s="56"/>
      <c r="X214" s="56"/>
      <c r="Y214" s="56"/>
      <c r="Z214" s="56"/>
      <c r="AA214" s="56">
        <v>1</v>
      </c>
      <c r="AB214" s="56">
        <v>3</v>
      </c>
      <c r="AC214" s="56">
        <v>5</v>
      </c>
      <c r="AD214" s="56"/>
      <c r="AE214" s="56"/>
      <c r="AF214" s="56">
        <f t="shared" si="48"/>
        <v>9</v>
      </c>
      <c r="AG214" s="56">
        <f t="shared" si="49"/>
        <v>0</v>
      </c>
      <c r="AH214" s="56">
        <f t="shared" si="50"/>
        <v>0</v>
      </c>
      <c r="AI214" s="56">
        <f t="shared" si="51"/>
        <v>0</v>
      </c>
      <c r="AJ214" s="56">
        <f t="shared" si="52"/>
        <v>1</v>
      </c>
      <c r="AK214" s="56">
        <f t="shared" si="53"/>
        <v>3</v>
      </c>
      <c r="AL214" s="56">
        <f t="shared" si="54"/>
        <v>5</v>
      </c>
      <c r="AM214" s="56">
        <f t="shared" si="55"/>
        <v>0</v>
      </c>
      <c r="AN214" s="56">
        <f t="shared" si="56"/>
        <v>0</v>
      </c>
      <c r="AO214" s="47">
        <f t="shared" si="61"/>
        <v>9</v>
      </c>
      <c r="AP214" s="69"/>
      <c r="AQ214" s="40">
        <v>0</v>
      </c>
      <c r="AR214" s="40">
        <v>0</v>
      </c>
      <c r="AS214" s="44">
        <f t="shared" si="62"/>
        <v>2.25</v>
      </c>
      <c r="AT214" s="44">
        <f t="shared" si="62"/>
        <v>2.25</v>
      </c>
      <c r="AU214" s="44">
        <f t="shared" si="62"/>
        <v>2.25</v>
      </c>
      <c r="AV214" s="45">
        <f t="shared" si="62"/>
        <v>2.25</v>
      </c>
      <c r="AW214" s="44"/>
      <c r="AX214" s="44"/>
      <c r="AY214" s="44"/>
      <c r="AZ214" s="44"/>
      <c r="BA214" s="45"/>
      <c r="BB214" s="152">
        <f t="shared" si="58"/>
        <v>9</v>
      </c>
      <c r="BC214" s="43">
        <v>515337</v>
      </c>
      <c r="BD214" s="43">
        <v>173383</v>
      </c>
      <c r="BE214" t="s">
        <v>1424</v>
      </c>
      <c r="BF214"/>
    </row>
    <row r="215" spans="1:66" ht="15" customHeight="1" x14ac:dyDescent="0.25">
      <c r="A215" s="56" t="s">
        <v>1341</v>
      </c>
      <c r="B215" s="19" t="s">
        <v>31</v>
      </c>
      <c r="C215" s="56" t="s">
        <v>1203</v>
      </c>
      <c r="D215" s="34">
        <v>42886</v>
      </c>
      <c r="E215" s="34">
        <v>43982</v>
      </c>
      <c r="F215" s="19"/>
      <c r="G215" s="19"/>
      <c r="H215" s="58" t="s">
        <v>1100</v>
      </c>
      <c r="I215" s="19" t="s">
        <v>1173</v>
      </c>
      <c r="J215" s="19"/>
      <c r="K215" s="56" t="s">
        <v>1342</v>
      </c>
      <c r="L215" s="60" t="s">
        <v>1343</v>
      </c>
      <c r="M215" s="56" t="s">
        <v>1344</v>
      </c>
      <c r="N215" s="56"/>
      <c r="O215" s="56"/>
      <c r="P215" s="56"/>
      <c r="Q215" s="56"/>
      <c r="R215" s="56"/>
      <c r="S215" s="56"/>
      <c r="T215" s="56"/>
      <c r="U215" s="56"/>
      <c r="V215" s="56">
        <f t="shared" si="59"/>
        <v>0</v>
      </c>
      <c r="W215" s="56"/>
      <c r="X215" s="56"/>
      <c r="Y215" s="56"/>
      <c r="Z215" s="56"/>
      <c r="AA215" s="56">
        <v>1</v>
      </c>
      <c r="AB215" s="56"/>
      <c r="AC215" s="56"/>
      <c r="AD215" s="56"/>
      <c r="AE215" s="56"/>
      <c r="AF215" s="56">
        <f t="shared" si="48"/>
        <v>1</v>
      </c>
      <c r="AG215" s="56">
        <f t="shared" si="49"/>
        <v>0</v>
      </c>
      <c r="AH215" s="56">
        <f t="shared" si="50"/>
        <v>0</v>
      </c>
      <c r="AI215" s="56">
        <f t="shared" si="51"/>
        <v>0</v>
      </c>
      <c r="AJ215" s="56">
        <f t="shared" si="52"/>
        <v>1</v>
      </c>
      <c r="AK215" s="56">
        <f t="shared" si="53"/>
        <v>0</v>
      </c>
      <c r="AL215" s="56">
        <f t="shared" si="54"/>
        <v>0</v>
      </c>
      <c r="AM215" s="56">
        <f t="shared" si="55"/>
        <v>0</v>
      </c>
      <c r="AN215" s="56">
        <f t="shared" si="56"/>
        <v>0</v>
      </c>
      <c r="AO215" s="38">
        <f t="shared" si="61"/>
        <v>1</v>
      </c>
      <c r="AP215" s="69"/>
      <c r="AQ215" s="40">
        <v>0</v>
      </c>
      <c r="AR215" s="40">
        <f>$AO215/3</f>
        <v>0.33333333333333331</v>
      </c>
      <c r="AS215" s="31">
        <f>$AO215/3</f>
        <v>0.33333333333333331</v>
      </c>
      <c r="AT215" s="31">
        <f>$AO215/3</f>
        <v>0.33333333333333331</v>
      </c>
      <c r="AU215" s="31">
        <v>0</v>
      </c>
      <c r="AV215" s="39">
        <v>0</v>
      </c>
      <c r="AW215" s="31"/>
      <c r="AX215" s="31"/>
      <c r="AY215" s="31"/>
      <c r="AZ215" s="31"/>
      <c r="BA215" s="39"/>
      <c r="BB215" s="152">
        <f t="shared" si="58"/>
        <v>1</v>
      </c>
      <c r="BC215" s="43">
        <v>516024</v>
      </c>
      <c r="BD215" s="43">
        <v>173277</v>
      </c>
      <c r="BE215" t="s">
        <v>1426</v>
      </c>
      <c r="BF215"/>
    </row>
    <row r="216" spans="1:66" ht="15" customHeight="1" x14ac:dyDescent="0.25">
      <c r="A216" s="56" t="s">
        <v>400</v>
      </c>
      <c r="B216" s="19" t="s">
        <v>20</v>
      </c>
      <c r="C216" s="56"/>
      <c r="D216" s="34">
        <v>43419</v>
      </c>
      <c r="E216" s="34">
        <v>44695</v>
      </c>
      <c r="F216" s="19"/>
      <c r="G216" s="19"/>
      <c r="H216" s="58" t="s">
        <v>1100</v>
      </c>
      <c r="I216" s="19" t="s">
        <v>1173</v>
      </c>
      <c r="J216" s="19"/>
      <c r="K216" s="56" t="s">
        <v>401</v>
      </c>
      <c r="L216" s="57" t="s">
        <v>402</v>
      </c>
      <c r="M216" s="56" t="s">
        <v>403</v>
      </c>
      <c r="N216" s="56"/>
      <c r="O216" s="56"/>
      <c r="P216" s="56"/>
      <c r="Q216" s="56"/>
      <c r="R216" s="56"/>
      <c r="S216" s="56"/>
      <c r="T216" s="56"/>
      <c r="U216" s="56"/>
      <c r="V216" s="56">
        <f t="shared" si="59"/>
        <v>0</v>
      </c>
      <c r="W216" s="56"/>
      <c r="X216" s="56">
        <v>1</v>
      </c>
      <c r="Y216" s="56"/>
      <c r="Z216" s="56"/>
      <c r="AA216" s="56"/>
      <c r="AB216" s="56"/>
      <c r="AC216" s="56"/>
      <c r="AD216" s="56"/>
      <c r="AE216" s="56"/>
      <c r="AF216" s="56">
        <f t="shared" si="48"/>
        <v>1</v>
      </c>
      <c r="AG216" s="56">
        <f t="shared" si="49"/>
        <v>1</v>
      </c>
      <c r="AH216" s="56">
        <f t="shared" si="50"/>
        <v>0</v>
      </c>
      <c r="AI216" s="56">
        <f t="shared" si="51"/>
        <v>0</v>
      </c>
      <c r="AJ216" s="56">
        <f t="shared" si="52"/>
        <v>0</v>
      </c>
      <c r="AK216" s="56">
        <f t="shared" si="53"/>
        <v>0</v>
      </c>
      <c r="AL216" s="56">
        <f t="shared" si="54"/>
        <v>0</v>
      </c>
      <c r="AM216" s="56">
        <f t="shared" si="55"/>
        <v>0</v>
      </c>
      <c r="AN216" s="56">
        <f t="shared" si="56"/>
        <v>0</v>
      </c>
      <c r="AO216" s="58">
        <f t="shared" si="61"/>
        <v>1</v>
      </c>
      <c r="AP216" s="69"/>
      <c r="AQ216" s="40">
        <v>0</v>
      </c>
      <c r="AR216" s="40">
        <v>0</v>
      </c>
      <c r="AS216" s="44">
        <f t="shared" ref="AS216:AV217" si="63">$AO216/4</f>
        <v>0.25</v>
      </c>
      <c r="AT216" s="44">
        <f t="shared" si="63"/>
        <v>0.25</v>
      </c>
      <c r="AU216" s="44">
        <f t="shared" si="63"/>
        <v>0.25</v>
      </c>
      <c r="AV216" s="45">
        <f t="shared" si="63"/>
        <v>0.25</v>
      </c>
      <c r="AW216" s="44"/>
      <c r="AX216" s="44"/>
      <c r="AY216" s="44"/>
      <c r="AZ216" s="44"/>
      <c r="BA216" s="45"/>
      <c r="BB216" s="152">
        <f t="shared" si="58"/>
        <v>1</v>
      </c>
      <c r="BC216" s="43">
        <v>516598</v>
      </c>
      <c r="BD216" s="43">
        <v>174330</v>
      </c>
      <c r="BE216" t="s">
        <v>1488</v>
      </c>
      <c r="BF216"/>
    </row>
    <row r="217" spans="1:66" ht="15" customHeight="1" x14ac:dyDescent="0.25">
      <c r="A217" s="56" t="s">
        <v>408</v>
      </c>
      <c r="B217" s="19" t="s">
        <v>20</v>
      </c>
      <c r="C217" s="56"/>
      <c r="D217" s="34">
        <v>43290</v>
      </c>
      <c r="E217" s="34">
        <v>44386</v>
      </c>
      <c r="F217" s="19"/>
      <c r="G217" s="19"/>
      <c r="H217" s="58" t="s">
        <v>1100</v>
      </c>
      <c r="I217" s="19" t="s">
        <v>1173</v>
      </c>
      <c r="J217" s="19"/>
      <c r="K217" s="56" t="s">
        <v>409</v>
      </c>
      <c r="L217" s="57" t="s">
        <v>410</v>
      </c>
      <c r="M217" s="56" t="s">
        <v>411</v>
      </c>
      <c r="N217" s="56"/>
      <c r="O217" s="56"/>
      <c r="P217" s="56">
        <v>1</v>
      </c>
      <c r="Q217" s="56"/>
      <c r="R217" s="56"/>
      <c r="S217" s="56"/>
      <c r="T217" s="56"/>
      <c r="U217" s="56"/>
      <c r="V217" s="56">
        <f t="shared" si="59"/>
        <v>1</v>
      </c>
      <c r="W217" s="56"/>
      <c r="X217" s="56">
        <v>6</v>
      </c>
      <c r="Y217" s="56">
        <v>3</v>
      </c>
      <c r="Z217" s="56"/>
      <c r="AA217" s="56"/>
      <c r="AB217" s="56"/>
      <c r="AC217" s="56"/>
      <c r="AD217" s="56"/>
      <c r="AE217" s="56"/>
      <c r="AF217" s="56">
        <f t="shared" si="48"/>
        <v>9</v>
      </c>
      <c r="AG217" s="56">
        <f t="shared" si="49"/>
        <v>6</v>
      </c>
      <c r="AH217" s="56">
        <f t="shared" si="50"/>
        <v>3</v>
      </c>
      <c r="AI217" s="56">
        <f t="shared" si="51"/>
        <v>-1</v>
      </c>
      <c r="AJ217" s="56">
        <f t="shared" si="52"/>
        <v>0</v>
      </c>
      <c r="AK217" s="56">
        <f t="shared" si="53"/>
        <v>0</v>
      </c>
      <c r="AL217" s="56">
        <f t="shared" si="54"/>
        <v>0</v>
      </c>
      <c r="AM217" s="56">
        <f t="shared" si="55"/>
        <v>0</v>
      </c>
      <c r="AN217" s="56">
        <f t="shared" si="56"/>
        <v>0</v>
      </c>
      <c r="AO217" s="58">
        <f t="shared" si="61"/>
        <v>8</v>
      </c>
      <c r="AP217" s="69"/>
      <c r="AQ217" s="40">
        <v>0</v>
      </c>
      <c r="AR217" s="40">
        <v>0</v>
      </c>
      <c r="AS217" s="31">
        <f t="shared" si="63"/>
        <v>2</v>
      </c>
      <c r="AT217" s="31">
        <f t="shared" si="63"/>
        <v>2</v>
      </c>
      <c r="AU217" s="31">
        <f t="shared" si="63"/>
        <v>2</v>
      </c>
      <c r="AV217" s="39">
        <f t="shared" si="63"/>
        <v>2</v>
      </c>
      <c r="AW217" s="31"/>
      <c r="AX217" s="31"/>
      <c r="AY217" s="31"/>
      <c r="AZ217" s="31"/>
      <c r="BA217" s="39"/>
      <c r="BB217" s="152">
        <f t="shared" si="58"/>
        <v>8</v>
      </c>
      <c r="BC217" s="43">
        <v>517393</v>
      </c>
      <c r="BD217" s="43">
        <v>169491</v>
      </c>
      <c r="BE217" t="s">
        <v>1418</v>
      </c>
      <c r="BF217"/>
      <c r="BM217" t="s">
        <v>1545</v>
      </c>
      <c r="BN217" t="s">
        <v>1522</v>
      </c>
    </row>
    <row r="218" spans="1:66" ht="15" customHeight="1" x14ac:dyDescent="0.25">
      <c r="A218" s="56" t="s">
        <v>416</v>
      </c>
      <c r="B218" s="19" t="s">
        <v>20</v>
      </c>
      <c r="C218" s="56"/>
      <c r="D218" s="34">
        <v>43479</v>
      </c>
      <c r="E218" s="34">
        <v>44575</v>
      </c>
      <c r="F218" s="19"/>
      <c r="G218" s="19"/>
      <c r="H218" s="58" t="s">
        <v>1100</v>
      </c>
      <c r="I218" s="19" t="s">
        <v>1173</v>
      </c>
      <c r="J218" s="19"/>
      <c r="K218" s="56" t="s">
        <v>417</v>
      </c>
      <c r="L218" s="57" t="s">
        <v>418</v>
      </c>
      <c r="M218" s="56" t="s">
        <v>419</v>
      </c>
      <c r="N218" s="56"/>
      <c r="O218" s="56">
        <v>1</v>
      </c>
      <c r="P218" s="56"/>
      <c r="Q218" s="56"/>
      <c r="R218" s="56"/>
      <c r="S218" s="56"/>
      <c r="T218" s="56"/>
      <c r="U218" s="56"/>
      <c r="V218" s="56">
        <f t="shared" si="59"/>
        <v>1</v>
      </c>
      <c r="W218" s="56"/>
      <c r="X218" s="56"/>
      <c r="Y218" s="56"/>
      <c r="Z218" s="56"/>
      <c r="AA218" s="56"/>
      <c r="AB218" s="56">
        <v>1</v>
      </c>
      <c r="AC218" s="56"/>
      <c r="AD218" s="56"/>
      <c r="AE218" s="56"/>
      <c r="AF218" s="56">
        <f t="shared" si="48"/>
        <v>1</v>
      </c>
      <c r="AG218" s="56">
        <f t="shared" si="49"/>
        <v>0</v>
      </c>
      <c r="AH218" s="56">
        <f t="shared" si="50"/>
        <v>-1</v>
      </c>
      <c r="AI218" s="56">
        <f t="shared" si="51"/>
        <v>0</v>
      </c>
      <c r="AJ218" s="56">
        <f t="shared" si="52"/>
        <v>0</v>
      </c>
      <c r="AK218" s="56">
        <f t="shared" si="53"/>
        <v>1</v>
      </c>
      <c r="AL218" s="56">
        <f t="shared" si="54"/>
        <v>0</v>
      </c>
      <c r="AM218" s="56">
        <f t="shared" si="55"/>
        <v>0</v>
      </c>
      <c r="AN218" s="56">
        <f t="shared" si="56"/>
        <v>0</v>
      </c>
      <c r="AO218" s="58">
        <f t="shared" si="61"/>
        <v>0</v>
      </c>
      <c r="AP218" s="69"/>
      <c r="AQ218" s="40">
        <v>0</v>
      </c>
      <c r="AR218" s="40">
        <v>0</v>
      </c>
      <c r="AS218" s="31">
        <v>0</v>
      </c>
      <c r="AT218" s="31">
        <v>0</v>
      </c>
      <c r="AU218" s="31">
        <v>0</v>
      </c>
      <c r="AV218" s="39">
        <v>0</v>
      </c>
      <c r="AW218" s="31"/>
      <c r="AX218" s="31"/>
      <c r="AY218" s="31"/>
      <c r="AZ218" s="31"/>
      <c r="BA218" s="39"/>
      <c r="BB218" s="152">
        <f t="shared" si="58"/>
        <v>0</v>
      </c>
      <c r="BC218" s="43">
        <v>516874</v>
      </c>
      <c r="BD218" s="43">
        <v>170756</v>
      </c>
      <c r="BE218" t="s">
        <v>1418</v>
      </c>
      <c r="BF218"/>
    </row>
    <row r="219" spans="1:66" ht="15" customHeight="1" x14ac:dyDescent="0.25">
      <c r="A219" s="56" t="s">
        <v>428</v>
      </c>
      <c r="B219" s="19" t="s">
        <v>20</v>
      </c>
      <c r="C219" s="56"/>
      <c r="D219" s="34">
        <v>43216</v>
      </c>
      <c r="E219" s="34">
        <v>44312</v>
      </c>
      <c r="F219" s="19"/>
      <c r="G219" s="19"/>
      <c r="H219" s="58" t="s">
        <v>1100</v>
      </c>
      <c r="I219" s="19" t="s">
        <v>1173</v>
      </c>
      <c r="J219" s="19"/>
      <c r="K219" s="56" t="s">
        <v>429</v>
      </c>
      <c r="L219" s="57" t="s">
        <v>430</v>
      </c>
      <c r="M219" s="56" t="s">
        <v>431</v>
      </c>
      <c r="N219" s="56"/>
      <c r="O219" s="56"/>
      <c r="P219" s="56"/>
      <c r="Q219" s="56">
        <v>1</v>
      </c>
      <c r="R219" s="56"/>
      <c r="S219" s="56"/>
      <c r="T219" s="56"/>
      <c r="U219" s="56"/>
      <c r="V219" s="56">
        <f t="shared" si="59"/>
        <v>1</v>
      </c>
      <c r="W219" s="56"/>
      <c r="X219" s="56"/>
      <c r="Y219" s="56"/>
      <c r="Z219" s="56"/>
      <c r="AA219" s="56"/>
      <c r="AB219" s="56">
        <v>1</v>
      </c>
      <c r="AC219" s="56"/>
      <c r="AD219" s="56"/>
      <c r="AE219" s="56"/>
      <c r="AF219" s="56">
        <f t="shared" si="48"/>
        <v>1</v>
      </c>
      <c r="AG219" s="56">
        <f t="shared" si="49"/>
        <v>0</v>
      </c>
      <c r="AH219" s="56">
        <f t="shared" si="50"/>
        <v>0</v>
      </c>
      <c r="AI219" s="56">
        <f t="shared" si="51"/>
        <v>0</v>
      </c>
      <c r="AJ219" s="56">
        <f t="shared" si="52"/>
        <v>-1</v>
      </c>
      <c r="AK219" s="56">
        <f t="shared" si="53"/>
        <v>1</v>
      </c>
      <c r="AL219" s="56">
        <f t="shared" si="54"/>
        <v>0</v>
      </c>
      <c r="AM219" s="56">
        <f t="shared" si="55"/>
        <v>0</v>
      </c>
      <c r="AN219" s="56">
        <f t="shared" si="56"/>
        <v>0</v>
      </c>
      <c r="AO219" s="58">
        <f t="shared" si="61"/>
        <v>0</v>
      </c>
      <c r="AP219" s="69"/>
      <c r="AQ219" s="40">
        <v>0</v>
      </c>
      <c r="AR219" s="40">
        <v>0</v>
      </c>
      <c r="AS219" s="31">
        <v>0</v>
      </c>
      <c r="AT219" s="31">
        <v>0</v>
      </c>
      <c r="AU219" s="31">
        <v>0</v>
      </c>
      <c r="AV219" s="39">
        <v>0</v>
      </c>
      <c r="AW219" s="31"/>
      <c r="AX219" s="31"/>
      <c r="AY219" s="31"/>
      <c r="AZ219" s="31"/>
      <c r="BA219" s="39"/>
      <c r="BB219" s="152">
        <f t="shared" si="58"/>
        <v>0</v>
      </c>
      <c r="BC219" s="43">
        <v>512725</v>
      </c>
      <c r="BD219" s="43">
        <v>170606</v>
      </c>
      <c r="BE219" t="s">
        <v>1416</v>
      </c>
      <c r="BF219"/>
    </row>
    <row r="220" spans="1:66" ht="15" customHeight="1" x14ac:dyDescent="0.25">
      <c r="A220" s="56" t="s">
        <v>1350</v>
      </c>
      <c r="B220" s="19" t="s">
        <v>31</v>
      </c>
      <c r="C220" s="56" t="s">
        <v>1203</v>
      </c>
      <c r="D220" s="34">
        <v>42956</v>
      </c>
      <c r="E220" s="34">
        <v>44052</v>
      </c>
      <c r="F220" s="34">
        <v>43983</v>
      </c>
      <c r="G220" s="19"/>
      <c r="H220" s="58" t="s">
        <v>1100</v>
      </c>
      <c r="I220" s="19" t="s">
        <v>1173</v>
      </c>
      <c r="J220" s="19"/>
      <c r="K220" s="56" t="s">
        <v>1351</v>
      </c>
      <c r="L220" s="57" t="s">
        <v>1352</v>
      </c>
      <c r="M220" s="56" t="s">
        <v>1353</v>
      </c>
      <c r="N220" s="56"/>
      <c r="O220" s="56"/>
      <c r="P220" s="56"/>
      <c r="Q220" s="56"/>
      <c r="R220" s="56"/>
      <c r="S220" s="56"/>
      <c r="T220" s="56"/>
      <c r="U220" s="56"/>
      <c r="V220" s="56">
        <f t="shared" si="59"/>
        <v>0</v>
      </c>
      <c r="W220" s="56"/>
      <c r="X220" s="56">
        <v>5</v>
      </c>
      <c r="Y220" s="56"/>
      <c r="Z220" s="56"/>
      <c r="AA220" s="56"/>
      <c r="AB220" s="56"/>
      <c r="AC220" s="56"/>
      <c r="AD220" s="56"/>
      <c r="AE220" s="56"/>
      <c r="AF220" s="56">
        <f t="shared" si="48"/>
        <v>5</v>
      </c>
      <c r="AG220" s="56">
        <f t="shared" si="49"/>
        <v>5</v>
      </c>
      <c r="AH220" s="56">
        <f t="shared" si="50"/>
        <v>0</v>
      </c>
      <c r="AI220" s="56">
        <f t="shared" si="51"/>
        <v>0</v>
      </c>
      <c r="AJ220" s="56">
        <f t="shared" si="52"/>
        <v>0</v>
      </c>
      <c r="AK220" s="56">
        <f t="shared" si="53"/>
        <v>0</v>
      </c>
      <c r="AL220" s="56">
        <f t="shared" si="54"/>
        <v>0</v>
      </c>
      <c r="AM220" s="56">
        <f t="shared" si="55"/>
        <v>0</v>
      </c>
      <c r="AN220" s="56">
        <f t="shared" si="56"/>
        <v>0</v>
      </c>
      <c r="AO220" s="58">
        <f t="shared" si="61"/>
        <v>5</v>
      </c>
      <c r="AP220" s="69"/>
      <c r="AQ220" s="40">
        <v>0</v>
      </c>
      <c r="AR220" s="40">
        <v>5</v>
      </c>
      <c r="AS220" s="31">
        <v>0</v>
      </c>
      <c r="AT220" s="31">
        <v>0</v>
      </c>
      <c r="AU220" s="44">
        <v>0</v>
      </c>
      <c r="AV220" s="45">
        <v>0</v>
      </c>
      <c r="AW220" s="44"/>
      <c r="AX220" s="44"/>
      <c r="AY220" s="44"/>
      <c r="AZ220" s="44"/>
      <c r="BA220" s="45"/>
      <c r="BB220" s="152">
        <f t="shared" si="58"/>
        <v>5</v>
      </c>
      <c r="BC220" s="43">
        <v>519113</v>
      </c>
      <c r="BD220" s="43">
        <v>176411</v>
      </c>
      <c r="BE220" t="s">
        <v>1420</v>
      </c>
      <c r="BF220"/>
      <c r="BM220" t="s">
        <v>1545</v>
      </c>
      <c r="BN220" t="s">
        <v>1510</v>
      </c>
    </row>
    <row r="221" spans="1:66" ht="15" customHeight="1" x14ac:dyDescent="0.25">
      <c r="A221" s="56" t="s">
        <v>440</v>
      </c>
      <c r="B221" s="19" t="s">
        <v>38</v>
      </c>
      <c r="C221" s="56"/>
      <c r="D221" s="34">
        <v>43005</v>
      </c>
      <c r="E221" s="34">
        <v>44101</v>
      </c>
      <c r="F221" s="19"/>
      <c r="G221" s="19"/>
      <c r="H221" s="58" t="s">
        <v>1100</v>
      </c>
      <c r="I221" s="19" t="s">
        <v>1173</v>
      </c>
      <c r="J221" s="19"/>
      <c r="K221" s="56" t="s">
        <v>441</v>
      </c>
      <c r="L221" s="57" t="s">
        <v>442</v>
      </c>
      <c r="M221" s="56" t="s">
        <v>443</v>
      </c>
      <c r="N221" s="56">
        <v>2</v>
      </c>
      <c r="O221" s="56"/>
      <c r="P221" s="56"/>
      <c r="Q221" s="56"/>
      <c r="R221" s="56"/>
      <c r="S221" s="56"/>
      <c r="T221" s="56"/>
      <c r="U221" s="56"/>
      <c r="V221" s="56">
        <f t="shared" si="59"/>
        <v>2</v>
      </c>
      <c r="W221" s="56"/>
      <c r="X221" s="56"/>
      <c r="Y221" s="56"/>
      <c r="Z221" s="56">
        <v>1</v>
      </c>
      <c r="AA221" s="56"/>
      <c r="AB221" s="56"/>
      <c r="AC221" s="56"/>
      <c r="AD221" s="56"/>
      <c r="AE221" s="56"/>
      <c r="AF221" s="56">
        <f t="shared" si="48"/>
        <v>1</v>
      </c>
      <c r="AG221" s="56">
        <f t="shared" si="49"/>
        <v>-2</v>
      </c>
      <c r="AH221" s="56">
        <f t="shared" si="50"/>
        <v>0</v>
      </c>
      <c r="AI221" s="56">
        <f t="shared" si="51"/>
        <v>1</v>
      </c>
      <c r="AJ221" s="56">
        <f t="shared" si="52"/>
        <v>0</v>
      </c>
      <c r="AK221" s="56">
        <f t="shared" si="53"/>
        <v>0</v>
      </c>
      <c r="AL221" s="56">
        <f t="shared" si="54"/>
        <v>0</v>
      </c>
      <c r="AM221" s="56">
        <f t="shared" si="55"/>
        <v>0</v>
      </c>
      <c r="AN221" s="56">
        <f t="shared" si="56"/>
        <v>0</v>
      </c>
      <c r="AO221" s="58">
        <f t="shared" si="61"/>
        <v>-1</v>
      </c>
      <c r="AP221" s="69"/>
      <c r="AQ221" s="40">
        <v>0</v>
      </c>
      <c r="AR221" s="40">
        <v>0</v>
      </c>
      <c r="AS221" s="44">
        <f t="shared" ref="AS221:AV222" si="64">$AO221/4</f>
        <v>-0.25</v>
      </c>
      <c r="AT221" s="44">
        <f t="shared" si="64"/>
        <v>-0.25</v>
      </c>
      <c r="AU221" s="44">
        <f t="shared" si="64"/>
        <v>-0.25</v>
      </c>
      <c r="AV221" s="45">
        <f t="shared" si="64"/>
        <v>-0.25</v>
      </c>
      <c r="AW221" s="44"/>
      <c r="AX221" s="44"/>
      <c r="AY221" s="44"/>
      <c r="AZ221" s="44"/>
      <c r="BA221" s="45"/>
      <c r="BB221" s="152">
        <f t="shared" si="58"/>
        <v>-1</v>
      </c>
      <c r="BC221" s="43">
        <v>520088</v>
      </c>
      <c r="BD221" s="43">
        <v>175029</v>
      </c>
      <c r="BE221" t="s">
        <v>1402</v>
      </c>
      <c r="BF221"/>
    </row>
    <row r="222" spans="1:66" ht="15" customHeight="1" x14ac:dyDescent="0.25">
      <c r="A222" s="56" t="s">
        <v>444</v>
      </c>
      <c r="B222" s="19" t="s">
        <v>31</v>
      </c>
      <c r="C222" s="56" t="s">
        <v>1203</v>
      </c>
      <c r="D222" s="34">
        <v>42977</v>
      </c>
      <c r="E222" s="34">
        <v>44073</v>
      </c>
      <c r="F222" s="19"/>
      <c r="G222" s="19"/>
      <c r="H222" s="38" t="s">
        <v>1100</v>
      </c>
      <c r="I222" s="19" t="s">
        <v>1173</v>
      </c>
      <c r="J222" s="19"/>
      <c r="K222" s="56" t="s">
        <v>445</v>
      </c>
      <c r="L222" s="57" t="s">
        <v>446</v>
      </c>
      <c r="M222" s="56" t="s">
        <v>447</v>
      </c>
      <c r="N222" s="56"/>
      <c r="O222" s="56"/>
      <c r="P222" s="56"/>
      <c r="Q222" s="56"/>
      <c r="R222" s="56"/>
      <c r="S222" s="56"/>
      <c r="T222" s="56"/>
      <c r="U222" s="56"/>
      <c r="V222" s="56">
        <f t="shared" si="59"/>
        <v>0</v>
      </c>
      <c r="W222" s="56"/>
      <c r="X222" s="56"/>
      <c r="Y222" s="56">
        <v>3</v>
      </c>
      <c r="Z222" s="56"/>
      <c r="AA222" s="56"/>
      <c r="AB222" s="56"/>
      <c r="AC222" s="56"/>
      <c r="AD222" s="56"/>
      <c r="AE222" s="56"/>
      <c r="AF222" s="56">
        <f t="shared" si="48"/>
        <v>3</v>
      </c>
      <c r="AG222" s="56">
        <f t="shared" si="49"/>
        <v>0</v>
      </c>
      <c r="AH222" s="56">
        <f t="shared" si="50"/>
        <v>3</v>
      </c>
      <c r="AI222" s="56">
        <f t="shared" si="51"/>
        <v>0</v>
      </c>
      <c r="AJ222" s="56">
        <f t="shared" si="52"/>
        <v>0</v>
      </c>
      <c r="AK222" s="56">
        <f t="shared" si="53"/>
        <v>0</v>
      </c>
      <c r="AL222" s="56">
        <f t="shared" si="54"/>
        <v>0</v>
      </c>
      <c r="AM222" s="56">
        <f t="shared" si="55"/>
        <v>0</v>
      </c>
      <c r="AN222" s="56">
        <f t="shared" si="56"/>
        <v>0</v>
      </c>
      <c r="AO222" s="58">
        <f t="shared" si="61"/>
        <v>3</v>
      </c>
      <c r="AP222" s="69"/>
      <c r="AQ222" s="40">
        <v>0</v>
      </c>
      <c r="AR222" s="40">
        <v>0</v>
      </c>
      <c r="AS222" s="251">
        <f t="shared" si="64"/>
        <v>0.75</v>
      </c>
      <c r="AT222" s="44">
        <f t="shared" si="64"/>
        <v>0.75</v>
      </c>
      <c r="AU222" s="44">
        <f t="shared" si="64"/>
        <v>0.75</v>
      </c>
      <c r="AV222" s="45">
        <f t="shared" si="64"/>
        <v>0.75</v>
      </c>
      <c r="AW222" s="44"/>
      <c r="AX222" s="44"/>
      <c r="AY222" s="44"/>
      <c r="AZ222" s="44"/>
      <c r="BA222" s="45"/>
      <c r="BB222" s="152">
        <f t="shared" si="58"/>
        <v>3</v>
      </c>
      <c r="BC222" s="43">
        <v>520541</v>
      </c>
      <c r="BD222" s="43">
        <v>175760</v>
      </c>
      <c r="BE222" t="s">
        <v>1402</v>
      </c>
      <c r="BF222"/>
      <c r="BG222" t="s">
        <v>1402</v>
      </c>
    </row>
    <row r="223" spans="1:66" ht="15" customHeight="1" x14ac:dyDescent="0.25">
      <c r="A223" s="56" t="s">
        <v>448</v>
      </c>
      <c r="B223" s="19" t="s">
        <v>20</v>
      </c>
      <c r="C223" s="56"/>
      <c r="D223" s="34">
        <v>43080</v>
      </c>
      <c r="E223" s="34">
        <v>44269</v>
      </c>
      <c r="F223" s="37">
        <v>43983</v>
      </c>
      <c r="G223" s="19"/>
      <c r="H223" s="38" t="s">
        <v>1100</v>
      </c>
      <c r="I223" s="19" t="s">
        <v>1173</v>
      </c>
      <c r="J223" s="19"/>
      <c r="K223" s="56" t="s">
        <v>449</v>
      </c>
      <c r="L223" s="57" t="s">
        <v>450</v>
      </c>
      <c r="M223" s="56" t="s">
        <v>451</v>
      </c>
      <c r="N223" s="56"/>
      <c r="O223" s="56"/>
      <c r="P223" s="56"/>
      <c r="Q223" s="56">
        <v>1</v>
      </c>
      <c r="R223" s="56"/>
      <c r="S223" s="56"/>
      <c r="T223" s="56"/>
      <c r="U223" s="56"/>
      <c r="V223" s="56">
        <f t="shared" si="59"/>
        <v>1</v>
      </c>
      <c r="W223" s="56"/>
      <c r="X223" s="56"/>
      <c r="Y223" s="56"/>
      <c r="Z223" s="56"/>
      <c r="AA223" s="56">
        <v>2</v>
      </c>
      <c r="AB223" s="56">
        <v>1</v>
      </c>
      <c r="AC223" s="56"/>
      <c r="AD223" s="56"/>
      <c r="AE223" s="56"/>
      <c r="AF223" s="56">
        <f t="shared" si="48"/>
        <v>3</v>
      </c>
      <c r="AG223" s="56">
        <f t="shared" si="49"/>
        <v>0</v>
      </c>
      <c r="AH223" s="56">
        <f t="shared" si="50"/>
        <v>0</v>
      </c>
      <c r="AI223" s="56">
        <f t="shared" si="51"/>
        <v>0</v>
      </c>
      <c r="AJ223" s="56">
        <f t="shared" si="52"/>
        <v>1</v>
      </c>
      <c r="AK223" s="56">
        <f t="shared" si="53"/>
        <v>1</v>
      </c>
      <c r="AL223" s="56">
        <f t="shared" si="54"/>
        <v>0</v>
      </c>
      <c r="AM223" s="56">
        <f t="shared" si="55"/>
        <v>0</v>
      </c>
      <c r="AN223" s="56">
        <f t="shared" si="56"/>
        <v>0</v>
      </c>
      <c r="AO223" s="58">
        <f t="shared" si="61"/>
        <v>2</v>
      </c>
      <c r="AP223" s="69"/>
      <c r="AQ223" s="40">
        <v>0</v>
      </c>
      <c r="AR223" s="40">
        <f>$AO223/2</f>
        <v>1</v>
      </c>
      <c r="AS223" s="31">
        <f>$AO223/2</f>
        <v>1</v>
      </c>
      <c r="AT223" s="31">
        <v>0</v>
      </c>
      <c r="AU223" s="31">
        <v>0</v>
      </c>
      <c r="AV223" s="39">
        <v>0</v>
      </c>
      <c r="AW223" s="31"/>
      <c r="AX223" s="31"/>
      <c r="AY223" s="31"/>
      <c r="AZ223" s="31"/>
      <c r="BA223" s="39"/>
      <c r="BB223" s="152">
        <f t="shared" si="58"/>
        <v>2</v>
      </c>
      <c r="BC223" s="43">
        <v>514169</v>
      </c>
      <c r="BD223" s="43">
        <v>170167</v>
      </c>
      <c r="BE223" t="s">
        <v>1417</v>
      </c>
      <c r="BF223" t="s">
        <v>1410</v>
      </c>
    </row>
    <row r="224" spans="1:66" ht="15" customHeight="1" x14ac:dyDescent="0.25">
      <c r="A224" s="56" t="s">
        <v>452</v>
      </c>
      <c r="B224" s="19" t="s">
        <v>31</v>
      </c>
      <c r="C224" s="56" t="s">
        <v>1203</v>
      </c>
      <c r="D224" s="34">
        <v>42986</v>
      </c>
      <c r="E224" s="34">
        <v>44082</v>
      </c>
      <c r="F224" s="19"/>
      <c r="G224" s="19"/>
      <c r="H224" s="38" t="s">
        <v>1100</v>
      </c>
      <c r="I224" s="19" t="s">
        <v>1173</v>
      </c>
      <c r="J224" s="19"/>
      <c r="K224" s="56" t="s">
        <v>453</v>
      </c>
      <c r="L224" s="57" t="s">
        <v>454</v>
      </c>
      <c r="M224" s="56" t="s">
        <v>455</v>
      </c>
      <c r="N224" s="56"/>
      <c r="O224" s="56"/>
      <c r="P224" s="56"/>
      <c r="Q224" s="56"/>
      <c r="R224" s="56"/>
      <c r="S224" s="56"/>
      <c r="T224" s="56"/>
      <c r="U224" s="56"/>
      <c r="V224" s="56">
        <f t="shared" si="59"/>
        <v>0</v>
      </c>
      <c r="W224" s="56"/>
      <c r="X224" s="56">
        <v>1</v>
      </c>
      <c r="Y224" s="56"/>
      <c r="Z224" s="56"/>
      <c r="AA224" s="56"/>
      <c r="AB224" s="56"/>
      <c r="AC224" s="56"/>
      <c r="AD224" s="56"/>
      <c r="AE224" s="56"/>
      <c r="AF224" s="56">
        <f t="shared" si="48"/>
        <v>1</v>
      </c>
      <c r="AG224" s="56">
        <f t="shared" si="49"/>
        <v>1</v>
      </c>
      <c r="AH224" s="56">
        <f t="shared" si="50"/>
        <v>0</v>
      </c>
      <c r="AI224" s="56">
        <f t="shared" si="51"/>
        <v>0</v>
      </c>
      <c r="AJ224" s="56">
        <f t="shared" si="52"/>
        <v>0</v>
      </c>
      <c r="AK224" s="56">
        <f t="shared" si="53"/>
        <v>0</v>
      </c>
      <c r="AL224" s="56">
        <f t="shared" si="54"/>
        <v>0</v>
      </c>
      <c r="AM224" s="56">
        <f t="shared" si="55"/>
        <v>0</v>
      </c>
      <c r="AN224" s="56">
        <f t="shared" si="56"/>
        <v>0</v>
      </c>
      <c r="AO224" s="58">
        <f t="shared" si="61"/>
        <v>1</v>
      </c>
      <c r="AP224" s="69"/>
      <c r="AQ224" s="40">
        <v>0</v>
      </c>
      <c r="AR224" s="40">
        <v>0</v>
      </c>
      <c r="AS224" s="44">
        <f t="shared" ref="AS224:AV226" si="65">$AO224/4</f>
        <v>0.25</v>
      </c>
      <c r="AT224" s="44">
        <f t="shared" si="65"/>
        <v>0.25</v>
      </c>
      <c r="AU224" s="44">
        <f t="shared" si="65"/>
        <v>0.25</v>
      </c>
      <c r="AV224" s="45">
        <f t="shared" si="65"/>
        <v>0.25</v>
      </c>
      <c r="AW224" s="44"/>
      <c r="AX224" s="44"/>
      <c r="AY224" s="44"/>
      <c r="AZ224" s="44"/>
      <c r="BA224" s="45"/>
      <c r="BB224" s="152">
        <f t="shared" si="58"/>
        <v>1</v>
      </c>
      <c r="BC224" s="43">
        <v>520531</v>
      </c>
      <c r="BD224" s="43">
        <v>175416</v>
      </c>
      <c r="BE224" t="s">
        <v>1402</v>
      </c>
      <c r="BF224"/>
      <c r="BG224" t="s">
        <v>1402</v>
      </c>
      <c r="BM224" t="s">
        <v>1545</v>
      </c>
      <c r="BN224" t="s">
        <v>1495</v>
      </c>
    </row>
    <row r="225" spans="1:66" ht="15" customHeight="1" x14ac:dyDescent="0.25">
      <c r="A225" s="56" t="s">
        <v>1347</v>
      </c>
      <c r="B225" s="19" t="s">
        <v>20</v>
      </c>
      <c r="C225" s="56"/>
      <c r="D225" s="34">
        <v>43615</v>
      </c>
      <c r="E225" s="34">
        <v>44701</v>
      </c>
      <c r="F225" s="34"/>
      <c r="G225" s="19"/>
      <c r="H225" s="36" t="s">
        <v>1100</v>
      </c>
      <c r="I225" s="19" t="s">
        <v>1173</v>
      </c>
      <c r="J225" s="19"/>
      <c r="K225" s="56" t="s">
        <v>1348</v>
      </c>
      <c r="L225" s="57" t="s">
        <v>1349</v>
      </c>
      <c r="M225" s="56" t="s">
        <v>633</v>
      </c>
      <c r="N225" s="56"/>
      <c r="O225" s="56"/>
      <c r="P225" s="56"/>
      <c r="Q225" s="56"/>
      <c r="R225" s="56"/>
      <c r="S225" s="56"/>
      <c r="T225" s="56"/>
      <c r="U225" s="56"/>
      <c r="V225" s="56">
        <f t="shared" si="59"/>
        <v>0</v>
      </c>
      <c r="W225" s="56"/>
      <c r="X225" s="56"/>
      <c r="Y225" s="56"/>
      <c r="Z225" s="56">
        <v>1</v>
      </c>
      <c r="AA225" s="56"/>
      <c r="AB225" s="56"/>
      <c r="AC225" s="56"/>
      <c r="AD225" s="56"/>
      <c r="AE225" s="56"/>
      <c r="AF225" s="56">
        <f t="shared" si="48"/>
        <v>1</v>
      </c>
      <c r="AG225" s="56">
        <f t="shared" si="49"/>
        <v>0</v>
      </c>
      <c r="AH225" s="56">
        <f t="shared" si="50"/>
        <v>0</v>
      </c>
      <c r="AI225" s="56">
        <f t="shared" si="51"/>
        <v>1</v>
      </c>
      <c r="AJ225" s="56">
        <f t="shared" si="52"/>
        <v>0</v>
      </c>
      <c r="AK225" s="56">
        <f t="shared" si="53"/>
        <v>0</v>
      </c>
      <c r="AL225" s="56">
        <f t="shared" si="54"/>
        <v>0</v>
      </c>
      <c r="AM225" s="56">
        <f t="shared" si="55"/>
        <v>0</v>
      </c>
      <c r="AN225" s="56">
        <f t="shared" si="56"/>
        <v>0</v>
      </c>
      <c r="AO225" s="58">
        <f t="shared" si="61"/>
        <v>1</v>
      </c>
      <c r="AP225" s="69"/>
      <c r="AQ225" s="40">
        <v>0</v>
      </c>
      <c r="AR225" s="40">
        <v>0</v>
      </c>
      <c r="AS225" s="44">
        <f t="shared" si="65"/>
        <v>0.25</v>
      </c>
      <c r="AT225" s="44">
        <f t="shared" si="65"/>
        <v>0.25</v>
      </c>
      <c r="AU225" s="44">
        <f t="shared" si="65"/>
        <v>0.25</v>
      </c>
      <c r="AV225" s="45">
        <f t="shared" si="65"/>
        <v>0.25</v>
      </c>
      <c r="AW225" s="44"/>
      <c r="AX225" s="44"/>
      <c r="AY225" s="44"/>
      <c r="AZ225" s="44"/>
      <c r="BA225" s="45"/>
      <c r="BB225" s="152">
        <f t="shared" si="58"/>
        <v>1</v>
      </c>
      <c r="BC225" s="43">
        <v>513537</v>
      </c>
      <c r="BD225" s="43">
        <v>170046</v>
      </c>
      <c r="BE225" t="s">
        <v>1417</v>
      </c>
      <c r="BF225"/>
    </row>
    <row r="226" spans="1:66" ht="15" customHeight="1" x14ac:dyDescent="0.25">
      <c r="A226" s="56" t="s">
        <v>468</v>
      </c>
      <c r="B226" s="19" t="s">
        <v>38</v>
      </c>
      <c r="C226" s="56"/>
      <c r="D226" s="34">
        <v>43089</v>
      </c>
      <c r="E226" s="34">
        <v>44185</v>
      </c>
      <c r="F226" s="19"/>
      <c r="G226" s="19"/>
      <c r="H226" s="36" t="s">
        <v>1100</v>
      </c>
      <c r="I226" s="19" t="s">
        <v>1173</v>
      </c>
      <c r="J226" s="19"/>
      <c r="K226" s="56" t="s">
        <v>469</v>
      </c>
      <c r="L226" s="57" t="s">
        <v>470</v>
      </c>
      <c r="M226" s="56" t="s">
        <v>471</v>
      </c>
      <c r="N226" s="56"/>
      <c r="O226" s="56"/>
      <c r="P226" s="56">
        <v>1</v>
      </c>
      <c r="Q226" s="56"/>
      <c r="R226" s="56"/>
      <c r="S226" s="56"/>
      <c r="T226" s="56"/>
      <c r="U226" s="56"/>
      <c r="V226" s="56">
        <f t="shared" si="59"/>
        <v>1</v>
      </c>
      <c r="W226" s="56"/>
      <c r="X226" s="56">
        <v>4</v>
      </c>
      <c r="Y226" s="56"/>
      <c r="Z226" s="56"/>
      <c r="AA226" s="56"/>
      <c r="AB226" s="56"/>
      <c r="AC226" s="56"/>
      <c r="AD226" s="56"/>
      <c r="AE226" s="56"/>
      <c r="AF226" s="56">
        <f t="shared" si="48"/>
        <v>4</v>
      </c>
      <c r="AG226" s="56">
        <f t="shared" si="49"/>
        <v>4</v>
      </c>
      <c r="AH226" s="56">
        <f t="shared" si="50"/>
        <v>0</v>
      </c>
      <c r="AI226" s="56">
        <f t="shared" si="51"/>
        <v>-1</v>
      </c>
      <c r="AJ226" s="56">
        <f t="shared" si="52"/>
        <v>0</v>
      </c>
      <c r="AK226" s="56">
        <f t="shared" si="53"/>
        <v>0</v>
      </c>
      <c r="AL226" s="56">
        <f t="shared" si="54"/>
        <v>0</v>
      </c>
      <c r="AM226" s="56">
        <f t="shared" si="55"/>
        <v>0</v>
      </c>
      <c r="AN226" s="56">
        <f t="shared" si="56"/>
        <v>0</v>
      </c>
      <c r="AO226" s="58">
        <f t="shared" si="61"/>
        <v>3</v>
      </c>
      <c r="AP226" s="69"/>
      <c r="AQ226" s="40">
        <v>0</v>
      </c>
      <c r="AR226" s="40">
        <v>0</v>
      </c>
      <c r="AS226" s="44">
        <f t="shared" si="65"/>
        <v>0.75</v>
      </c>
      <c r="AT226" s="44">
        <f t="shared" si="65"/>
        <v>0.75</v>
      </c>
      <c r="AU226" s="44">
        <f t="shared" si="65"/>
        <v>0.75</v>
      </c>
      <c r="AV226" s="45">
        <f t="shared" si="65"/>
        <v>0.75</v>
      </c>
      <c r="AW226" s="44"/>
      <c r="AX226" s="44"/>
      <c r="AY226" s="44"/>
      <c r="AZ226" s="44"/>
      <c r="BA226" s="45"/>
      <c r="BB226" s="152">
        <f t="shared" si="58"/>
        <v>3</v>
      </c>
      <c r="BC226" s="43">
        <v>514558</v>
      </c>
      <c r="BD226" s="43">
        <v>171264</v>
      </c>
      <c r="BE226" t="s">
        <v>1458</v>
      </c>
      <c r="BF226"/>
      <c r="BI226" t="s">
        <v>1551</v>
      </c>
      <c r="BJ226" t="s">
        <v>1503</v>
      </c>
    </row>
    <row r="227" spans="1:66" ht="15" customHeight="1" x14ac:dyDescent="0.25">
      <c r="A227" s="56" t="s">
        <v>476</v>
      </c>
      <c r="B227" s="19" t="s">
        <v>31</v>
      </c>
      <c r="C227" s="56" t="s">
        <v>1203</v>
      </c>
      <c r="D227" s="34">
        <v>43005</v>
      </c>
      <c r="E227" s="34">
        <v>44354</v>
      </c>
      <c r="F227" s="19"/>
      <c r="G227" s="19"/>
      <c r="H227" s="38" t="s">
        <v>1100</v>
      </c>
      <c r="I227" s="19" t="s">
        <v>1173</v>
      </c>
      <c r="J227" s="19"/>
      <c r="K227" s="56" t="s">
        <v>477</v>
      </c>
      <c r="L227" s="46" t="s">
        <v>1103</v>
      </c>
      <c r="M227" s="56" t="s">
        <v>478</v>
      </c>
      <c r="N227" s="56"/>
      <c r="O227" s="56"/>
      <c r="P227" s="56"/>
      <c r="Q227" s="56"/>
      <c r="R227" s="56"/>
      <c r="S227" s="56"/>
      <c r="T227" s="56"/>
      <c r="U227" s="56"/>
      <c r="V227" s="56">
        <f t="shared" si="59"/>
        <v>0</v>
      </c>
      <c r="W227" s="56"/>
      <c r="X227" s="56">
        <v>1</v>
      </c>
      <c r="Y227" s="56"/>
      <c r="Z227" s="56"/>
      <c r="AA227" s="56"/>
      <c r="AB227" s="56"/>
      <c r="AC227" s="56"/>
      <c r="AD227" s="56"/>
      <c r="AE227" s="56">
        <v>0</v>
      </c>
      <c r="AF227" s="56">
        <f t="shared" si="48"/>
        <v>1</v>
      </c>
      <c r="AG227" s="56">
        <f t="shared" si="49"/>
        <v>1</v>
      </c>
      <c r="AH227" s="56">
        <f t="shared" si="50"/>
        <v>0</v>
      </c>
      <c r="AI227" s="56">
        <f t="shared" si="51"/>
        <v>0</v>
      </c>
      <c r="AJ227" s="56">
        <f t="shared" si="52"/>
        <v>0</v>
      </c>
      <c r="AK227" s="56">
        <f t="shared" si="53"/>
        <v>0</v>
      </c>
      <c r="AL227" s="56">
        <f t="shared" si="54"/>
        <v>0</v>
      </c>
      <c r="AM227" s="56">
        <f t="shared" si="55"/>
        <v>0</v>
      </c>
      <c r="AN227" s="56">
        <f t="shared" si="56"/>
        <v>0</v>
      </c>
      <c r="AO227" s="58">
        <f t="shared" si="61"/>
        <v>1</v>
      </c>
      <c r="AP227" s="69"/>
      <c r="AQ227" s="40">
        <v>0</v>
      </c>
      <c r="AR227" s="40">
        <f>$AO227/2</f>
        <v>0.5</v>
      </c>
      <c r="AS227" s="31">
        <f>$AO227/2</f>
        <v>0.5</v>
      </c>
      <c r="AT227" s="31">
        <v>0</v>
      </c>
      <c r="AU227" s="31">
        <v>0</v>
      </c>
      <c r="AV227" s="39">
        <v>0</v>
      </c>
      <c r="AW227" s="31"/>
      <c r="AX227" s="31"/>
      <c r="AY227" s="31"/>
      <c r="AZ227" s="31"/>
      <c r="BA227" s="39"/>
      <c r="BB227" s="152">
        <f t="shared" si="58"/>
        <v>1</v>
      </c>
      <c r="BC227" s="43">
        <v>516215</v>
      </c>
      <c r="BD227" s="43">
        <v>171077</v>
      </c>
      <c r="BE227" t="s">
        <v>1405</v>
      </c>
      <c r="BF227"/>
      <c r="BG227" t="s">
        <v>1405</v>
      </c>
    </row>
    <row r="228" spans="1:66" ht="15" customHeight="1" x14ac:dyDescent="0.25">
      <c r="A228" s="56" t="s">
        <v>479</v>
      </c>
      <c r="B228" s="19" t="s">
        <v>31</v>
      </c>
      <c r="C228" s="56" t="s">
        <v>1203</v>
      </c>
      <c r="D228" s="34">
        <v>43005</v>
      </c>
      <c r="E228" s="34">
        <v>44354</v>
      </c>
      <c r="F228" s="19"/>
      <c r="G228" s="19"/>
      <c r="H228" s="38" t="s">
        <v>1100</v>
      </c>
      <c r="I228" s="19" t="s">
        <v>1173</v>
      </c>
      <c r="J228" s="19"/>
      <c r="K228" s="56" t="s">
        <v>480</v>
      </c>
      <c r="L228" s="46" t="s">
        <v>481</v>
      </c>
      <c r="M228" s="56" t="s">
        <v>478</v>
      </c>
      <c r="N228" s="56"/>
      <c r="O228" s="56"/>
      <c r="P228" s="56"/>
      <c r="Q228" s="56"/>
      <c r="R228" s="56"/>
      <c r="S228" s="56"/>
      <c r="T228" s="56"/>
      <c r="U228" s="56"/>
      <c r="V228" s="56">
        <f t="shared" si="59"/>
        <v>0</v>
      </c>
      <c r="W228" s="56"/>
      <c r="X228" s="56">
        <v>2</v>
      </c>
      <c r="Y228" s="56"/>
      <c r="Z228" s="56"/>
      <c r="AA228" s="56"/>
      <c r="AB228" s="56"/>
      <c r="AC228" s="56"/>
      <c r="AD228" s="56"/>
      <c r="AE228" s="56">
        <v>0</v>
      </c>
      <c r="AF228" s="56">
        <f t="shared" si="48"/>
        <v>2</v>
      </c>
      <c r="AG228" s="56">
        <f t="shared" si="49"/>
        <v>2</v>
      </c>
      <c r="AH228" s="56">
        <f t="shared" si="50"/>
        <v>0</v>
      </c>
      <c r="AI228" s="56">
        <f t="shared" si="51"/>
        <v>0</v>
      </c>
      <c r="AJ228" s="56">
        <f t="shared" si="52"/>
        <v>0</v>
      </c>
      <c r="AK228" s="56">
        <f t="shared" si="53"/>
        <v>0</v>
      </c>
      <c r="AL228" s="56">
        <f t="shared" si="54"/>
        <v>0</v>
      </c>
      <c r="AM228" s="56">
        <f t="shared" si="55"/>
        <v>0</v>
      </c>
      <c r="AN228" s="56">
        <f t="shared" si="56"/>
        <v>0</v>
      </c>
      <c r="AO228" s="58">
        <f t="shared" si="61"/>
        <v>2</v>
      </c>
      <c r="AP228" s="69"/>
      <c r="AQ228" s="40">
        <v>0</v>
      </c>
      <c r="AR228" s="40">
        <f>$AO228/4</f>
        <v>0.5</v>
      </c>
      <c r="AS228" s="31">
        <f>$AO228/4</f>
        <v>0.5</v>
      </c>
      <c r="AT228" s="31">
        <v>0</v>
      </c>
      <c r="AU228" s="31">
        <v>0</v>
      </c>
      <c r="AV228" s="39">
        <v>0</v>
      </c>
      <c r="AW228" s="31"/>
      <c r="AX228" s="31"/>
      <c r="AY228" s="31"/>
      <c r="AZ228" s="31"/>
      <c r="BA228" s="39"/>
      <c r="BB228" s="152">
        <f t="shared" si="58"/>
        <v>1</v>
      </c>
      <c r="BC228" s="43">
        <v>516224</v>
      </c>
      <c r="BD228" s="43">
        <v>171078</v>
      </c>
      <c r="BE228" t="s">
        <v>1405</v>
      </c>
      <c r="BF228"/>
      <c r="BG228" t="s">
        <v>1405</v>
      </c>
    </row>
    <row r="229" spans="1:66" ht="15" customHeight="1" x14ac:dyDescent="0.25">
      <c r="A229" s="56" t="s">
        <v>482</v>
      </c>
      <c r="B229" s="19" t="s">
        <v>20</v>
      </c>
      <c r="C229" s="56"/>
      <c r="D229" s="34">
        <v>43403</v>
      </c>
      <c r="E229" s="34">
        <v>44499</v>
      </c>
      <c r="F229" s="19"/>
      <c r="G229" s="19"/>
      <c r="H229" s="38" t="s">
        <v>1100</v>
      </c>
      <c r="I229" s="19" t="s">
        <v>1173</v>
      </c>
      <c r="J229" s="19"/>
      <c r="K229" s="56" t="s">
        <v>483</v>
      </c>
      <c r="L229" s="46" t="s">
        <v>484</v>
      </c>
      <c r="M229" s="56" t="s">
        <v>485</v>
      </c>
      <c r="N229" s="56"/>
      <c r="O229" s="56"/>
      <c r="P229" s="56"/>
      <c r="Q229" s="56"/>
      <c r="R229" s="56"/>
      <c r="S229" s="56"/>
      <c r="T229" s="56"/>
      <c r="U229" s="56"/>
      <c r="V229" s="56">
        <f t="shared" si="59"/>
        <v>0</v>
      </c>
      <c r="W229" s="56"/>
      <c r="X229" s="56"/>
      <c r="Y229" s="56"/>
      <c r="Z229" s="56">
        <v>2</v>
      </c>
      <c r="AA229" s="56"/>
      <c r="AB229" s="56"/>
      <c r="AC229" s="56"/>
      <c r="AD229" s="56"/>
      <c r="AE229" s="56"/>
      <c r="AF229" s="56">
        <f t="shared" si="48"/>
        <v>2</v>
      </c>
      <c r="AG229" s="56">
        <f t="shared" si="49"/>
        <v>0</v>
      </c>
      <c r="AH229" s="56">
        <f t="shared" si="50"/>
        <v>0</v>
      </c>
      <c r="AI229" s="56">
        <f t="shared" si="51"/>
        <v>2</v>
      </c>
      <c r="AJ229" s="56">
        <f t="shared" si="52"/>
        <v>0</v>
      </c>
      <c r="AK229" s="56">
        <f t="shared" si="53"/>
        <v>0</v>
      </c>
      <c r="AL229" s="56">
        <f t="shared" si="54"/>
        <v>0</v>
      </c>
      <c r="AM229" s="56">
        <f t="shared" si="55"/>
        <v>0</v>
      </c>
      <c r="AN229" s="56">
        <f t="shared" si="56"/>
        <v>0</v>
      </c>
      <c r="AO229" s="58">
        <f t="shared" si="61"/>
        <v>2</v>
      </c>
      <c r="AP229" s="69"/>
      <c r="AQ229" s="40">
        <v>0</v>
      </c>
      <c r="AR229" s="40">
        <v>0</v>
      </c>
      <c r="AS229" s="31">
        <f>$AO229/4</f>
        <v>0.5</v>
      </c>
      <c r="AT229" s="31">
        <f>$AO229/4</f>
        <v>0.5</v>
      </c>
      <c r="AU229" s="31">
        <f>$AO229/4</f>
        <v>0.5</v>
      </c>
      <c r="AV229" s="39">
        <f>$AO229/4</f>
        <v>0.5</v>
      </c>
      <c r="AW229" s="31"/>
      <c r="AX229" s="31"/>
      <c r="AY229" s="31"/>
      <c r="AZ229" s="31"/>
      <c r="BA229" s="39"/>
      <c r="BB229" s="152">
        <f t="shared" si="58"/>
        <v>2</v>
      </c>
      <c r="BC229" s="43">
        <v>516182</v>
      </c>
      <c r="BD229" s="43">
        <v>173653</v>
      </c>
      <c r="BE229" t="s">
        <v>1426</v>
      </c>
      <c r="BF229"/>
      <c r="BG229" t="s">
        <v>1406</v>
      </c>
    </row>
    <row r="230" spans="1:66" ht="15" customHeight="1" x14ac:dyDescent="0.25">
      <c r="A230" s="56" t="s">
        <v>486</v>
      </c>
      <c r="B230" s="19" t="s">
        <v>20</v>
      </c>
      <c r="C230" s="56"/>
      <c r="D230" s="34">
        <v>43174</v>
      </c>
      <c r="E230" s="34">
        <v>44270</v>
      </c>
      <c r="F230" s="37">
        <v>43955</v>
      </c>
      <c r="G230" s="19"/>
      <c r="H230" s="38" t="s">
        <v>1100</v>
      </c>
      <c r="I230" s="19" t="s">
        <v>1173</v>
      </c>
      <c r="J230" s="19"/>
      <c r="K230" s="56" t="s">
        <v>487</v>
      </c>
      <c r="L230" s="46" t="s">
        <v>488</v>
      </c>
      <c r="M230" s="56" t="s">
        <v>489</v>
      </c>
      <c r="N230" s="56"/>
      <c r="O230" s="56"/>
      <c r="P230" s="56"/>
      <c r="Q230" s="56"/>
      <c r="R230" s="56"/>
      <c r="S230" s="56"/>
      <c r="T230" s="56"/>
      <c r="U230" s="56"/>
      <c r="V230" s="56">
        <f t="shared" si="59"/>
        <v>0</v>
      </c>
      <c r="W230" s="56"/>
      <c r="X230" s="56"/>
      <c r="Y230" s="56"/>
      <c r="Z230" s="56"/>
      <c r="AA230" s="56">
        <v>1</v>
      </c>
      <c r="AB230" s="56"/>
      <c r="AC230" s="56"/>
      <c r="AD230" s="56"/>
      <c r="AE230" s="56"/>
      <c r="AF230" s="56">
        <f t="shared" si="48"/>
        <v>1</v>
      </c>
      <c r="AG230" s="56">
        <f t="shared" si="49"/>
        <v>0</v>
      </c>
      <c r="AH230" s="56">
        <f t="shared" si="50"/>
        <v>0</v>
      </c>
      <c r="AI230" s="56">
        <f t="shared" si="51"/>
        <v>0</v>
      </c>
      <c r="AJ230" s="56">
        <f t="shared" si="52"/>
        <v>1</v>
      </c>
      <c r="AK230" s="56">
        <f t="shared" si="53"/>
        <v>0</v>
      </c>
      <c r="AL230" s="56">
        <f t="shared" si="54"/>
        <v>0</v>
      </c>
      <c r="AM230" s="56">
        <f t="shared" si="55"/>
        <v>0</v>
      </c>
      <c r="AN230" s="56">
        <f t="shared" si="56"/>
        <v>0</v>
      </c>
      <c r="AO230" s="58">
        <f t="shared" si="61"/>
        <v>1</v>
      </c>
      <c r="AP230" s="69"/>
      <c r="AQ230" s="40">
        <v>0</v>
      </c>
      <c r="AR230" s="40">
        <f>AO230</f>
        <v>1</v>
      </c>
      <c r="AS230" s="31">
        <v>0</v>
      </c>
      <c r="AT230" s="31">
        <v>0</v>
      </c>
      <c r="AU230" s="31">
        <v>0</v>
      </c>
      <c r="AV230" s="39">
        <v>0</v>
      </c>
      <c r="AW230" s="31"/>
      <c r="AX230" s="31"/>
      <c r="AY230" s="31"/>
      <c r="AZ230" s="31"/>
      <c r="BA230" s="39"/>
      <c r="BB230" s="152">
        <f t="shared" si="58"/>
        <v>1</v>
      </c>
      <c r="BC230" s="43">
        <v>516426</v>
      </c>
      <c r="BD230" s="43">
        <v>173349</v>
      </c>
      <c r="BE230" t="s">
        <v>1426</v>
      </c>
      <c r="BF230"/>
      <c r="BG230" t="s">
        <v>1406</v>
      </c>
      <c r="BM230" t="s">
        <v>1545</v>
      </c>
      <c r="BN230" t="s">
        <v>1516</v>
      </c>
    </row>
    <row r="231" spans="1:66" ht="15" customHeight="1" x14ac:dyDescent="0.25">
      <c r="A231" s="56" t="s">
        <v>493</v>
      </c>
      <c r="B231" s="19" t="s">
        <v>20</v>
      </c>
      <c r="C231" s="56"/>
      <c r="D231" s="34">
        <v>43115</v>
      </c>
      <c r="E231" s="34">
        <v>44211</v>
      </c>
      <c r="F231" s="19"/>
      <c r="G231" s="19"/>
      <c r="H231" s="38" t="s">
        <v>1100</v>
      </c>
      <c r="I231" s="19" t="s">
        <v>1173</v>
      </c>
      <c r="J231" s="19"/>
      <c r="K231" s="56" t="s">
        <v>494</v>
      </c>
      <c r="L231" s="46" t="s">
        <v>495</v>
      </c>
      <c r="M231" s="56" t="s">
        <v>368</v>
      </c>
      <c r="N231" s="56"/>
      <c r="O231" s="56"/>
      <c r="P231" s="56">
        <v>1</v>
      </c>
      <c r="Q231" s="56"/>
      <c r="R231" s="56"/>
      <c r="S231" s="56"/>
      <c r="T231" s="56"/>
      <c r="U231" s="56"/>
      <c r="V231" s="56">
        <f t="shared" si="59"/>
        <v>1</v>
      </c>
      <c r="W231" s="56"/>
      <c r="X231" s="56"/>
      <c r="Y231" s="56"/>
      <c r="Z231" s="56"/>
      <c r="AA231" s="56"/>
      <c r="AB231" s="56">
        <v>1</v>
      </c>
      <c r="AC231" s="56"/>
      <c r="AD231" s="56"/>
      <c r="AE231" s="56"/>
      <c r="AF231" s="56">
        <f t="shared" si="48"/>
        <v>1</v>
      </c>
      <c r="AG231" s="56">
        <f t="shared" si="49"/>
        <v>0</v>
      </c>
      <c r="AH231" s="56">
        <f t="shared" si="50"/>
        <v>0</v>
      </c>
      <c r="AI231" s="56">
        <f t="shared" si="51"/>
        <v>-1</v>
      </c>
      <c r="AJ231" s="56">
        <f t="shared" si="52"/>
        <v>0</v>
      </c>
      <c r="AK231" s="56">
        <f t="shared" si="53"/>
        <v>1</v>
      </c>
      <c r="AL231" s="56">
        <f t="shared" si="54"/>
        <v>0</v>
      </c>
      <c r="AM231" s="56">
        <f t="shared" si="55"/>
        <v>0</v>
      </c>
      <c r="AN231" s="56">
        <f t="shared" si="56"/>
        <v>0</v>
      </c>
      <c r="AO231" s="58">
        <f t="shared" si="61"/>
        <v>0</v>
      </c>
      <c r="AP231" s="69"/>
      <c r="AQ231" s="40">
        <v>0</v>
      </c>
      <c r="AR231" s="40">
        <v>0</v>
      </c>
      <c r="AS231" s="31">
        <v>0</v>
      </c>
      <c r="AT231" s="31">
        <v>0</v>
      </c>
      <c r="AU231" s="31">
        <v>0</v>
      </c>
      <c r="AV231" s="39">
        <v>0</v>
      </c>
      <c r="AW231" s="31"/>
      <c r="AX231" s="31"/>
      <c r="AY231" s="31"/>
      <c r="AZ231" s="31"/>
      <c r="BA231" s="39"/>
      <c r="BB231" s="152">
        <f t="shared" si="58"/>
        <v>0</v>
      </c>
      <c r="BC231" s="43">
        <v>522475</v>
      </c>
      <c r="BD231" s="43">
        <v>177141</v>
      </c>
      <c r="BE231" t="s">
        <v>1414</v>
      </c>
      <c r="BF231"/>
      <c r="BM231" t="s">
        <v>1545</v>
      </c>
      <c r="BN231" t="s">
        <v>1508</v>
      </c>
    </row>
    <row r="232" spans="1:66" ht="15" customHeight="1" x14ac:dyDescent="0.25">
      <c r="A232" s="56" t="s">
        <v>500</v>
      </c>
      <c r="B232" s="19" t="s">
        <v>31</v>
      </c>
      <c r="C232" s="56" t="s">
        <v>1203</v>
      </c>
      <c r="D232" s="34">
        <v>43042</v>
      </c>
      <c r="E232" s="34">
        <v>44138</v>
      </c>
      <c r="F232" s="19"/>
      <c r="G232" s="19"/>
      <c r="H232" s="38" t="s">
        <v>1100</v>
      </c>
      <c r="I232" s="19" t="s">
        <v>1173</v>
      </c>
      <c r="J232" s="19"/>
      <c r="K232" s="56" t="s">
        <v>501</v>
      </c>
      <c r="L232" s="46" t="s">
        <v>502</v>
      </c>
      <c r="M232" s="56" t="s">
        <v>129</v>
      </c>
      <c r="N232" s="56"/>
      <c r="O232" s="56"/>
      <c r="P232" s="56"/>
      <c r="Q232" s="56"/>
      <c r="R232" s="56"/>
      <c r="S232" s="56"/>
      <c r="T232" s="56"/>
      <c r="U232" s="56"/>
      <c r="V232" s="56">
        <f t="shared" si="59"/>
        <v>0</v>
      </c>
      <c r="W232" s="56"/>
      <c r="X232" s="56">
        <v>1</v>
      </c>
      <c r="Y232" s="56"/>
      <c r="Z232" s="56"/>
      <c r="AA232" s="56"/>
      <c r="AB232" s="56"/>
      <c r="AC232" s="56"/>
      <c r="AD232" s="56"/>
      <c r="AE232" s="56"/>
      <c r="AF232" s="56">
        <f t="shared" si="48"/>
        <v>1</v>
      </c>
      <c r="AG232" s="56">
        <f t="shared" si="49"/>
        <v>1</v>
      </c>
      <c r="AH232" s="56">
        <f t="shared" si="50"/>
        <v>0</v>
      </c>
      <c r="AI232" s="56">
        <f t="shared" si="51"/>
        <v>0</v>
      </c>
      <c r="AJ232" s="56">
        <f t="shared" si="52"/>
        <v>0</v>
      </c>
      <c r="AK232" s="56">
        <f t="shared" si="53"/>
        <v>0</v>
      </c>
      <c r="AL232" s="56">
        <f t="shared" si="54"/>
        <v>0</v>
      </c>
      <c r="AM232" s="56">
        <f t="shared" si="55"/>
        <v>0</v>
      </c>
      <c r="AN232" s="56">
        <f t="shared" si="56"/>
        <v>0</v>
      </c>
      <c r="AO232" s="58">
        <f t="shared" si="61"/>
        <v>1</v>
      </c>
      <c r="AP232" s="69"/>
      <c r="AQ232" s="40">
        <v>0</v>
      </c>
      <c r="AR232" s="40">
        <v>0</v>
      </c>
      <c r="AS232" s="44">
        <f t="shared" ref="AS232:AV234" si="66">$AO232/4</f>
        <v>0.25</v>
      </c>
      <c r="AT232" s="44">
        <f t="shared" si="66"/>
        <v>0.25</v>
      </c>
      <c r="AU232" s="44">
        <f t="shared" si="66"/>
        <v>0.25</v>
      </c>
      <c r="AV232" s="45">
        <f t="shared" si="66"/>
        <v>0.25</v>
      </c>
      <c r="AW232" s="44"/>
      <c r="AX232" s="44"/>
      <c r="AY232" s="44"/>
      <c r="AZ232" s="44"/>
      <c r="BA232" s="45"/>
      <c r="BB232" s="152">
        <f t="shared" si="58"/>
        <v>1</v>
      </c>
      <c r="BC232" s="43">
        <v>516208</v>
      </c>
      <c r="BD232" s="43">
        <v>171077</v>
      </c>
      <c r="BE232" t="s">
        <v>1405</v>
      </c>
      <c r="BF232"/>
      <c r="BG232" t="s">
        <v>1405</v>
      </c>
    </row>
    <row r="233" spans="1:66" ht="15" customHeight="1" x14ac:dyDescent="0.25">
      <c r="A233" s="56" t="s">
        <v>503</v>
      </c>
      <c r="B233" s="19" t="s">
        <v>31</v>
      </c>
      <c r="C233" s="56"/>
      <c r="D233" s="34">
        <v>43132</v>
      </c>
      <c r="E233" s="34">
        <v>44229</v>
      </c>
      <c r="F233" s="19"/>
      <c r="G233" s="19"/>
      <c r="H233" s="38" t="s">
        <v>1100</v>
      </c>
      <c r="I233" s="19" t="s">
        <v>1173</v>
      </c>
      <c r="J233" s="19"/>
      <c r="K233" s="56" t="s">
        <v>504</v>
      </c>
      <c r="L233" s="46" t="s">
        <v>505</v>
      </c>
      <c r="M233" s="56" t="s">
        <v>506</v>
      </c>
      <c r="N233" s="56">
        <v>1</v>
      </c>
      <c r="O233" s="56"/>
      <c r="P233" s="56"/>
      <c r="Q233" s="56"/>
      <c r="R233" s="56"/>
      <c r="S233" s="56"/>
      <c r="T233" s="56"/>
      <c r="U233" s="56"/>
      <c r="V233" s="56">
        <f t="shared" si="59"/>
        <v>1</v>
      </c>
      <c r="W233" s="56"/>
      <c r="X233" s="56"/>
      <c r="Y233" s="56"/>
      <c r="Z233" s="56"/>
      <c r="AA233" s="56"/>
      <c r="AB233" s="56"/>
      <c r="AC233" s="56"/>
      <c r="AD233" s="56"/>
      <c r="AE233" s="56"/>
      <c r="AF233" s="56">
        <f t="shared" si="48"/>
        <v>0</v>
      </c>
      <c r="AG233" s="56">
        <f t="shared" si="49"/>
        <v>-1</v>
      </c>
      <c r="AH233" s="56">
        <f t="shared" si="50"/>
        <v>0</v>
      </c>
      <c r="AI233" s="56">
        <f t="shared" si="51"/>
        <v>0</v>
      </c>
      <c r="AJ233" s="56">
        <f t="shared" si="52"/>
        <v>0</v>
      </c>
      <c r="AK233" s="56">
        <f t="shared" si="53"/>
        <v>0</v>
      </c>
      <c r="AL233" s="56">
        <f t="shared" si="54"/>
        <v>0</v>
      </c>
      <c r="AM233" s="56">
        <f t="shared" si="55"/>
        <v>0</v>
      </c>
      <c r="AN233" s="56">
        <f t="shared" si="56"/>
        <v>0</v>
      </c>
      <c r="AO233" s="58">
        <f t="shared" si="61"/>
        <v>-1</v>
      </c>
      <c r="AP233" s="69"/>
      <c r="AQ233" s="40">
        <v>0</v>
      </c>
      <c r="AR233" s="40">
        <v>0</v>
      </c>
      <c r="AS233" s="44">
        <f t="shared" si="66"/>
        <v>-0.25</v>
      </c>
      <c r="AT233" s="44">
        <f t="shared" si="66"/>
        <v>-0.25</v>
      </c>
      <c r="AU233" s="44">
        <f t="shared" si="66"/>
        <v>-0.25</v>
      </c>
      <c r="AV233" s="45">
        <f t="shared" si="66"/>
        <v>-0.25</v>
      </c>
      <c r="AW233" s="44"/>
      <c r="AX233" s="44"/>
      <c r="AY233" s="44"/>
      <c r="AZ233" s="44"/>
      <c r="BA233" s="45"/>
      <c r="BB233" s="152">
        <f t="shared" si="58"/>
        <v>-1</v>
      </c>
      <c r="BC233" s="43">
        <v>515091</v>
      </c>
      <c r="BD233" s="43">
        <v>171518</v>
      </c>
      <c r="BE233" t="s">
        <v>1458</v>
      </c>
      <c r="BF233"/>
      <c r="BI233" t="s">
        <v>1551</v>
      </c>
      <c r="BJ233" t="s">
        <v>1514</v>
      </c>
    </row>
    <row r="234" spans="1:66" ht="15" customHeight="1" x14ac:dyDescent="0.25">
      <c r="A234" s="56" t="s">
        <v>507</v>
      </c>
      <c r="B234" s="19" t="s">
        <v>20</v>
      </c>
      <c r="C234" s="56"/>
      <c r="D234" s="34">
        <v>43307</v>
      </c>
      <c r="E234" s="34">
        <v>44403</v>
      </c>
      <c r="F234" s="19"/>
      <c r="G234" s="19"/>
      <c r="H234" s="38" t="s">
        <v>1100</v>
      </c>
      <c r="I234" s="19" t="s">
        <v>1173</v>
      </c>
      <c r="J234" s="19"/>
      <c r="K234" s="56" t="s">
        <v>508</v>
      </c>
      <c r="L234" s="46" t="s">
        <v>509</v>
      </c>
      <c r="M234" s="56" t="s">
        <v>510</v>
      </c>
      <c r="N234" s="56"/>
      <c r="O234" s="56"/>
      <c r="P234" s="56"/>
      <c r="Q234" s="56"/>
      <c r="R234" s="56"/>
      <c r="S234" s="56"/>
      <c r="T234" s="56"/>
      <c r="U234" s="56"/>
      <c r="V234" s="56">
        <f t="shared" si="59"/>
        <v>0</v>
      </c>
      <c r="W234" s="56"/>
      <c r="X234" s="56"/>
      <c r="Y234" s="56">
        <v>1</v>
      </c>
      <c r="Z234" s="56">
        <v>1</v>
      </c>
      <c r="AA234" s="56"/>
      <c r="AB234" s="56"/>
      <c r="AC234" s="56"/>
      <c r="AD234" s="56"/>
      <c r="AE234" s="56"/>
      <c r="AF234" s="56">
        <f t="shared" si="48"/>
        <v>2</v>
      </c>
      <c r="AG234" s="56">
        <f t="shared" si="49"/>
        <v>0</v>
      </c>
      <c r="AH234" s="56">
        <f t="shared" si="50"/>
        <v>1</v>
      </c>
      <c r="AI234" s="56">
        <f t="shared" si="51"/>
        <v>1</v>
      </c>
      <c r="AJ234" s="56">
        <f t="shared" si="52"/>
        <v>0</v>
      </c>
      <c r="AK234" s="56">
        <f t="shared" si="53"/>
        <v>0</v>
      </c>
      <c r="AL234" s="56">
        <f t="shared" si="54"/>
        <v>0</v>
      </c>
      <c r="AM234" s="56">
        <f t="shared" si="55"/>
        <v>0</v>
      </c>
      <c r="AN234" s="56">
        <f t="shared" si="56"/>
        <v>0</v>
      </c>
      <c r="AO234" s="58">
        <f t="shared" si="61"/>
        <v>2</v>
      </c>
      <c r="AP234" s="69"/>
      <c r="AQ234" s="40">
        <v>0</v>
      </c>
      <c r="AR234" s="40">
        <v>0</v>
      </c>
      <c r="AS234" s="31">
        <f t="shared" si="66"/>
        <v>0.5</v>
      </c>
      <c r="AT234" s="31">
        <f t="shared" si="66"/>
        <v>0.5</v>
      </c>
      <c r="AU234" s="31">
        <f t="shared" si="66"/>
        <v>0.5</v>
      </c>
      <c r="AV234" s="39">
        <f t="shared" si="66"/>
        <v>0.5</v>
      </c>
      <c r="AW234" s="31"/>
      <c r="AX234" s="31"/>
      <c r="AY234" s="31"/>
      <c r="AZ234" s="31"/>
      <c r="BA234" s="39"/>
      <c r="BB234" s="152">
        <f t="shared" si="58"/>
        <v>2</v>
      </c>
      <c r="BC234" s="43">
        <v>514975</v>
      </c>
      <c r="BD234" s="43">
        <v>171285</v>
      </c>
      <c r="BE234" t="s">
        <v>1458</v>
      </c>
      <c r="BF234"/>
    </row>
    <row r="235" spans="1:66" ht="15" customHeight="1" x14ac:dyDescent="0.25">
      <c r="A235" s="56" t="s">
        <v>514</v>
      </c>
      <c r="B235" s="19" t="s">
        <v>48</v>
      </c>
      <c r="C235" s="56"/>
      <c r="D235" s="34">
        <v>43182</v>
      </c>
      <c r="E235" s="34">
        <v>44278</v>
      </c>
      <c r="F235" s="19"/>
      <c r="G235" s="19"/>
      <c r="H235" s="38" t="s">
        <v>1100</v>
      </c>
      <c r="I235" s="19" t="s">
        <v>1173</v>
      </c>
      <c r="J235" s="19"/>
      <c r="K235" s="56" t="s">
        <v>515</v>
      </c>
      <c r="L235" s="57" t="s">
        <v>516</v>
      </c>
      <c r="M235" s="56" t="s">
        <v>517</v>
      </c>
      <c r="N235" s="56">
        <v>1</v>
      </c>
      <c r="O235" s="56">
        <v>2</v>
      </c>
      <c r="P235" s="56"/>
      <c r="Q235" s="56"/>
      <c r="R235" s="56"/>
      <c r="S235" s="56"/>
      <c r="T235" s="56"/>
      <c r="U235" s="56"/>
      <c r="V235" s="56">
        <f t="shared" ref="V235:V266" si="67">SUM(N235:U235)</f>
        <v>3</v>
      </c>
      <c r="W235" s="56"/>
      <c r="X235" s="56">
        <v>5</v>
      </c>
      <c r="Y235" s="56">
        <v>2</v>
      </c>
      <c r="Z235" s="56"/>
      <c r="AA235" s="56"/>
      <c r="AB235" s="56"/>
      <c r="AC235" s="56"/>
      <c r="AD235" s="56"/>
      <c r="AE235" s="56"/>
      <c r="AF235" s="56">
        <f t="shared" si="48"/>
        <v>7</v>
      </c>
      <c r="AG235" s="56">
        <f t="shared" si="49"/>
        <v>4</v>
      </c>
      <c r="AH235" s="56">
        <f t="shared" si="50"/>
        <v>0</v>
      </c>
      <c r="AI235" s="56">
        <f t="shared" si="51"/>
        <v>0</v>
      </c>
      <c r="AJ235" s="56">
        <f t="shared" si="52"/>
        <v>0</v>
      </c>
      <c r="AK235" s="56">
        <f t="shared" si="53"/>
        <v>0</v>
      </c>
      <c r="AL235" s="56">
        <f t="shared" si="54"/>
        <v>0</v>
      </c>
      <c r="AM235" s="56">
        <f t="shared" si="55"/>
        <v>0</v>
      </c>
      <c r="AN235" s="56">
        <f t="shared" si="56"/>
        <v>0</v>
      </c>
      <c r="AO235" s="58">
        <f t="shared" si="61"/>
        <v>4</v>
      </c>
      <c r="AP235" s="69"/>
      <c r="AQ235" s="40">
        <v>0</v>
      </c>
      <c r="AR235" s="40">
        <f>$AO235/3</f>
        <v>1.3333333333333333</v>
      </c>
      <c r="AS235" s="31">
        <f>$AO235/3</f>
        <v>1.3333333333333333</v>
      </c>
      <c r="AT235" s="31">
        <f>$AO235/3</f>
        <v>1.3333333333333333</v>
      </c>
      <c r="AU235" s="31">
        <v>0</v>
      </c>
      <c r="AV235" s="39">
        <v>0</v>
      </c>
      <c r="AW235" s="31"/>
      <c r="AX235" s="31"/>
      <c r="AY235" s="31"/>
      <c r="AZ235" s="31"/>
      <c r="BA235" s="39"/>
      <c r="BB235" s="152">
        <f t="shared" si="58"/>
        <v>4</v>
      </c>
      <c r="BC235" s="43">
        <v>521762</v>
      </c>
      <c r="BD235" s="43">
        <v>176415</v>
      </c>
      <c r="BE235" t="s">
        <v>1414</v>
      </c>
      <c r="BF235"/>
      <c r="BI235" t="s">
        <v>1551</v>
      </c>
      <c r="BJ235" t="s">
        <v>1503</v>
      </c>
      <c r="BM235" t="s">
        <v>1545</v>
      </c>
      <c r="BN235" t="s">
        <v>1525</v>
      </c>
    </row>
    <row r="236" spans="1:66" ht="15" customHeight="1" x14ac:dyDescent="0.25">
      <c r="A236" s="56" t="s">
        <v>522</v>
      </c>
      <c r="B236" s="19" t="s">
        <v>31</v>
      </c>
      <c r="C236" s="56" t="s">
        <v>1203</v>
      </c>
      <c r="D236" s="34">
        <v>43091</v>
      </c>
      <c r="E236" s="34">
        <v>44187</v>
      </c>
      <c r="F236" s="19"/>
      <c r="G236" s="19"/>
      <c r="H236" s="38" t="s">
        <v>1100</v>
      </c>
      <c r="I236" s="19" t="s">
        <v>1173</v>
      </c>
      <c r="J236" s="19"/>
      <c r="K236" s="56" t="s">
        <v>523</v>
      </c>
      <c r="L236" s="57" t="s">
        <v>524</v>
      </c>
      <c r="M236" s="56" t="s">
        <v>525</v>
      </c>
      <c r="N236" s="56"/>
      <c r="O236" s="56"/>
      <c r="P236" s="56"/>
      <c r="Q236" s="56"/>
      <c r="R236" s="56"/>
      <c r="S236" s="56"/>
      <c r="T236" s="56"/>
      <c r="U236" s="56"/>
      <c r="V236" s="56">
        <f t="shared" si="67"/>
        <v>0</v>
      </c>
      <c r="W236" s="56"/>
      <c r="X236" s="56">
        <v>6</v>
      </c>
      <c r="Y236" s="56"/>
      <c r="Z236" s="56"/>
      <c r="AA236" s="56"/>
      <c r="AB236" s="56"/>
      <c r="AC236" s="56"/>
      <c r="AD236" s="56"/>
      <c r="AE236" s="56"/>
      <c r="AF236" s="56">
        <f t="shared" si="48"/>
        <v>6</v>
      </c>
      <c r="AG236" s="56">
        <f t="shared" si="49"/>
        <v>6</v>
      </c>
      <c r="AH236" s="56">
        <f t="shared" si="50"/>
        <v>0</v>
      </c>
      <c r="AI236" s="56">
        <f t="shared" si="51"/>
        <v>0</v>
      </c>
      <c r="AJ236" s="56">
        <f t="shared" si="52"/>
        <v>0</v>
      </c>
      <c r="AK236" s="56">
        <f t="shared" si="53"/>
        <v>0</v>
      </c>
      <c r="AL236" s="56">
        <f t="shared" si="54"/>
        <v>0</v>
      </c>
      <c r="AM236" s="56">
        <f t="shared" si="55"/>
        <v>0</v>
      </c>
      <c r="AN236" s="56">
        <f t="shared" si="56"/>
        <v>0</v>
      </c>
      <c r="AO236" s="58">
        <f t="shared" si="61"/>
        <v>6</v>
      </c>
      <c r="AP236" s="69"/>
      <c r="AQ236" s="40">
        <v>0</v>
      </c>
      <c r="AR236" s="40">
        <v>0</v>
      </c>
      <c r="AS236" s="31">
        <f t="shared" ref="AS236:AV240" si="68">$AO236/4</f>
        <v>1.5</v>
      </c>
      <c r="AT236" s="31">
        <f t="shared" si="68"/>
        <v>1.5</v>
      </c>
      <c r="AU236" s="31">
        <f t="shared" si="68"/>
        <v>1.5</v>
      </c>
      <c r="AV236" s="39">
        <f t="shared" si="68"/>
        <v>1.5</v>
      </c>
      <c r="AW236" s="31"/>
      <c r="AX236" s="31"/>
      <c r="AY236" s="31"/>
      <c r="AZ236" s="31"/>
      <c r="BA236" s="39"/>
      <c r="BB236" s="152">
        <f t="shared" si="58"/>
        <v>6</v>
      </c>
      <c r="BC236" s="43">
        <v>520442</v>
      </c>
      <c r="BD236" s="43">
        <v>175588</v>
      </c>
      <c r="BE236" t="s">
        <v>1402</v>
      </c>
      <c r="BF236"/>
      <c r="BM236" t="s">
        <v>1545</v>
      </c>
      <c r="BN236" t="s">
        <v>1495</v>
      </c>
    </row>
    <row r="237" spans="1:66" ht="15" customHeight="1" x14ac:dyDescent="0.25">
      <c r="A237" s="56" t="s">
        <v>526</v>
      </c>
      <c r="B237" s="19" t="s">
        <v>31</v>
      </c>
      <c r="C237" s="56" t="s">
        <v>1203</v>
      </c>
      <c r="D237" s="34">
        <v>43080</v>
      </c>
      <c r="E237" s="34">
        <v>44176</v>
      </c>
      <c r="F237" s="19"/>
      <c r="G237" s="19"/>
      <c r="H237" s="38" t="s">
        <v>1100</v>
      </c>
      <c r="I237" s="19" t="s">
        <v>1173</v>
      </c>
      <c r="J237" s="19"/>
      <c r="K237" s="56" t="s">
        <v>527</v>
      </c>
      <c r="L237" s="57" t="s">
        <v>528</v>
      </c>
      <c r="M237" s="56" t="s">
        <v>529</v>
      </c>
      <c r="N237" s="56"/>
      <c r="O237" s="56"/>
      <c r="P237" s="56"/>
      <c r="Q237" s="56"/>
      <c r="R237" s="56"/>
      <c r="S237" s="56"/>
      <c r="T237" s="56"/>
      <c r="U237" s="56"/>
      <c r="V237" s="56">
        <f t="shared" si="67"/>
        <v>0</v>
      </c>
      <c r="W237" s="56"/>
      <c r="X237" s="56"/>
      <c r="Y237" s="56">
        <v>1</v>
      </c>
      <c r="Z237" s="56">
        <v>1</v>
      </c>
      <c r="AA237" s="56"/>
      <c r="AB237" s="56"/>
      <c r="AC237" s="56"/>
      <c r="AD237" s="56"/>
      <c r="AE237" s="56"/>
      <c r="AF237" s="56">
        <f t="shared" si="48"/>
        <v>2</v>
      </c>
      <c r="AG237" s="56">
        <f t="shared" si="49"/>
        <v>0</v>
      </c>
      <c r="AH237" s="56">
        <f t="shared" si="50"/>
        <v>1</v>
      </c>
      <c r="AI237" s="56">
        <f t="shared" si="51"/>
        <v>1</v>
      </c>
      <c r="AJ237" s="56">
        <f t="shared" si="52"/>
        <v>0</v>
      </c>
      <c r="AK237" s="56">
        <f t="shared" si="53"/>
        <v>0</v>
      </c>
      <c r="AL237" s="56">
        <f t="shared" si="54"/>
        <v>0</v>
      </c>
      <c r="AM237" s="56">
        <f t="shared" si="55"/>
        <v>0</v>
      </c>
      <c r="AN237" s="56">
        <f t="shared" si="56"/>
        <v>0</v>
      </c>
      <c r="AO237" s="58">
        <f t="shared" ref="AO237:AO268" si="69">AF237-V237</f>
        <v>2</v>
      </c>
      <c r="AP237" s="69"/>
      <c r="AQ237" s="40">
        <v>0</v>
      </c>
      <c r="AR237" s="40">
        <v>0</v>
      </c>
      <c r="AS237" s="31">
        <f t="shared" si="68"/>
        <v>0.5</v>
      </c>
      <c r="AT237" s="31">
        <f t="shared" si="68"/>
        <v>0.5</v>
      </c>
      <c r="AU237" s="31">
        <f t="shared" si="68"/>
        <v>0.5</v>
      </c>
      <c r="AV237" s="39">
        <f t="shared" si="68"/>
        <v>0.5</v>
      </c>
      <c r="AW237" s="31"/>
      <c r="AX237" s="31"/>
      <c r="AY237" s="31"/>
      <c r="AZ237" s="31"/>
      <c r="BA237" s="39"/>
      <c r="BB237" s="152">
        <f t="shared" si="58"/>
        <v>2</v>
      </c>
      <c r="BC237" s="43">
        <v>515664</v>
      </c>
      <c r="BD237" s="43">
        <v>171121</v>
      </c>
      <c r="BE237" t="s">
        <v>1405</v>
      </c>
      <c r="BF237"/>
    </row>
    <row r="238" spans="1:66" ht="15" customHeight="1" x14ac:dyDescent="0.25">
      <c r="A238" s="56" t="s">
        <v>530</v>
      </c>
      <c r="B238" s="19" t="s">
        <v>48</v>
      </c>
      <c r="C238" s="56"/>
      <c r="D238" s="34">
        <v>43895</v>
      </c>
      <c r="E238" s="34">
        <v>44990</v>
      </c>
      <c r="F238" s="19"/>
      <c r="G238" s="19"/>
      <c r="H238" s="38" t="s">
        <v>1100</v>
      </c>
      <c r="I238" s="19" t="s">
        <v>1173</v>
      </c>
      <c r="J238" s="19"/>
      <c r="K238" s="56" t="s">
        <v>531</v>
      </c>
      <c r="L238" s="57" t="s">
        <v>532</v>
      </c>
      <c r="M238" s="56" t="s">
        <v>533</v>
      </c>
      <c r="N238" s="56">
        <v>1</v>
      </c>
      <c r="O238" s="56"/>
      <c r="P238" s="56"/>
      <c r="Q238" s="56"/>
      <c r="R238" s="56"/>
      <c r="S238" s="56"/>
      <c r="T238" s="56"/>
      <c r="U238" s="56"/>
      <c r="V238" s="56">
        <f t="shared" si="67"/>
        <v>1</v>
      </c>
      <c r="W238" s="56"/>
      <c r="X238" s="56">
        <v>2</v>
      </c>
      <c r="Y238" s="56"/>
      <c r="Z238" s="56"/>
      <c r="AA238" s="56"/>
      <c r="AB238" s="56"/>
      <c r="AC238" s="56"/>
      <c r="AD238" s="56"/>
      <c r="AE238" s="56"/>
      <c r="AF238" s="56">
        <f t="shared" si="48"/>
        <v>2</v>
      </c>
      <c r="AG238" s="56">
        <f t="shared" si="49"/>
        <v>1</v>
      </c>
      <c r="AH238" s="56">
        <f t="shared" si="50"/>
        <v>0</v>
      </c>
      <c r="AI238" s="56">
        <f t="shared" si="51"/>
        <v>0</v>
      </c>
      <c r="AJ238" s="56">
        <f t="shared" si="52"/>
        <v>0</v>
      </c>
      <c r="AK238" s="56">
        <f t="shared" si="53"/>
        <v>0</v>
      </c>
      <c r="AL238" s="56">
        <f t="shared" si="54"/>
        <v>0</v>
      </c>
      <c r="AM238" s="56">
        <f t="shared" si="55"/>
        <v>0</v>
      </c>
      <c r="AN238" s="56">
        <f t="shared" si="56"/>
        <v>0</v>
      </c>
      <c r="AO238" s="58">
        <f t="shared" si="69"/>
        <v>1</v>
      </c>
      <c r="AP238" s="69"/>
      <c r="AQ238" s="40">
        <v>0</v>
      </c>
      <c r="AR238" s="40">
        <v>0</v>
      </c>
      <c r="AS238" s="44">
        <f t="shared" si="68"/>
        <v>0.25</v>
      </c>
      <c r="AT238" s="44">
        <f t="shared" si="68"/>
        <v>0.25</v>
      </c>
      <c r="AU238" s="44">
        <f t="shared" si="68"/>
        <v>0.25</v>
      </c>
      <c r="AV238" s="45">
        <f t="shared" si="68"/>
        <v>0.25</v>
      </c>
      <c r="AW238" s="44"/>
      <c r="AX238" s="44"/>
      <c r="AY238" s="44"/>
      <c r="AZ238" s="44"/>
      <c r="BA238" s="45"/>
      <c r="BB238" s="152">
        <f t="shared" si="58"/>
        <v>1</v>
      </c>
      <c r="BC238" s="43">
        <v>518109</v>
      </c>
      <c r="BD238" s="43">
        <v>175300</v>
      </c>
      <c r="BE238" t="s">
        <v>1423</v>
      </c>
      <c r="BF238"/>
      <c r="BG238" t="s">
        <v>1403</v>
      </c>
      <c r="BM238" t="s">
        <v>1545</v>
      </c>
      <c r="BN238" t="s">
        <v>1511</v>
      </c>
    </row>
    <row r="239" spans="1:66" ht="15" customHeight="1" x14ac:dyDescent="0.25">
      <c r="A239" s="56" t="s">
        <v>534</v>
      </c>
      <c r="B239" s="19" t="s">
        <v>31</v>
      </c>
      <c r="C239" s="56"/>
      <c r="D239" s="34">
        <v>43434</v>
      </c>
      <c r="E239" s="34">
        <v>44639</v>
      </c>
      <c r="F239" s="34"/>
      <c r="G239" s="19"/>
      <c r="H239" s="38" t="s">
        <v>1100</v>
      </c>
      <c r="I239" s="19" t="s">
        <v>1173</v>
      </c>
      <c r="J239" s="19"/>
      <c r="K239" s="56" t="s">
        <v>1244</v>
      </c>
      <c r="L239" s="57" t="s">
        <v>535</v>
      </c>
      <c r="M239" s="56" t="s">
        <v>536</v>
      </c>
      <c r="N239" s="56"/>
      <c r="O239" s="56"/>
      <c r="P239" s="56">
        <v>1</v>
      </c>
      <c r="Q239" s="56"/>
      <c r="R239" s="56"/>
      <c r="S239" s="56"/>
      <c r="T239" s="56"/>
      <c r="U239" s="56"/>
      <c r="V239" s="56">
        <f t="shared" si="67"/>
        <v>1</v>
      </c>
      <c r="W239" s="56"/>
      <c r="X239" s="56">
        <v>1</v>
      </c>
      <c r="Y239" s="56">
        <v>2</v>
      </c>
      <c r="Z239" s="56"/>
      <c r="AA239" s="56"/>
      <c r="AB239" s="56"/>
      <c r="AC239" s="56"/>
      <c r="AD239" s="56"/>
      <c r="AE239" s="56"/>
      <c r="AF239" s="56">
        <f t="shared" si="48"/>
        <v>3</v>
      </c>
      <c r="AG239" s="56">
        <f t="shared" si="49"/>
        <v>1</v>
      </c>
      <c r="AH239" s="56">
        <f t="shared" si="50"/>
        <v>2</v>
      </c>
      <c r="AI239" s="56">
        <f t="shared" si="51"/>
        <v>-1</v>
      </c>
      <c r="AJ239" s="56">
        <f t="shared" si="52"/>
        <v>0</v>
      </c>
      <c r="AK239" s="56">
        <f t="shared" si="53"/>
        <v>0</v>
      </c>
      <c r="AL239" s="56">
        <f t="shared" si="54"/>
        <v>0</v>
      </c>
      <c r="AM239" s="56">
        <f t="shared" si="55"/>
        <v>0</v>
      </c>
      <c r="AN239" s="56">
        <f t="shared" si="56"/>
        <v>0</v>
      </c>
      <c r="AO239" s="58">
        <f t="shared" si="69"/>
        <v>2</v>
      </c>
      <c r="AP239" s="69"/>
      <c r="AQ239" s="40">
        <v>0</v>
      </c>
      <c r="AR239" s="40">
        <v>0</v>
      </c>
      <c r="AS239" s="31">
        <f t="shared" si="68"/>
        <v>0.5</v>
      </c>
      <c r="AT239" s="31">
        <f t="shared" si="68"/>
        <v>0.5</v>
      </c>
      <c r="AU239" s="31">
        <f t="shared" si="68"/>
        <v>0.5</v>
      </c>
      <c r="AV239" s="39">
        <f t="shared" si="68"/>
        <v>0.5</v>
      </c>
      <c r="AW239" s="31"/>
      <c r="AX239" s="31"/>
      <c r="AY239" s="31"/>
      <c r="AZ239" s="31"/>
      <c r="BA239" s="39"/>
      <c r="BB239" s="152">
        <f t="shared" si="58"/>
        <v>2</v>
      </c>
      <c r="BC239" s="43">
        <v>515746</v>
      </c>
      <c r="BD239" s="43">
        <v>173156</v>
      </c>
      <c r="BE239" t="s">
        <v>1424</v>
      </c>
      <c r="BF239"/>
      <c r="BG239" t="s">
        <v>1406</v>
      </c>
    </row>
    <row r="240" spans="1:66" ht="15" customHeight="1" x14ac:dyDescent="0.25">
      <c r="A240" s="56" t="s">
        <v>537</v>
      </c>
      <c r="B240" s="19" t="s">
        <v>20</v>
      </c>
      <c r="C240" s="56"/>
      <c r="D240" s="34">
        <v>43376</v>
      </c>
      <c r="E240" s="34">
        <v>44472</v>
      </c>
      <c r="F240" s="19"/>
      <c r="G240" s="19"/>
      <c r="H240" s="38" t="s">
        <v>1100</v>
      </c>
      <c r="I240" s="19" t="s">
        <v>1173</v>
      </c>
      <c r="J240" s="19"/>
      <c r="K240" s="56" t="s">
        <v>538</v>
      </c>
      <c r="L240" s="57" t="s">
        <v>1112</v>
      </c>
      <c r="M240" s="56" t="s">
        <v>539</v>
      </c>
      <c r="N240" s="56"/>
      <c r="O240" s="56"/>
      <c r="P240" s="56"/>
      <c r="Q240" s="56"/>
      <c r="R240" s="56"/>
      <c r="S240" s="56"/>
      <c r="T240" s="56"/>
      <c r="U240" s="56"/>
      <c r="V240" s="56">
        <f t="shared" si="67"/>
        <v>0</v>
      </c>
      <c r="W240" s="56"/>
      <c r="X240" s="56"/>
      <c r="Y240" s="56">
        <v>2</v>
      </c>
      <c r="Z240" s="56"/>
      <c r="AA240" s="56"/>
      <c r="AB240" s="56"/>
      <c r="AC240" s="56"/>
      <c r="AD240" s="56"/>
      <c r="AE240" s="56"/>
      <c r="AF240" s="56">
        <f t="shared" si="48"/>
        <v>2</v>
      </c>
      <c r="AG240" s="56">
        <f t="shared" si="49"/>
        <v>0</v>
      </c>
      <c r="AH240" s="56">
        <f t="shared" si="50"/>
        <v>2</v>
      </c>
      <c r="AI240" s="56">
        <f t="shared" si="51"/>
        <v>0</v>
      </c>
      <c r="AJ240" s="56">
        <f t="shared" si="52"/>
        <v>0</v>
      </c>
      <c r="AK240" s="56">
        <f t="shared" si="53"/>
        <v>0</v>
      </c>
      <c r="AL240" s="56">
        <f t="shared" si="54"/>
        <v>0</v>
      </c>
      <c r="AM240" s="56">
        <f t="shared" si="55"/>
        <v>0</v>
      </c>
      <c r="AN240" s="56">
        <f t="shared" si="56"/>
        <v>0</v>
      </c>
      <c r="AO240" s="58">
        <f t="shared" si="69"/>
        <v>2</v>
      </c>
      <c r="AP240" s="69"/>
      <c r="AQ240" s="40">
        <v>0</v>
      </c>
      <c r="AR240" s="40">
        <v>0</v>
      </c>
      <c r="AS240" s="31">
        <f t="shared" si="68"/>
        <v>0.5</v>
      </c>
      <c r="AT240" s="31">
        <f t="shared" si="68"/>
        <v>0.5</v>
      </c>
      <c r="AU240" s="31">
        <f t="shared" si="68"/>
        <v>0.5</v>
      </c>
      <c r="AV240" s="39">
        <f t="shared" si="68"/>
        <v>0.5</v>
      </c>
      <c r="AW240" s="31"/>
      <c r="AX240" s="31"/>
      <c r="AY240" s="31"/>
      <c r="AZ240" s="31"/>
      <c r="BA240" s="39"/>
      <c r="BB240" s="152">
        <f t="shared" si="58"/>
        <v>2</v>
      </c>
      <c r="BC240" s="43">
        <v>518028</v>
      </c>
      <c r="BD240" s="43">
        <v>175050</v>
      </c>
      <c r="BE240" t="s">
        <v>1423</v>
      </c>
      <c r="BF240"/>
      <c r="BG240" t="s">
        <v>1403</v>
      </c>
      <c r="BM240" t="s">
        <v>1545</v>
      </c>
      <c r="BN240" t="s">
        <v>1511</v>
      </c>
    </row>
    <row r="241" spans="1:66" ht="15" customHeight="1" x14ac:dyDescent="0.25">
      <c r="A241" s="56" t="s">
        <v>540</v>
      </c>
      <c r="B241" s="19" t="s">
        <v>31</v>
      </c>
      <c r="C241" s="56" t="s">
        <v>1203</v>
      </c>
      <c r="D241" s="34">
        <v>43097</v>
      </c>
      <c r="E241" s="34">
        <v>44193</v>
      </c>
      <c r="F241" s="19"/>
      <c r="G241" s="19"/>
      <c r="H241" s="38" t="s">
        <v>1100</v>
      </c>
      <c r="I241" s="19" t="s">
        <v>1173</v>
      </c>
      <c r="J241" s="19"/>
      <c r="K241" s="56" t="s">
        <v>541</v>
      </c>
      <c r="L241" s="57" t="s">
        <v>542</v>
      </c>
      <c r="M241" s="56" t="s">
        <v>338</v>
      </c>
      <c r="N241" s="56"/>
      <c r="O241" s="56"/>
      <c r="P241" s="56">
        <v>1</v>
      </c>
      <c r="Q241" s="56"/>
      <c r="R241" s="56"/>
      <c r="S241" s="56"/>
      <c r="T241" s="56"/>
      <c r="U241" s="56"/>
      <c r="V241" s="56">
        <f t="shared" si="67"/>
        <v>1</v>
      </c>
      <c r="W241" s="56"/>
      <c r="X241" s="56"/>
      <c r="Y241" s="56"/>
      <c r="Z241" s="56">
        <v>1</v>
      </c>
      <c r="AA241" s="56"/>
      <c r="AB241" s="56"/>
      <c r="AC241" s="56"/>
      <c r="AD241" s="56"/>
      <c r="AE241" s="56"/>
      <c r="AF241" s="56">
        <f t="shared" si="48"/>
        <v>1</v>
      </c>
      <c r="AG241" s="56">
        <f t="shared" si="49"/>
        <v>0</v>
      </c>
      <c r="AH241" s="56">
        <f t="shared" si="50"/>
        <v>0</v>
      </c>
      <c r="AI241" s="56">
        <f t="shared" si="51"/>
        <v>0</v>
      </c>
      <c r="AJ241" s="56">
        <f t="shared" si="52"/>
        <v>0</v>
      </c>
      <c r="AK241" s="56">
        <f t="shared" si="53"/>
        <v>0</v>
      </c>
      <c r="AL241" s="56">
        <f t="shared" si="54"/>
        <v>0</v>
      </c>
      <c r="AM241" s="56">
        <f t="shared" si="55"/>
        <v>0</v>
      </c>
      <c r="AN241" s="56">
        <f t="shared" si="56"/>
        <v>0</v>
      </c>
      <c r="AO241" s="58">
        <f t="shared" si="69"/>
        <v>0</v>
      </c>
      <c r="AP241" s="69"/>
      <c r="AQ241" s="40">
        <v>0</v>
      </c>
      <c r="AR241" s="40">
        <v>0</v>
      </c>
      <c r="AS241" s="31">
        <v>0</v>
      </c>
      <c r="AT241" s="31">
        <v>0</v>
      </c>
      <c r="AU241" s="31">
        <v>0</v>
      </c>
      <c r="AV241" s="39">
        <v>0</v>
      </c>
      <c r="AW241" s="31"/>
      <c r="AX241" s="31"/>
      <c r="AY241" s="31"/>
      <c r="AZ241" s="31"/>
      <c r="BA241" s="39"/>
      <c r="BB241" s="152">
        <f t="shared" si="58"/>
        <v>0</v>
      </c>
      <c r="BC241" s="43">
        <v>515625</v>
      </c>
      <c r="BD241" s="43">
        <v>170998</v>
      </c>
      <c r="BE241" t="s">
        <v>1405</v>
      </c>
      <c r="BF241"/>
      <c r="BG241" t="s">
        <v>1405</v>
      </c>
    </row>
    <row r="242" spans="1:66" ht="15" customHeight="1" x14ac:dyDescent="0.25">
      <c r="A242" s="56" t="s">
        <v>543</v>
      </c>
      <c r="B242" s="19" t="s">
        <v>20</v>
      </c>
      <c r="C242" s="56"/>
      <c r="D242" s="34">
        <v>43455</v>
      </c>
      <c r="E242" s="34">
        <v>44551</v>
      </c>
      <c r="F242" s="19"/>
      <c r="G242" s="19"/>
      <c r="H242" s="38" t="s">
        <v>1100</v>
      </c>
      <c r="I242" s="19" t="s">
        <v>1173</v>
      </c>
      <c r="J242" s="19"/>
      <c r="K242" s="56" t="s">
        <v>544</v>
      </c>
      <c r="L242" s="57" t="s">
        <v>1238</v>
      </c>
      <c r="M242" s="56" t="s">
        <v>545</v>
      </c>
      <c r="N242" s="56"/>
      <c r="O242" s="56"/>
      <c r="P242" s="56"/>
      <c r="Q242" s="56"/>
      <c r="R242" s="56"/>
      <c r="S242" s="56"/>
      <c r="T242" s="56"/>
      <c r="U242" s="56"/>
      <c r="V242" s="56">
        <f t="shared" si="67"/>
        <v>0</v>
      </c>
      <c r="W242" s="56"/>
      <c r="X242" s="56"/>
      <c r="Y242" s="56">
        <v>1</v>
      </c>
      <c r="Z242" s="56"/>
      <c r="AA242" s="56"/>
      <c r="AB242" s="56"/>
      <c r="AC242" s="56"/>
      <c r="AD242" s="56"/>
      <c r="AE242" s="56"/>
      <c r="AF242" s="56">
        <f t="shared" si="48"/>
        <v>1</v>
      </c>
      <c r="AG242" s="56">
        <f t="shared" si="49"/>
        <v>0</v>
      </c>
      <c r="AH242" s="56">
        <f t="shared" si="50"/>
        <v>1</v>
      </c>
      <c r="AI242" s="56">
        <f t="shared" si="51"/>
        <v>0</v>
      </c>
      <c r="AJ242" s="56">
        <f t="shared" si="52"/>
        <v>0</v>
      </c>
      <c r="AK242" s="56">
        <f t="shared" si="53"/>
        <v>0</v>
      </c>
      <c r="AL242" s="56">
        <f t="shared" si="54"/>
        <v>0</v>
      </c>
      <c r="AM242" s="56">
        <f t="shared" si="55"/>
        <v>0</v>
      </c>
      <c r="AN242" s="56">
        <f t="shared" si="56"/>
        <v>0</v>
      </c>
      <c r="AO242" s="58">
        <f t="shared" si="69"/>
        <v>1</v>
      </c>
      <c r="AP242" s="69"/>
      <c r="AQ242" s="40">
        <v>0</v>
      </c>
      <c r="AR242" s="40">
        <v>0</v>
      </c>
      <c r="AS242" s="44">
        <f t="shared" ref="AS242:AV247" si="70">$AO242/4</f>
        <v>0.25</v>
      </c>
      <c r="AT242" s="44">
        <f t="shared" si="70"/>
        <v>0.25</v>
      </c>
      <c r="AU242" s="44">
        <f t="shared" si="70"/>
        <v>0.25</v>
      </c>
      <c r="AV242" s="45">
        <f t="shared" si="70"/>
        <v>0.25</v>
      </c>
      <c r="AW242" s="44"/>
      <c r="AX242" s="44"/>
      <c r="AY242" s="44"/>
      <c r="AZ242" s="44"/>
      <c r="BA242" s="45"/>
      <c r="BB242" s="152">
        <f t="shared" si="58"/>
        <v>1</v>
      </c>
      <c r="BC242" s="43">
        <v>521350</v>
      </c>
      <c r="BD242" s="43">
        <v>176123</v>
      </c>
      <c r="BE242" t="s">
        <v>1459</v>
      </c>
      <c r="BF242"/>
      <c r="BH242" t="s">
        <v>1404</v>
      </c>
      <c r="BM242" t="s">
        <v>1545</v>
      </c>
      <c r="BN242" t="s">
        <v>1525</v>
      </c>
    </row>
    <row r="243" spans="1:66" ht="15" customHeight="1" x14ac:dyDescent="0.25">
      <c r="A243" s="56" t="s">
        <v>554</v>
      </c>
      <c r="B243" s="19" t="s">
        <v>43</v>
      </c>
      <c r="C243" s="56"/>
      <c r="D243" s="34">
        <v>43125</v>
      </c>
      <c r="E243" s="34">
        <v>44221</v>
      </c>
      <c r="F243" s="19"/>
      <c r="G243" s="19"/>
      <c r="H243" s="38" t="s">
        <v>1100</v>
      </c>
      <c r="I243" s="19" t="s">
        <v>1173</v>
      </c>
      <c r="J243" s="19"/>
      <c r="K243" s="56" t="s">
        <v>555</v>
      </c>
      <c r="L243" s="57" t="s">
        <v>556</v>
      </c>
      <c r="M243" s="56" t="s">
        <v>557</v>
      </c>
      <c r="N243" s="56"/>
      <c r="O243" s="56"/>
      <c r="P243" s="56"/>
      <c r="Q243" s="56"/>
      <c r="R243" s="56"/>
      <c r="S243" s="56"/>
      <c r="T243" s="56"/>
      <c r="U243" s="56"/>
      <c r="V243" s="56">
        <f t="shared" si="67"/>
        <v>0</v>
      </c>
      <c r="W243" s="56"/>
      <c r="X243" s="56">
        <v>1</v>
      </c>
      <c r="Y243" s="56">
        <v>2</v>
      </c>
      <c r="Z243" s="56"/>
      <c r="AA243" s="56"/>
      <c r="AB243" s="56"/>
      <c r="AC243" s="56"/>
      <c r="AD243" s="56"/>
      <c r="AE243" s="56"/>
      <c r="AF243" s="56">
        <f t="shared" si="48"/>
        <v>3</v>
      </c>
      <c r="AG243" s="56">
        <f t="shared" si="49"/>
        <v>1</v>
      </c>
      <c r="AH243" s="56">
        <f t="shared" si="50"/>
        <v>2</v>
      </c>
      <c r="AI243" s="56">
        <f t="shared" si="51"/>
        <v>0</v>
      </c>
      <c r="AJ243" s="56">
        <f t="shared" si="52"/>
        <v>0</v>
      </c>
      <c r="AK243" s="56">
        <f t="shared" si="53"/>
        <v>0</v>
      </c>
      <c r="AL243" s="56">
        <f t="shared" si="54"/>
        <v>0</v>
      </c>
      <c r="AM243" s="56">
        <f t="shared" si="55"/>
        <v>0</v>
      </c>
      <c r="AN243" s="56">
        <f t="shared" si="56"/>
        <v>0</v>
      </c>
      <c r="AO243" s="58">
        <f t="shared" si="69"/>
        <v>3</v>
      </c>
      <c r="AP243" s="69"/>
      <c r="AQ243" s="40">
        <v>0</v>
      </c>
      <c r="AR243" s="40">
        <v>0</v>
      </c>
      <c r="AS243" s="44">
        <f t="shared" si="70"/>
        <v>0.75</v>
      </c>
      <c r="AT243" s="44">
        <f t="shared" si="70"/>
        <v>0.75</v>
      </c>
      <c r="AU243" s="44">
        <f t="shared" si="70"/>
        <v>0.75</v>
      </c>
      <c r="AV243" s="45">
        <f t="shared" si="70"/>
        <v>0.75</v>
      </c>
      <c r="AW243" s="44"/>
      <c r="AX243" s="44"/>
      <c r="AY243" s="44"/>
      <c r="AZ243" s="44"/>
      <c r="BA243" s="45"/>
      <c r="BB243" s="152">
        <f t="shared" si="58"/>
        <v>3</v>
      </c>
      <c r="BC243" s="43">
        <v>518831</v>
      </c>
      <c r="BD243" s="43">
        <v>175436</v>
      </c>
      <c r="BE243" t="s">
        <v>1422</v>
      </c>
      <c r="BF243"/>
    </row>
    <row r="244" spans="1:66" ht="15" customHeight="1" x14ac:dyDescent="0.25">
      <c r="A244" s="56" t="s">
        <v>561</v>
      </c>
      <c r="B244" s="19" t="s">
        <v>31</v>
      </c>
      <c r="C244" s="56"/>
      <c r="D244" s="34">
        <v>43168</v>
      </c>
      <c r="E244" s="34">
        <v>44264</v>
      </c>
      <c r="F244" s="19"/>
      <c r="G244" s="19"/>
      <c r="H244" s="38" t="s">
        <v>1100</v>
      </c>
      <c r="I244" s="19" t="s">
        <v>1173</v>
      </c>
      <c r="J244" s="19"/>
      <c r="K244" s="56" t="s">
        <v>562</v>
      </c>
      <c r="L244" s="57" t="s">
        <v>563</v>
      </c>
      <c r="M244" s="56" t="s">
        <v>564</v>
      </c>
      <c r="N244" s="56"/>
      <c r="O244" s="56"/>
      <c r="P244" s="56"/>
      <c r="Q244" s="56"/>
      <c r="R244" s="56"/>
      <c r="S244" s="56"/>
      <c r="T244" s="56"/>
      <c r="U244" s="56"/>
      <c r="V244" s="56">
        <f t="shared" si="67"/>
        <v>0</v>
      </c>
      <c r="W244" s="56"/>
      <c r="X244" s="56"/>
      <c r="Y244" s="56">
        <v>1</v>
      </c>
      <c r="Z244" s="56"/>
      <c r="AA244" s="56"/>
      <c r="AB244" s="56"/>
      <c r="AC244" s="56"/>
      <c r="AD244" s="56"/>
      <c r="AE244" s="56"/>
      <c r="AF244" s="56">
        <f t="shared" si="48"/>
        <v>1</v>
      </c>
      <c r="AG244" s="56">
        <f t="shared" si="49"/>
        <v>0</v>
      </c>
      <c r="AH244" s="56">
        <f t="shared" si="50"/>
        <v>1</v>
      </c>
      <c r="AI244" s="56">
        <f t="shared" si="51"/>
        <v>0</v>
      </c>
      <c r="AJ244" s="56">
        <f t="shared" si="52"/>
        <v>0</v>
      </c>
      <c r="AK244" s="56">
        <f t="shared" si="53"/>
        <v>0</v>
      </c>
      <c r="AL244" s="56">
        <f t="shared" si="54"/>
        <v>0</v>
      </c>
      <c r="AM244" s="56">
        <f t="shared" si="55"/>
        <v>0</v>
      </c>
      <c r="AN244" s="56">
        <f t="shared" si="56"/>
        <v>0</v>
      </c>
      <c r="AO244" s="58">
        <f t="shared" si="69"/>
        <v>1</v>
      </c>
      <c r="AP244" s="69"/>
      <c r="AQ244" s="40">
        <v>0</v>
      </c>
      <c r="AR244" s="40">
        <v>0</v>
      </c>
      <c r="AS244" s="44">
        <f t="shared" si="70"/>
        <v>0.25</v>
      </c>
      <c r="AT244" s="44">
        <f t="shared" si="70"/>
        <v>0.25</v>
      </c>
      <c r="AU244" s="44">
        <f t="shared" si="70"/>
        <v>0.25</v>
      </c>
      <c r="AV244" s="45">
        <f t="shared" si="70"/>
        <v>0.25</v>
      </c>
      <c r="AW244" s="44"/>
      <c r="AX244" s="44"/>
      <c r="AY244" s="44"/>
      <c r="AZ244" s="44"/>
      <c r="BA244" s="45"/>
      <c r="BB244" s="152">
        <f t="shared" si="58"/>
        <v>1</v>
      </c>
      <c r="BC244" s="43">
        <v>517967</v>
      </c>
      <c r="BD244" s="43">
        <v>174947</v>
      </c>
      <c r="BE244" t="s">
        <v>1423</v>
      </c>
      <c r="BF244"/>
      <c r="BG244" t="s">
        <v>1403</v>
      </c>
      <c r="BM244" t="s">
        <v>1545</v>
      </c>
      <c r="BN244" t="s">
        <v>1511</v>
      </c>
    </row>
    <row r="245" spans="1:66" ht="15" customHeight="1" x14ac:dyDescent="0.25">
      <c r="A245" s="56" t="s">
        <v>569</v>
      </c>
      <c r="B245" s="19" t="s">
        <v>31</v>
      </c>
      <c r="C245" s="56" t="s">
        <v>1203</v>
      </c>
      <c r="D245" s="34">
        <v>43136</v>
      </c>
      <c r="E245" s="34">
        <v>44232</v>
      </c>
      <c r="F245" s="19"/>
      <c r="G245" s="19"/>
      <c r="H245" s="38" t="s">
        <v>1100</v>
      </c>
      <c r="I245" s="19" t="s">
        <v>1173</v>
      </c>
      <c r="J245" s="19"/>
      <c r="K245" s="56" t="s">
        <v>570</v>
      </c>
      <c r="L245" s="57" t="s">
        <v>528</v>
      </c>
      <c r="M245" s="56" t="s">
        <v>529</v>
      </c>
      <c r="N245" s="56"/>
      <c r="O245" s="56"/>
      <c r="P245" s="56"/>
      <c r="Q245" s="56"/>
      <c r="R245" s="56"/>
      <c r="S245" s="56"/>
      <c r="T245" s="56"/>
      <c r="U245" s="56"/>
      <c r="V245" s="56">
        <f t="shared" si="67"/>
        <v>0</v>
      </c>
      <c r="W245" s="56"/>
      <c r="X245" s="56"/>
      <c r="Y245" s="56">
        <v>1</v>
      </c>
      <c r="Z245" s="56"/>
      <c r="AA245" s="56"/>
      <c r="AB245" s="56"/>
      <c r="AC245" s="56"/>
      <c r="AD245" s="56"/>
      <c r="AE245" s="56"/>
      <c r="AF245" s="56">
        <f t="shared" si="48"/>
        <v>1</v>
      </c>
      <c r="AG245" s="56">
        <f t="shared" si="49"/>
        <v>0</v>
      </c>
      <c r="AH245" s="56">
        <f t="shared" si="50"/>
        <v>1</v>
      </c>
      <c r="AI245" s="56">
        <f t="shared" si="51"/>
        <v>0</v>
      </c>
      <c r="AJ245" s="56">
        <f t="shared" si="52"/>
        <v>0</v>
      </c>
      <c r="AK245" s="56">
        <f t="shared" si="53"/>
        <v>0</v>
      </c>
      <c r="AL245" s="56">
        <f t="shared" si="54"/>
        <v>0</v>
      </c>
      <c r="AM245" s="56">
        <f t="shared" si="55"/>
        <v>0</v>
      </c>
      <c r="AN245" s="56">
        <f t="shared" si="56"/>
        <v>0</v>
      </c>
      <c r="AO245" s="58">
        <f t="shared" si="69"/>
        <v>1</v>
      </c>
      <c r="AP245" s="69"/>
      <c r="AQ245" s="40">
        <v>0</v>
      </c>
      <c r="AR245" s="40">
        <v>0</v>
      </c>
      <c r="AS245" s="44">
        <f t="shared" si="70"/>
        <v>0.25</v>
      </c>
      <c r="AT245" s="44">
        <f t="shared" si="70"/>
        <v>0.25</v>
      </c>
      <c r="AU245" s="44">
        <f t="shared" si="70"/>
        <v>0.25</v>
      </c>
      <c r="AV245" s="45">
        <f t="shared" si="70"/>
        <v>0.25</v>
      </c>
      <c r="AW245" s="44"/>
      <c r="AX245" s="44"/>
      <c r="AY245" s="44"/>
      <c r="AZ245" s="44"/>
      <c r="BA245" s="45"/>
      <c r="BB245" s="152">
        <f t="shared" si="58"/>
        <v>1</v>
      </c>
      <c r="BC245" s="43">
        <v>515664</v>
      </c>
      <c r="BD245" s="43">
        <v>171121</v>
      </c>
      <c r="BE245" t="s">
        <v>1405</v>
      </c>
      <c r="BF245"/>
    </row>
    <row r="246" spans="1:66" ht="15" customHeight="1" x14ac:dyDescent="0.25">
      <c r="A246" s="56" t="s">
        <v>571</v>
      </c>
      <c r="B246" s="19" t="s">
        <v>48</v>
      </c>
      <c r="C246" s="56"/>
      <c r="D246" s="34">
        <v>43230</v>
      </c>
      <c r="E246" s="34">
        <v>44326</v>
      </c>
      <c r="F246" s="19"/>
      <c r="G246" s="19"/>
      <c r="H246" s="38" t="s">
        <v>1100</v>
      </c>
      <c r="I246" s="19" t="s">
        <v>1173</v>
      </c>
      <c r="J246" s="19"/>
      <c r="K246" s="56" t="s">
        <v>572</v>
      </c>
      <c r="L246" s="57" t="s">
        <v>573</v>
      </c>
      <c r="M246" s="56" t="s">
        <v>574</v>
      </c>
      <c r="N246" s="56"/>
      <c r="O246" s="56"/>
      <c r="P246" s="56"/>
      <c r="Q246" s="56"/>
      <c r="R246" s="56"/>
      <c r="S246" s="56"/>
      <c r="T246" s="56"/>
      <c r="U246" s="56"/>
      <c r="V246" s="56">
        <f t="shared" si="67"/>
        <v>0</v>
      </c>
      <c r="W246" s="56"/>
      <c r="X246" s="56">
        <v>1</v>
      </c>
      <c r="Y246" s="56"/>
      <c r="Z246" s="56"/>
      <c r="AA246" s="56"/>
      <c r="AB246" s="56"/>
      <c r="AC246" s="56"/>
      <c r="AD246" s="56"/>
      <c r="AE246" s="56"/>
      <c r="AF246" s="56">
        <f t="shared" si="48"/>
        <v>1</v>
      </c>
      <c r="AG246" s="56">
        <f t="shared" si="49"/>
        <v>1</v>
      </c>
      <c r="AH246" s="56">
        <f t="shared" si="50"/>
        <v>0</v>
      </c>
      <c r="AI246" s="56">
        <f t="shared" si="51"/>
        <v>0</v>
      </c>
      <c r="AJ246" s="56">
        <f t="shared" si="52"/>
        <v>0</v>
      </c>
      <c r="AK246" s="56">
        <f t="shared" si="53"/>
        <v>0</v>
      </c>
      <c r="AL246" s="56">
        <f t="shared" si="54"/>
        <v>0</v>
      </c>
      <c r="AM246" s="56">
        <f t="shared" si="55"/>
        <v>0</v>
      </c>
      <c r="AN246" s="56">
        <f t="shared" si="56"/>
        <v>0</v>
      </c>
      <c r="AO246" s="58">
        <f t="shared" si="69"/>
        <v>1</v>
      </c>
      <c r="AP246" s="69"/>
      <c r="AQ246" s="40">
        <v>0</v>
      </c>
      <c r="AR246" s="40">
        <v>0</v>
      </c>
      <c r="AS246" s="44">
        <f t="shared" si="70"/>
        <v>0.25</v>
      </c>
      <c r="AT246" s="44">
        <f t="shared" si="70"/>
        <v>0.25</v>
      </c>
      <c r="AU246" s="44">
        <f t="shared" si="70"/>
        <v>0.25</v>
      </c>
      <c r="AV246" s="45">
        <f t="shared" si="70"/>
        <v>0.25</v>
      </c>
      <c r="AW246" s="44"/>
      <c r="AX246" s="44"/>
      <c r="AY246" s="44"/>
      <c r="AZ246" s="44"/>
      <c r="BA246" s="45"/>
      <c r="BB246" s="152">
        <f t="shared" si="58"/>
        <v>1</v>
      </c>
      <c r="BC246" s="43">
        <v>518955</v>
      </c>
      <c r="BD246" s="43">
        <v>177124</v>
      </c>
      <c r="BE246" t="s">
        <v>1420</v>
      </c>
      <c r="BF246"/>
      <c r="BM246" t="s">
        <v>1545</v>
      </c>
      <c r="BN246" t="s">
        <v>1524</v>
      </c>
    </row>
    <row r="247" spans="1:66" ht="15" customHeight="1" x14ac:dyDescent="0.25">
      <c r="A247" s="56" t="s">
        <v>575</v>
      </c>
      <c r="B247" s="19" t="s">
        <v>38</v>
      </c>
      <c r="C247" s="56"/>
      <c r="D247" s="34">
        <v>43608</v>
      </c>
      <c r="E247" s="34">
        <v>44704</v>
      </c>
      <c r="F247" s="19"/>
      <c r="G247" s="19"/>
      <c r="H247" s="38" t="s">
        <v>1100</v>
      </c>
      <c r="I247" s="19" t="s">
        <v>1173</v>
      </c>
      <c r="J247" s="19"/>
      <c r="K247" s="56" t="s">
        <v>576</v>
      </c>
      <c r="L247" s="57" t="s">
        <v>577</v>
      </c>
      <c r="M247" s="56" t="s">
        <v>578</v>
      </c>
      <c r="N247" s="56"/>
      <c r="O247" s="56"/>
      <c r="P247" s="56">
        <v>2</v>
      </c>
      <c r="Q247" s="56"/>
      <c r="R247" s="56"/>
      <c r="S247" s="56"/>
      <c r="T247" s="56"/>
      <c r="U247" s="56"/>
      <c r="V247" s="56">
        <f t="shared" si="67"/>
        <v>2</v>
      </c>
      <c r="W247" s="56"/>
      <c r="X247" s="56"/>
      <c r="Y247" s="56"/>
      <c r="Z247" s="56"/>
      <c r="AA247" s="56"/>
      <c r="AB247" s="56">
        <v>1</v>
      </c>
      <c r="AC247" s="56"/>
      <c r="AD247" s="56"/>
      <c r="AE247" s="56"/>
      <c r="AF247" s="56">
        <f t="shared" si="48"/>
        <v>1</v>
      </c>
      <c r="AG247" s="56">
        <f t="shared" si="49"/>
        <v>0</v>
      </c>
      <c r="AH247" s="56">
        <f t="shared" si="50"/>
        <v>0</v>
      </c>
      <c r="AI247" s="56">
        <f t="shared" si="51"/>
        <v>-2</v>
      </c>
      <c r="AJ247" s="56">
        <f t="shared" si="52"/>
        <v>0</v>
      </c>
      <c r="AK247" s="56">
        <f t="shared" si="53"/>
        <v>1</v>
      </c>
      <c r="AL247" s="56">
        <f t="shared" si="54"/>
        <v>0</v>
      </c>
      <c r="AM247" s="56">
        <f t="shared" si="55"/>
        <v>0</v>
      </c>
      <c r="AN247" s="56">
        <f t="shared" si="56"/>
        <v>0</v>
      </c>
      <c r="AO247" s="58">
        <f t="shared" si="69"/>
        <v>-1</v>
      </c>
      <c r="AP247" s="69"/>
      <c r="AQ247" s="40">
        <v>0</v>
      </c>
      <c r="AR247" s="40">
        <v>0</v>
      </c>
      <c r="AS247" s="44">
        <f t="shared" si="70"/>
        <v>-0.25</v>
      </c>
      <c r="AT247" s="44">
        <f t="shared" si="70"/>
        <v>-0.25</v>
      </c>
      <c r="AU247" s="44">
        <f t="shared" si="70"/>
        <v>-0.25</v>
      </c>
      <c r="AV247" s="45">
        <f t="shared" si="70"/>
        <v>-0.25</v>
      </c>
      <c r="AW247" s="44"/>
      <c r="AX247" s="44"/>
      <c r="AY247" s="44"/>
      <c r="AZ247" s="44"/>
      <c r="BA247" s="45"/>
      <c r="BB247" s="152">
        <f t="shared" si="58"/>
        <v>-1</v>
      </c>
      <c r="BC247" s="43">
        <v>518418</v>
      </c>
      <c r="BD247" s="43">
        <v>174325</v>
      </c>
      <c r="BE247" t="s">
        <v>1423</v>
      </c>
      <c r="BF247"/>
      <c r="BM247" t="s">
        <v>1545</v>
      </c>
      <c r="BN247" t="s">
        <v>1493</v>
      </c>
    </row>
    <row r="248" spans="1:66" ht="15" customHeight="1" x14ac:dyDescent="0.25">
      <c r="A248" s="56" t="s">
        <v>594</v>
      </c>
      <c r="B248" s="19" t="s">
        <v>20</v>
      </c>
      <c r="C248" s="56"/>
      <c r="D248" s="34">
        <v>43251</v>
      </c>
      <c r="E248" s="34">
        <v>44347</v>
      </c>
      <c r="F248" s="19"/>
      <c r="G248" s="19"/>
      <c r="H248" s="38" t="s">
        <v>1100</v>
      </c>
      <c r="I248" s="19" t="s">
        <v>1173</v>
      </c>
      <c r="J248" s="19"/>
      <c r="K248" s="56" t="s">
        <v>595</v>
      </c>
      <c r="L248" s="57" t="s">
        <v>596</v>
      </c>
      <c r="M248" s="56" t="s">
        <v>597</v>
      </c>
      <c r="N248" s="56"/>
      <c r="O248" s="56"/>
      <c r="P248" s="56"/>
      <c r="Q248" s="56">
        <v>1</v>
      </c>
      <c r="R248" s="56"/>
      <c r="S248" s="56"/>
      <c r="T248" s="56"/>
      <c r="U248" s="56"/>
      <c r="V248" s="56">
        <f t="shared" si="67"/>
        <v>1</v>
      </c>
      <c r="W248" s="56"/>
      <c r="X248" s="56"/>
      <c r="Y248" s="56"/>
      <c r="Z248" s="56"/>
      <c r="AA248" s="56">
        <v>1</v>
      </c>
      <c r="AB248" s="56"/>
      <c r="AC248" s="56"/>
      <c r="AD248" s="56"/>
      <c r="AE248" s="56"/>
      <c r="AF248" s="56">
        <f t="shared" si="48"/>
        <v>1</v>
      </c>
      <c r="AG248" s="56">
        <f t="shared" si="49"/>
        <v>0</v>
      </c>
      <c r="AH248" s="56">
        <f t="shared" si="50"/>
        <v>0</v>
      </c>
      <c r="AI248" s="56">
        <f t="shared" si="51"/>
        <v>0</v>
      </c>
      <c r="AJ248" s="56">
        <f t="shared" si="52"/>
        <v>0</v>
      </c>
      <c r="AK248" s="56">
        <f t="shared" si="53"/>
        <v>0</v>
      </c>
      <c r="AL248" s="56">
        <f t="shared" si="54"/>
        <v>0</v>
      </c>
      <c r="AM248" s="56">
        <f t="shared" si="55"/>
        <v>0</v>
      </c>
      <c r="AN248" s="56">
        <f t="shared" si="56"/>
        <v>0</v>
      </c>
      <c r="AO248" s="58">
        <f t="shared" si="69"/>
        <v>0</v>
      </c>
      <c r="AP248" s="69"/>
      <c r="AQ248" s="40">
        <v>0</v>
      </c>
      <c r="AR248" s="40">
        <v>0</v>
      </c>
      <c r="AS248" s="31">
        <v>0</v>
      </c>
      <c r="AT248" s="31">
        <v>0</v>
      </c>
      <c r="AU248" s="31">
        <v>0</v>
      </c>
      <c r="AV248" s="39">
        <v>0</v>
      </c>
      <c r="AW248" s="31"/>
      <c r="AX248" s="31"/>
      <c r="AY248" s="31"/>
      <c r="AZ248" s="31"/>
      <c r="BA248" s="39"/>
      <c r="BB248" s="152">
        <f t="shared" si="58"/>
        <v>0</v>
      </c>
      <c r="BC248" s="43">
        <v>514952</v>
      </c>
      <c r="BD248" s="43">
        <v>171606</v>
      </c>
      <c r="BE248" t="s">
        <v>1458</v>
      </c>
      <c r="BF248"/>
    </row>
    <row r="249" spans="1:66" ht="15" customHeight="1" x14ac:dyDescent="0.25">
      <c r="A249" s="56" t="s">
        <v>602</v>
      </c>
      <c r="B249" s="19" t="s">
        <v>20</v>
      </c>
      <c r="C249" s="56"/>
      <c r="D249" s="34">
        <v>43452</v>
      </c>
      <c r="E249" s="34">
        <v>44548</v>
      </c>
      <c r="F249" s="19"/>
      <c r="G249" s="19"/>
      <c r="H249" s="38" t="s">
        <v>1100</v>
      </c>
      <c r="I249" s="19" t="s">
        <v>1173</v>
      </c>
      <c r="J249" s="19"/>
      <c r="K249" s="56" t="s">
        <v>603</v>
      </c>
      <c r="L249" s="57" t="s">
        <v>604</v>
      </c>
      <c r="M249" s="56" t="s">
        <v>605</v>
      </c>
      <c r="N249" s="56"/>
      <c r="O249" s="56"/>
      <c r="P249" s="56"/>
      <c r="Q249" s="56">
        <v>1</v>
      </c>
      <c r="R249" s="56"/>
      <c r="S249" s="56"/>
      <c r="T249" s="56"/>
      <c r="U249" s="56"/>
      <c r="V249" s="56">
        <f t="shared" si="67"/>
        <v>1</v>
      </c>
      <c r="W249" s="56"/>
      <c r="X249" s="56"/>
      <c r="Y249" s="56"/>
      <c r="Z249" s="56"/>
      <c r="AA249" s="56"/>
      <c r="AB249" s="56"/>
      <c r="AC249" s="56">
        <v>1</v>
      </c>
      <c r="AD249" s="56"/>
      <c r="AE249" s="56"/>
      <c r="AF249" s="56">
        <f t="shared" si="48"/>
        <v>1</v>
      </c>
      <c r="AG249" s="56">
        <f t="shared" si="49"/>
        <v>0</v>
      </c>
      <c r="AH249" s="56">
        <f t="shared" si="50"/>
        <v>0</v>
      </c>
      <c r="AI249" s="56">
        <f t="shared" si="51"/>
        <v>0</v>
      </c>
      <c r="AJ249" s="56">
        <f t="shared" si="52"/>
        <v>-1</v>
      </c>
      <c r="AK249" s="56">
        <f t="shared" si="53"/>
        <v>0</v>
      </c>
      <c r="AL249" s="56">
        <f t="shared" si="54"/>
        <v>1</v>
      </c>
      <c r="AM249" s="56">
        <f t="shared" si="55"/>
        <v>0</v>
      </c>
      <c r="AN249" s="56">
        <f t="shared" si="56"/>
        <v>0</v>
      </c>
      <c r="AO249" s="58">
        <f t="shared" si="69"/>
        <v>0</v>
      </c>
      <c r="AP249" s="69"/>
      <c r="AQ249" s="40">
        <v>0</v>
      </c>
      <c r="AR249" s="40">
        <v>0</v>
      </c>
      <c r="AS249" s="31">
        <v>0</v>
      </c>
      <c r="AT249" s="31">
        <v>0</v>
      </c>
      <c r="AU249" s="31">
        <v>0</v>
      </c>
      <c r="AV249" s="39">
        <v>0</v>
      </c>
      <c r="AW249" s="31"/>
      <c r="AX249" s="31"/>
      <c r="AY249" s="31"/>
      <c r="AZ249" s="31"/>
      <c r="BA249" s="39"/>
      <c r="BB249" s="152">
        <f t="shared" si="58"/>
        <v>0</v>
      </c>
      <c r="BC249" s="43">
        <v>518177</v>
      </c>
      <c r="BD249" s="43">
        <v>173103</v>
      </c>
      <c r="BE249" t="s">
        <v>1487</v>
      </c>
      <c r="BF249"/>
    </row>
    <row r="250" spans="1:66" ht="15" customHeight="1" x14ac:dyDescent="0.25">
      <c r="A250" s="56" t="s">
        <v>606</v>
      </c>
      <c r="B250" s="19" t="s">
        <v>20</v>
      </c>
      <c r="C250" s="56"/>
      <c r="D250" s="34">
        <v>43636</v>
      </c>
      <c r="E250" s="34">
        <v>44732</v>
      </c>
      <c r="F250" s="19"/>
      <c r="G250" s="19"/>
      <c r="H250" s="38" t="s">
        <v>1100</v>
      </c>
      <c r="I250" s="19" t="s">
        <v>1173</v>
      </c>
      <c r="J250" s="19"/>
      <c r="K250" s="56" t="s">
        <v>607</v>
      </c>
      <c r="L250" s="57" t="s">
        <v>608</v>
      </c>
      <c r="M250" s="56" t="s">
        <v>609</v>
      </c>
      <c r="N250" s="56"/>
      <c r="O250" s="56"/>
      <c r="P250" s="56">
        <v>1</v>
      </c>
      <c r="Q250" s="56"/>
      <c r="R250" s="56"/>
      <c r="S250" s="56"/>
      <c r="T250" s="56"/>
      <c r="U250" s="56"/>
      <c r="V250" s="56">
        <f t="shared" si="67"/>
        <v>1</v>
      </c>
      <c r="W250" s="56"/>
      <c r="X250" s="56"/>
      <c r="Y250" s="56">
        <v>1</v>
      </c>
      <c r="Z250" s="56">
        <v>1</v>
      </c>
      <c r="AA250" s="56">
        <v>3</v>
      </c>
      <c r="AB250" s="56"/>
      <c r="AC250" s="56"/>
      <c r="AD250" s="56"/>
      <c r="AE250" s="56"/>
      <c r="AF250" s="56">
        <f t="shared" si="48"/>
        <v>5</v>
      </c>
      <c r="AG250" s="56">
        <f t="shared" si="49"/>
        <v>0</v>
      </c>
      <c r="AH250" s="56">
        <f t="shared" si="50"/>
        <v>1</v>
      </c>
      <c r="AI250" s="56">
        <f t="shared" si="51"/>
        <v>0</v>
      </c>
      <c r="AJ250" s="56">
        <f t="shared" si="52"/>
        <v>3</v>
      </c>
      <c r="AK250" s="56">
        <f t="shared" si="53"/>
        <v>0</v>
      </c>
      <c r="AL250" s="56">
        <f t="shared" si="54"/>
        <v>0</v>
      </c>
      <c r="AM250" s="56">
        <f t="shared" si="55"/>
        <v>0</v>
      </c>
      <c r="AN250" s="56">
        <f t="shared" si="56"/>
        <v>0</v>
      </c>
      <c r="AO250" s="58">
        <f t="shared" si="69"/>
        <v>4</v>
      </c>
      <c r="AP250" s="69"/>
      <c r="AQ250" s="40">
        <v>0</v>
      </c>
      <c r="AR250" s="40">
        <v>0</v>
      </c>
      <c r="AS250" s="31">
        <f t="shared" ref="AS250:AV251" si="71">$AO250/4</f>
        <v>1</v>
      </c>
      <c r="AT250" s="31">
        <f t="shared" si="71"/>
        <v>1</v>
      </c>
      <c r="AU250" s="31">
        <f t="shared" si="71"/>
        <v>1</v>
      </c>
      <c r="AV250" s="39">
        <f t="shared" si="71"/>
        <v>1</v>
      </c>
      <c r="AW250" s="31"/>
      <c r="AX250" s="31"/>
      <c r="AY250" s="31"/>
      <c r="AZ250" s="31"/>
      <c r="BA250" s="39"/>
      <c r="BB250" s="152">
        <f t="shared" si="58"/>
        <v>4</v>
      </c>
      <c r="BC250" s="43">
        <v>512966</v>
      </c>
      <c r="BD250" s="43">
        <v>170724</v>
      </c>
      <c r="BE250" t="s">
        <v>1416</v>
      </c>
      <c r="BF250"/>
    </row>
    <row r="251" spans="1:66" ht="15" customHeight="1" x14ac:dyDescent="0.25">
      <c r="A251" s="56" t="s">
        <v>622</v>
      </c>
      <c r="B251" s="19" t="s">
        <v>31</v>
      </c>
      <c r="C251" s="56" t="s">
        <v>1203</v>
      </c>
      <c r="D251" s="34">
        <v>43207</v>
      </c>
      <c r="E251" s="34">
        <v>44333</v>
      </c>
      <c r="F251" s="19"/>
      <c r="G251" s="19"/>
      <c r="H251" s="38" t="s">
        <v>1100</v>
      </c>
      <c r="I251" s="19" t="s">
        <v>1173</v>
      </c>
      <c r="J251" s="19"/>
      <c r="K251" s="56" t="s">
        <v>623</v>
      </c>
      <c r="L251" s="57" t="s">
        <v>624</v>
      </c>
      <c r="M251" s="56" t="s">
        <v>625</v>
      </c>
      <c r="N251" s="56"/>
      <c r="O251" s="56"/>
      <c r="P251" s="56"/>
      <c r="Q251" s="56"/>
      <c r="R251" s="56"/>
      <c r="S251" s="56"/>
      <c r="T251" s="56"/>
      <c r="U251" s="56"/>
      <c r="V251" s="56">
        <f t="shared" si="67"/>
        <v>0</v>
      </c>
      <c r="W251" s="56"/>
      <c r="X251" s="56"/>
      <c r="Y251" s="56">
        <v>2</v>
      </c>
      <c r="Z251" s="56"/>
      <c r="AA251" s="56"/>
      <c r="AB251" s="56"/>
      <c r="AC251" s="56"/>
      <c r="AD251" s="56"/>
      <c r="AE251" s="56"/>
      <c r="AF251" s="56">
        <f t="shared" si="48"/>
        <v>2</v>
      </c>
      <c r="AG251" s="56">
        <f t="shared" si="49"/>
        <v>0</v>
      </c>
      <c r="AH251" s="56">
        <f t="shared" si="50"/>
        <v>2</v>
      </c>
      <c r="AI251" s="56">
        <f t="shared" si="51"/>
        <v>0</v>
      </c>
      <c r="AJ251" s="56">
        <f t="shared" si="52"/>
        <v>0</v>
      </c>
      <c r="AK251" s="56">
        <f t="shared" si="53"/>
        <v>0</v>
      </c>
      <c r="AL251" s="56">
        <f t="shared" si="54"/>
        <v>0</v>
      </c>
      <c r="AM251" s="56">
        <f t="shared" si="55"/>
        <v>0</v>
      </c>
      <c r="AN251" s="56">
        <f t="shared" si="56"/>
        <v>0</v>
      </c>
      <c r="AO251" s="58">
        <f t="shared" si="69"/>
        <v>2</v>
      </c>
      <c r="AP251" s="69"/>
      <c r="AQ251" s="40">
        <v>0</v>
      </c>
      <c r="AR251" s="40">
        <v>0</v>
      </c>
      <c r="AS251" s="31">
        <f t="shared" si="71"/>
        <v>0.5</v>
      </c>
      <c r="AT251" s="31">
        <f t="shared" si="71"/>
        <v>0.5</v>
      </c>
      <c r="AU251" s="31">
        <f t="shared" si="71"/>
        <v>0.5</v>
      </c>
      <c r="AV251" s="39">
        <f t="shared" si="71"/>
        <v>0.5</v>
      </c>
      <c r="AW251" s="31"/>
      <c r="AX251" s="31"/>
      <c r="AY251" s="31"/>
      <c r="AZ251" s="31"/>
      <c r="BA251" s="39"/>
      <c r="BB251" s="152">
        <f t="shared" si="58"/>
        <v>2</v>
      </c>
      <c r="BC251" s="43">
        <v>514188</v>
      </c>
      <c r="BD251" s="43">
        <v>170550</v>
      </c>
      <c r="BE251" t="s">
        <v>1458</v>
      </c>
      <c r="BF251"/>
      <c r="BM251" t="s">
        <v>1545</v>
      </c>
      <c r="BN251" t="s">
        <v>1504</v>
      </c>
    </row>
    <row r="252" spans="1:66" ht="15" customHeight="1" x14ac:dyDescent="0.25">
      <c r="A252" s="56" t="s">
        <v>634</v>
      </c>
      <c r="B252" s="19" t="s">
        <v>20</v>
      </c>
      <c r="C252" s="56"/>
      <c r="D252" s="34">
        <v>43377</v>
      </c>
      <c r="E252" s="34">
        <v>44473</v>
      </c>
      <c r="F252" s="105">
        <v>44005</v>
      </c>
      <c r="G252" s="19"/>
      <c r="H252" s="38" t="s">
        <v>1100</v>
      </c>
      <c r="I252" s="19" t="s">
        <v>1173</v>
      </c>
      <c r="J252" s="19"/>
      <c r="K252" s="56" t="s">
        <v>635</v>
      </c>
      <c r="L252" s="57" t="s">
        <v>636</v>
      </c>
      <c r="M252" s="56" t="s">
        <v>637</v>
      </c>
      <c r="N252" s="56"/>
      <c r="O252" s="56"/>
      <c r="P252" s="56"/>
      <c r="Q252" s="56">
        <v>1</v>
      </c>
      <c r="R252" s="56"/>
      <c r="S252" s="56"/>
      <c r="T252" s="56"/>
      <c r="U252" s="56"/>
      <c r="V252" s="56">
        <f t="shared" si="67"/>
        <v>1</v>
      </c>
      <c r="W252" s="56"/>
      <c r="X252" s="56"/>
      <c r="Y252" s="56"/>
      <c r="Z252" s="56"/>
      <c r="AA252" s="56">
        <v>1</v>
      </c>
      <c r="AB252" s="56"/>
      <c r="AC252" s="56"/>
      <c r="AD252" s="56"/>
      <c r="AE252" s="56"/>
      <c r="AF252" s="56">
        <f t="shared" si="48"/>
        <v>1</v>
      </c>
      <c r="AG252" s="56">
        <f t="shared" si="49"/>
        <v>0</v>
      </c>
      <c r="AH252" s="56">
        <f t="shared" si="50"/>
        <v>0</v>
      </c>
      <c r="AI252" s="56">
        <f t="shared" si="51"/>
        <v>0</v>
      </c>
      <c r="AJ252" s="56">
        <f t="shared" si="52"/>
        <v>0</v>
      </c>
      <c r="AK252" s="56">
        <f t="shared" si="53"/>
        <v>0</v>
      </c>
      <c r="AL252" s="56">
        <f t="shared" si="54"/>
        <v>0</v>
      </c>
      <c r="AM252" s="56">
        <f t="shared" si="55"/>
        <v>0</v>
      </c>
      <c r="AN252" s="56">
        <f t="shared" si="56"/>
        <v>0</v>
      </c>
      <c r="AO252" s="58">
        <f t="shared" si="69"/>
        <v>0</v>
      </c>
      <c r="AP252" s="69"/>
      <c r="AQ252" s="40">
        <v>0</v>
      </c>
      <c r="AR252" s="40">
        <v>0</v>
      </c>
      <c r="AS252" s="31">
        <v>0</v>
      </c>
      <c r="AT252" s="31">
        <v>0</v>
      </c>
      <c r="AU252" s="31">
        <v>0</v>
      </c>
      <c r="AV252" s="39">
        <v>0</v>
      </c>
      <c r="AW252" s="31"/>
      <c r="AX252" s="31"/>
      <c r="AY252" s="31"/>
      <c r="AZ252" s="31"/>
      <c r="BA252" s="39"/>
      <c r="BB252" s="152">
        <f t="shared" si="58"/>
        <v>0</v>
      </c>
      <c r="BC252" s="43">
        <v>518695</v>
      </c>
      <c r="BD252" s="43">
        <v>174476</v>
      </c>
      <c r="BE252" t="s">
        <v>1423</v>
      </c>
      <c r="BF252"/>
    </row>
    <row r="253" spans="1:66" ht="15" customHeight="1" x14ac:dyDescent="0.25">
      <c r="A253" s="56" t="s">
        <v>656</v>
      </c>
      <c r="B253" s="19" t="s">
        <v>43</v>
      </c>
      <c r="C253" s="56"/>
      <c r="D253" s="34">
        <v>43409</v>
      </c>
      <c r="E253" s="34">
        <v>44506</v>
      </c>
      <c r="F253" s="19"/>
      <c r="G253" s="19"/>
      <c r="H253" s="33" t="s">
        <v>1100</v>
      </c>
      <c r="I253" s="19" t="s">
        <v>1173</v>
      </c>
      <c r="J253" s="19"/>
      <c r="K253" s="56" t="s">
        <v>657</v>
      </c>
      <c r="L253" s="57" t="s">
        <v>658</v>
      </c>
      <c r="M253" s="56" t="s">
        <v>659</v>
      </c>
      <c r="N253" s="56"/>
      <c r="O253" s="56"/>
      <c r="P253" s="56">
        <v>1</v>
      </c>
      <c r="Q253" s="56"/>
      <c r="R253" s="56"/>
      <c r="S253" s="56"/>
      <c r="T253" s="56"/>
      <c r="U253" s="56"/>
      <c r="V253" s="56">
        <f t="shared" si="67"/>
        <v>1</v>
      </c>
      <c r="W253" s="56"/>
      <c r="X253" s="56">
        <v>5</v>
      </c>
      <c r="Y253" s="56"/>
      <c r="Z253" s="56"/>
      <c r="AA253" s="56"/>
      <c r="AB253" s="56"/>
      <c r="AC253" s="56"/>
      <c r="AD253" s="56"/>
      <c r="AE253" s="56"/>
      <c r="AF253" s="56">
        <f t="shared" si="48"/>
        <v>5</v>
      </c>
      <c r="AG253" s="56">
        <f t="shared" si="49"/>
        <v>5</v>
      </c>
      <c r="AH253" s="56">
        <f t="shared" si="50"/>
        <v>0</v>
      </c>
      <c r="AI253" s="56">
        <f t="shared" si="51"/>
        <v>-1</v>
      </c>
      <c r="AJ253" s="56">
        <f t="shared" si="52"/>
        <v>0</v>
      </c>
      <c r="AK253" s="56">
        <f t="shared" si="53"/>
        <v>0</v>
      </c>
      <c r="AL253" s="56">
        <f t="shared" si="54"/>
        <v>0</v>
      </c>
      <c r="AM253" s="56">
        <f t="shared" si="55"/>
        <v>0</v>
      </c>
      <c r="AN253" s="56">
        <f t="shared" si="56"/>
        <v>0</v>
      </c>
      <c r="AO253" s="58">
        <f t="shared" si="69"/>
        <v>4</v>
      </c>
      <c r="AP253" s="69"/>
      <c r="AQ253" s="40">
        <v>0</v>
      </c>
      <c r="AR253" s="40">
        <v>0</v>
      </c>
      <c r="AS253" s="31">
        <f t="shared" ref="AS253:AV259" si="72">$AO253/4</f>
        <v>1</v>
      </c>
      <c r="AT253" s="31">
        <f t="shared" si="72"/>
        <v>1</v>
      </c>
      <c r="AU253" s="31">
        <f t="shared" si="72"/>
        <v>1</v>
      </c>
      <c r="AV253" s="39">
        <f t="shared" si="72"/>
        <v>1</v>
      </c>
      <c r="AW253" s="31"/>
      <c r="AX253" s="31"/>
      <c r="AY253" s="31"/>
      <c r="AZ253" s="31"/>
      <c r="BA253" s="39"/>
      <c r="BB253" s="152">
        <f t="shared" si="58"/>
        <v>4</v>
      </c>
      <c r="BC253" s="43">
        <v>519849</v>
      </c>
      <c r="BD253" s="43">
        <v>175357</v>
      </c>
      <c r="BE253" t="s">
        <v>1422</v>
      </c>
      <c r="BF253"/>
    </row>
    <row r="254" spans="1:66" ht="15" customHeight="1" x14ac:dyDescent="0.25">
      <c r="A254" s="56" t="s">
        <v>668</v>
      </c>
      <c r="B254" s="19" t="s">
        <v>38</v>
      </c>
      <c r="C254" s="56"/>
      <c r="D254" s="34">
        <v>43431</v>
      </c>
      <c r="E254" s="34">
        <v>44527</v>
      </c>
      <c r="F254" s="19"/>
      <c r="G254" s="19"/>
      <c r="H254" s="33" t="s">
        <v>1100</v>
      </c>
      <c r="I254" s="19" t="s">
        <v>1173</v>
      </c>
      <c r="J254" s="19"/>
      <c r="K254" s="56" t="s">
        <v>669</v>
      </c>
      <c r="L254" s="57" t="s">
        <v>670</v>
      </c>
      <c r="M254" s="56" t="s">
        <v>251</v>
      </c>
      <c r="N254" s="56">
        <v>1</v>
      </c>
      <c r="O254" s="56"/>
      <c r="P254" s="56"/>
      <c r="Q254" s="56"/>
      <c r="R254" s="56"/>
      <c r="S254" s="56"/>
      <c r="T254" s="56"/>
      <c r="U254" s="56"/>
      <c r="V254" s="56">
        <f t="shared" si="67"/>
        <v>1</v>
      </c>
      <c r="W254" s="56"/>
      <c r="X254" s="56"/>
      <c r="Y254" s="56"/>
      <c r="Z254" s="56"/>
      <c r="AA254" s="56"/>
      <c r="AB254" s="56"/>
      <c r="AC254" s="56"/>
      <c r="AD254" s="56"/>
      <c r="AE254" s="56"/>
      <c r="AF254" s="56">
        <f t="shared" si="48"/>
        <v>0</v>
      </c>
      <c r="AG254" s="56">
        <f t="shared" si="49"/>
        <v>-1</v>
      </c>
      <c r="AH254" s="56">
        <f t="shared" si="50"/>
        <v>0</v>
      </c>
      <c r="AI254" s="56">
        <f t="shared" si="51"/>
        <v>0</v>
      </c>
      <c r="AJ254" s="56">
        <f t="shared" si="52"/>
        <v>0</v>
      </c>
      <c r="AK254" s="56">
        <f t="shared" si="53"/>
        <v>0</v>
      </c>
      <c r="AL254" s="56">
        <f t="shared" si="54"/>
        <v>0</v>
      </c>
      <c r="AM254" s="56">
        <f t="shared" si="55"/>
        <v>0</v>
      </c>
      <c r="AN254" s="56">
        <f t="shared" si="56"/>
        <v>0</v>
      </c>
      <c r="AO254" s="58">
        <f t="shared" si="69"/>
        <v>-1</v>
      </c>
      <c r="AP254" s="69"/>
      <c r="AQ254" s="40">
        <v>0</v>
      </c>
      <c r="AR254" s="40">
        <v>0</v>
      </c>
      <c r="AS254" s="44">
        <f t="shared" si="72"/>
        <v>-0.25</v>
      </c>
      <c r="AT254" s="44">
        <f t="shared" si="72"/>
        <v>-0.25</v>
      </c>
      <c r="AU254" s="44">
        <f t="shared" si="72"/>
        <v>-0.25</v>
      </c>
      <c r="AV254" s="45">
        <f t="shared" si="72"/>
        <v>-0.25</v>
      </c>
      <c r="AW254" s="44"/>
      <c r="AX254" s="44"/>
      <c r="AY254" s="44"/>
      <c r="AZ254" s="44"/>
      <c r="BA254" s="45"/>
      <c r="BB254" s="152">
        <f t="shared" si="58"/>
        <v>-1</v>
      </c>
      <c r="BC254" s="43">
        <v>515922</v>
      </c>
      <c r="BD254" s="43">
        <v>171125</v>
      </c>
      <c r="BE254" t="s">
        <v>1405</v>
      </c>
      <c r="BF254"/>
      <c r="BG254" t="s">
        <v>1405</v>
      </c>
      <c r="BM254" t="s">
        <v>1545</v>
      </c>
      <c r="BN254" t="s">
        <v>1520</v>
      </c>
    </row>
    <row r="255" spans="1:66" ht="15" customHeight="1" x14ac:dyDescent="0.25">
      <c r="A255" s="56" t="s">
        <v>671</v>
      </c>
      <c r="B255" s="19" t="s">
        <v>20</v>
      </c>
      <c r="C255" s="56"/>
      <c r="D255" s="34">
        <v>43500</v>
      </c>
      <c r="E255" s="34">
        <v>44596</v>
      </c>
      <c r="F255" s="19"/>
      <c r="G255" s="19"/>
      <c r="H255" s="33" t="s">
        <v>1100</v>
      </c>
      <c r="I255" s="19" t="s">
        <v>1173</v>
      </c>
      <c r="J255" s="19"/>
      <c r="K255" s="56" t="s">
        <v>672</v>
      </c>
      <c r="L255" s="46" t="s">
        <v>673</v>
      </c>
      <c r="M255" s="56"/>
      <c r="N255" s="56"/>
      <c r="O255" s="56"/>
      <c r="P255" s="56"/>
      <c r="Q255" s="56"/>
      <c r="R255" s="56"/>
      <c r="S255" s="56"/>
      <c r="T255" s="56"/>
      <c r="U255" s="56"/>
      <c r="V255" s="56">
        <f t="shared" si="67"/>
        <v>0</v>
      </c>
      <c r="W255" s="56"/>
      <c r="X255" s="56"/>
      <c r="Y255" s="56"/>
      <c r="Z255" s="56">
        <v>3</v>
      </c>
      <c r="AA255" s="56"/>
      <c r="AB255" s="56"/>
      <c r="AC255" s="56"/>
      <c r="AD255" s="56"/>
      <c r="AE255" s="56">
        <v>0</v>
      </c>
      <c r="AF255" s="56">
        <f t="shared" si="48"/>
        <v>3</v>
      </c>
      <c r="AG255" s="56">
        <f t="shared" si="49"/>
        <v>0</v>
      </c>
      <c r="AH255" s="56">
        <f t="shared" si="50"/>
        <v>0</v>
      </c>
      <c r="AI255" s="56">
        <f t="shared" si="51"/>
        <v>3</v>
      </c>
      <c r="AJ255" s="56">
        <f t="shared" si="52"/>
        <v>0</v>
      </c>
      <c r="AK255" s="56">
        <f t="shared" si="53"/>
        <v>0</v>
      </c>
      <c r="AL255" s="56">
        <f t="shared" si="54"/>
        <v>0</v>
      </c>
      <c r="AM255" s="56">
        <f t="shared" si="55"/>
        <v>0</v>
      </c>
      <c r="AN255" s="56">
        <f t="shared" si="56"/>
        <v>0</v>
      </c>
      <c r="AO255" s="58">
        <f t="shared" si="69"/>
        <v>3</v>
      </c>
      <c r="AP255" s="69"/>
      <c r="AQ255" s="40">
        <v>0</v>
      </c>
      <c r="AR255" s="40">
        <v>0</v>
      </c>
      <c r="AS255" s="44">
        <f t="shared" si="72"/>
        <v>0.75</v>
      </c>
      <c r="AT255" s="44">
        <f t="shared" si="72"/>
        <v>0.75</v>
      </c>
      <c r="AU255" s="44">
        <f t="shared" si="72"/>
        <v>0.75</v>
      </c>
      <c r="AV255" s="45">
        <f t="shared" si="72"/>
        <v>0.75</v>
      </c>
      <c r="AW255" s="44"/>
      <c r="AX255" s="44"/>
      <c r="AY255" s="44"/>
      <c r="AZ255" s="44"/>
      <c r="BA255" s="45"/>
      <c r="BB255" s="152">
        <f t="shared" si="58"/>
        <v>3</v>
      </c>
      <c r="BC255" s="43">
        <v>520397</v>
      </c>
      <c r="BD255" s="43">
        <v>175552</v>
      </c>
      <c r="BE255" t="s">
        <v>1402</v>
      </c>
      <c r="BF255"/>
      <c r="BG255" t="s">
        <v>1402</v>
      </c>
    </row>
    <row r="256" spans="1:66" ht="15" customHeight="1" x14ac:dyDescent="0.25">
      <c r="A256" s="56" t="s">
        <v>674</v>
      </c>
      <c r="B256" s="19" t="s">
        <v>31</v>
      </c>
      <c r="C256" s="56" t="s">
        <v>1203</v>
      </c>
      <c r="D256" s="34">
        <v>43242</v>
      </c>
      <c r="E256" s="34">
        <v>44338</v>
      </c>
      <c r="F256" s="19"/>
      <c r="G256" s="19"/>
      <c r="H256" s="38" t="s">
        <v>1100</v>
      </c>
      <c r="I256" s="19" t="s">
        <v>1173</v>
      </c>
      <c r="J256" s="19"/>
      <c r="K256" s="56" t="s">
        <v>675</v>
      </c>
      <c r="L256" s="46" t="s">
        <v>673</v>
      </c>
      <c r="M256" s="56" t="s">
        <v>525</v>
      </c>
      <c r="N256" s="56"/>
      <c r="O256" s="56"/>
      <c r="P256" s="56"/>
      <c r="Q256" s="56"/>
      <c r="R256" s="56"/>
      <c r="S256" s="56"/>
      <c r="T256" s="56"/>
      <c r="U256" s="56"/>
      <c r="V256" s="56">
        <f t="shared" si="67"/>
        <v>0</v>
      </c>
      <c r="W256" s="56"/>
      <c r="X256" s="56"/>
      <c r="Y256" s="56"/>
      <c r="Z256" s="56">
        <v>5</v>
      </c>
      <c r="AA256" s="56"/>
      <c r="AB256" s="56"/>
      <c r="AC256" s="56"/>
      <c r="AD256" s="56"/>
      <c r="AE256" s="56"/>
      <c r="AF256" s="56">
        <f t="shared" si="48"/>
        <v>5</v>
      </c>
      <c r="AG256" s="56">
        <f t="shared" si="49"/>
        <v>0</v>
      </c>
      <c r="AH256" s="56">
        <f t="shared" si="50"/>
        <v>0</v>
      </c>
      <c r="AI256" s="56">
        <f t="shared" si="51"/>
        <v>5</v>
      </c>
      <c r="AJ256" s="56">
        <f t="shared" si="52"/>
        <v>0</v>
      </c>
      <c r="AK256" s="56">
        <f t="shared" si="53"/>
        <v>0</v>
      </c>
      <c r="AL256" s="56">
        <f t="shared" si="54"/>
        <v>0</v>
      </c>
      <c r="AM256" s="56">
        <f t="shared" si="55"/>
        <v>0</v>
      </c>
      <c r="AN256" s="56">
        <f t="shared" si="56"/>
        <v>0</v>
      </c>
      <c r="AO256" s="58">
        <f t="shared" si="69"/>
        <v>5</v>
      </c>
      <c r="AP256" s="69"/>
      <c r="AQ256" s="40">
        <v>0</v>
      </c>
      <c r="AR256" s="40">
        <v>0</v>
      </c>
      <c r="AS256" s="44">
        <f t="shared" si="72"/>
        <v>1.25</v>
      </c>
      <c r="AT256" s="44">
        <f t="shared" si="72"/>
        <v>1.25</v>
      </c>
      <c r="AU256" s="44">
        <f t="shared" si="72"/>
        <v>1.25</v>
      </c>
      <c r="AV256" s="45">
        <f t="shared" si="72"/>
        <v>1.25</v>
      </c>
      <c r="AW256" s="44"/>
      <c r="AX256" s="44"/>
      <c r="AY256" s="44"/>
      <c r="AZ256" s="44"/>
      <c r="BA256" s="45"/>
      <c r="BB256" s="152">
        <f t="shared" si="58"/>
        <v>5</v>
      </c>
      <c r="BC256" s="43">
        <v>520397</v>
      </c>
      <c r="BD256" s="43">
        <v>175552</v>
      </c>
      <c r="BE256" t="s">
        <v>1402</v>
      </c>
      <c r="BF256"/>
      <c r="BG256" t="s">
        <v>1402</v>
      </c>
    </row>
    <row r="257" spans="1:66" ht="15" customHeight="1" x14ac:dyDescent="0.25">
      <c r="A257" s="56" t="s">
        <v>676</v>
      </c>
      <c r="B257" s="19" t="s">
        <v>48</v>
      </c>
      <c r="C257" s="56"/>
      <c r="D257" s="34">
        <v>43671</v>
      </c>
      <c r="E257" s="34">
        <v>44767</v>
      </c>
      <c r="F257" s="19"/>
      <c r="G257" s="19"/>
      <c r="H257" s="38" t="s">
        <v>1100</v>
      </c>
      <c r="I257" s="19" t="s">
        <v>1173</v>
      </c>
      <c r="J257" s="19"/>
      <c r="K257" s="56" t="s">
        <v>677</v>
      </c>
      <c r="L257" s="60" t="s">
        <v>1247</v>
      </c>
      <c r="M257" s="56" t="s">
        <v>678</v>
      </c>
      <c r="N257" s="56"/>
      <c r="O257" s="56"/>
      <c r="P257" s="56">
        <v>2</v>
      </c>
      <c r="Q257" s="56"/>
      <c r="R257" s="56"/>
      <c r="S257" s="56"/>
      <c r="T257" s="56"/>
      <c r="U257" s="56"/>
      <c r="V257" s="56">
        <f t="shared" si="67"/>
        <v>2</v>
      </c>
      <c r="W257" s="56"/>
      <c r="X257" s="56">
        <v>1</v>
      </c>
      <c r="Y257" s="56">
        <v>2</v>
      </c>
      <c r="Z257" s="56"/>
      <c r="AA257" s="56"/>
      <c r="AB257" s="56"/>
      <c r="AC257" s="56"/>
      <c r="AD257" s="56"/>
      <c r="AE257" s="56"/>
      <c r="AF257" s="56">
        <f t="shared" si="48"/>
        <v>3</v>
      </c>
      <c r="AG257" s="56">
        <f t="shared" si="49"/>
        <v>1</v>
      </c>
      <c r="AH257" s="56">
        <f t="shared" si="50"/>
        <v>2</v>
      </c>
      <c r="AI257" s="56">
        <f t="shared" si="51"/>
        <v>-2</v>
      </c>
      <c r="AJ257" s="56">
        <f t="shared" si="52"/>
        <v>0</v>
      </c>
      <c r="AK257" s="56">
        <f t="shared" si="53"/>
        <v>0</v>
      </c>
      <c r="AL257" s="56">
        <f t="shared" si="54"/>
        <v>0</v>
      </c>
      <c r="AM257" s="56">
        <f t="shared" si="55"/>
        <v>0</v>
      </c>
      <c r="AN257" s="56">
        <f t="shared" si="56"/>
        <v>0</v>
      </c>
      <c r="AO257" s="58">
        <f t="shared" si="69"/>
        <v>1</v>
      </c>
      <c r="AP257" s="69"/>
      <c r="AQ257" s="40">
        <v>0</v>
      </c>
      <c r="AR257" s="40">
        <v>0</v>
      </c>
      <c r="AS257" s="44">
        <f t="shared" si="72"/>
        <v>0.25</v>
      </c>
      <c r="AT257" s="44">
        <f t="shared" si="72"/>
        <v>0.25</v>
      </c>
      <c r="AU257" s="44">
        <f t="shared" si="72"/>
        <v>0.25</v>
      </c>
      <c r="AV257" s="45">
        <f t="shared" si="72"/>
        <v>0.25</v>
      </c>
      <c r="AW257" s="44"/>
      <c r="AX257" s="44"/>
      <c r="AY257" s="44"/>
      <c r="AZ257" s="44"/>
      <c r="BA257" s="45"/>
      <c r="BB257" s="152">
        <f t="shared" si="58"/>
        <v>1</v>
      </c>
      <c r="BC257" s="43">
        <v>514448</v>
      </c>
      <c r="BD257" s="43">
        <v>171212</v>
      </c>
      <c r="BE257" t="s">
        <v>1458</v>
      </c>
      <c r="BF257"/>
      <c r="BI257" t="s">
        <v>1551</v>
      </c>
      <c r="BJ257" t="s">
        <v>1503</v>
      </c>
    </row>
    <row r="258" spans="1:66" ht="15" customHeight="1" x14ac:dyDescent="0.25">
      <c r="A258" s="56" t="s">
        <v>683</v>
      </c>
      <c r="B258" s="19" t="s">
        <v>31</v>
      </c>
      <c r="C258" s="56"/>
      <c r="D258" s="34">
        <v>43455</v>
      </c>
      <c r="E258" s="34">
        <v>44551</v>
      </c>
      <c r="F258" s="19"/>
      <c r="G258" s="19"/>
      <c r="H258" s="38" t="s">
        <v>1100</v>
      </c>
      <c r="I258" s="19" t="s">
        <v>1173</v>
      </c>
      <c r="J258" s="19"/>
      <c r="K258" s="56" t="s">
        <v>684</v>
      </c>
      <c r="L258" s="57" t="s">
        <v>685</v>
      </c>
      <c r="M258" s="56" t="s">
        <v>686</v>
      </c>
      <c r="N258" s="56">
        <v>1</v>
      </c>
      <c r="O258" s="56"/>
      <c r="P258" s="56"/>
      <c r="Q258" s="56"/>
      <c r="R258" s="56"/>
      <c r="S258" s="56"/>
      <c r="T258" s="56"/>
      <c r="U258" s="56"/>
      <c r="V258" s="56">
        <f t="shared" si="67"/>
        <v>1</v>
      </c>
      <c r="W258" s="56"/>
      <c r="X258" s="56">
        <v>2</v>
      </c>
      <c r="Y258" s="56"/>
      <c r="Z258" s="56"/>
      <c r="AA258" s="56"/>
      <c r="AB258" s="56"/>
      <c r="AC258" s="56"/>
      <c r="AD258" s="56"/>
      <c r="AE258" s="56"/>
      <c r="AF258" s="56">
        <f t="shared" ref="AF258:AF316" si="73">SUM(X258:AD258)</f>
        <v>2</v>
      </c>
      <c r="AG258" s="56">
        <f t="shared" ref="AG258:AG316" si="74">X258-N258</f>
        <v>1</v>
      </c>
      <c r="AH258" s="56">
        <f t="shared" ref="AH258:AH316" si="75">Y258-O258</f>
        <v>0</v>
      </c>
      <c r="AI258" s="56">
        <f t="shared" ref="AI258:AI316" si="76">Z258-P258</f>
        <v>0</v>
      </c>
      <c r="AJ258" s="56">
        <f t="shared" ref="AJ258:AJ316" si="77">AA258-Q258</f>
        <v>0</v>
      </c>
      <c r="AK258" s="56">
        <f t="shared" ref="AK258:AK316" si="78">AB258-R258</f>
        <v>0</v>
      </c>
      <c r="AL258" s="56">
        <f t="shared" ref="AL258:AL316" si="79">AC258-S258</f>
        <v>0</v>
      </c>
      <c r="AM258" s="56">
        <f t="shared" ref="AM258:AM316" si="80">AD258-T258</f>
        <v>0</v>
      </c>
      <c r="AN258" s="56">
        <f t="shared" ref="AN258:AN316" si="81">0-U258</f>
        <v>0</v>
      </c>
      <c r="AO258" s="58">
        <f t="shared" si="69"/>
        <v>1</v>
      </c>
      <c r="AP258" s="69"/>
      <c r="AQ258" s="40">
        <v>0</v>
      </c>
      <c r="AR258" s="40">
        <v>0</v>
      </c>
      <c r="AS258" s="44">
        <f t="shared" si="72"/>
        <v>0.25</v>
      </c>
      <c r="AT258" s="44">
        <f t="shared" si="72"/>
        <v>0.25</v>
      </c>
      <c r="AU258" s="44">
        <f t="shared" si="72"/>
        <v>0.25</v>
      </c>
      <c r="AV258" s="45">
        <f t="shared" si="72"/>
        <v>0.25</v>
      </c>
      <c r="AW258" s="44"/>
      <c r="AX258" s="44"/>
      <c r="AY258" s="44"/>
      <c r="AZ258" s="44"/>
      <c r="BA258" s="45"/>
      <c r="BB258" s="152">
        <f t="shared" ref="BB258:BB321" si="82">SUM(AR258:BA258)</f>
        <v>1</v>
      </c>
      <c r="BC258" s="43">
        <v>518862</v>
      </c>
      <c r="BD258" s="43">
        <v>175562</v>
      </c>
      <c r="BE258" t="s">
        <v>1422</v>
      </c>
      <c r="BF258"/>
    </row>
    <row r="259" spans="1:66" ht="15" customHeight="1" x14ac:dyDescent="0.25">
      <c r="A259" s="56" t="s">
        <v>692</v>
      </c>
      <c r="B259" s="19" t="s">
        <v>20</v>
      </c>
      <c r="C259" s="56"/>
      <c r="D259" s="34">
        <v>43472</v>
      </c>
      <c r="E259" s="34">
        <v>44568</v>
      </c>
      <c r="F259" s="19"/>
      <c r="G259" s="19"/>
      <c r="H259" s="38" t="s">
        <v>1100</v>
      </c>
      <c r="I259" s="19" t="s">
        <v>1173</v>
      </c>
      <c r="J259" s="19"/>
      <c r="K259" s="56" t="s">
        <v>693</v>
      </c>
      <c r="L259" s="57" t="s">
        <v>694</v>
      </c>
      <c r="M259" s="56" t="s">
        <v>695</v>
      </c>
      <c r="N259" s="56"/>
      <c r="O259" s="56"/>
      <c r="P259" s="56"/>
      <c r="Q259" s="56"/>
      <c r="R259" s="56"/>
      <c r="S259" s="56"/>
      <c r="T259" s="56"/>
      <c r="U259" s="56"/>
      <c r="V259" s="56">
        <f t="shared" si="67"/>
        <v>0</v>
      </c>
      <c r="W259" s="56"/>
      <c r="X259" s="56"/>
      <c r="Y259" s="56">
        <v>1</v>
      </c>
      <c r="Z259" s="56"/>
      <c r="AA259" s="56"/>
      <c r="AB259" s="56"/>
      <c r="AC259" s="56"/>
      <c r="AD259" s="56"/>
      <c r="AE259" s="56"/>
      <c r="AF259" s="56">
        <f t="shared" si="73"/>
        <v>1</v>
      </c>
      <c r="AG259" s="56">
        <f t="shared" si="74"/>
        <v>0</v>
      </c>
      <c r="AH259" s="56">
        <f t="shared" si="75"/>
        <v>1</v>
      </c>
      <c r="AI259" s="56">
        <f t="shared" si="76"/>
        <v>0</v>
      </c>
      <c r="AJ259" s="56">
        <f t="shared" si="77"/>
        <v>0</v>
      </c>
      <c r="AK259" s="56">
        <f t="shared" si="78"/>
        <v>0</v>
      </c>
      <c r="AL259" s="56">
        <f t="shared" si="79"/>
        <v>0</v>
      </c>
      <c r="AM259" s="56">
        <f t="shared" si="80"/>
        <v>0</v>
      </c>
      <c r="AN259" s="56">
        <f t="shared" si="81"/>
        <v>0</v>
      </c>
      <c r="AO259" s="58">
        <f t="shared" si="69"/>
        <v>1</v>
      </c>
      <c r="AP259" s="69"/>
      <c r="AQ259" s="40">
        <v>0</v>
      </c>
      <c r="AR259" s="40">
        <v>0</v>
      </c>
      <c r="AS259" s="44">
        <f t="shared" si="72"/>
        <v>0.25</v>
      </c>
      <c r="AT259" s="44">
        <f t="shared" si="72"/>
        <v>0.25</v>
      </c>
      <c r="AU259" s="44">
        <f t="shared" si="72"/>
        <v>0.25</v>
      </c>
      <c r="AV259" s="45">
        <f t="shared" si="72"/>
        <v>0.25</v>
      </c>
      <c r="AW259" s="44"/>
      <c r="AX259" s="44"/>
      <c r="AY259" s="44"/>
      <c r="AZ259" s="44"/>
      <c r="BA259" s="45"/>
      <c r="BB259" s="152">
        <f t="shared" si="82"/>
        <v>1</v>
      </c>
      <c r="BC259" s="43">
        <v>514703</v>
      </c>
      <c r="BD259" s="43">
        <v>172701</v>
      </c>
      <c r="BE259" t="s">
        <v>1427</v>
      </c>
      <c r="BF259"/>
    </row>
    <row r="260" spans="1:66" ht="15" customHeight="1" x14ac:dyDescent="0.25">
      <c r="A260" s="56" t="s">
        <v>696</v>
      </c>
      <c r="B260" s="19" t="s">
        <v>20</v>
      </c>
      <c r="C260" s="56"/>
      <c r="D260" s="34">
        <v>43322</v>
      </c>
      <c r="E260" s="34">
        <v>44418</v>
      </c>
      <c r="F260" s="34"/>
      <c r="G260" s="19"/>
      <c r="H260" s="38" t="s">
        <v>1100</v>
      </c>
      <c r="I260" s="19" t="s">
        <v>1173</v>
      </c>
      <c r="J260" s="19"/>
      <c r="K260" s="56" t="s">
        <v>697</v>
      </c>
      <c r="L260" s="57" t="s">
        <v>698</v>
      </c>
      <c r="M260" s="56" t="s">
        <v>699</v>
      </c>
      <c r="N260" s="56"/>
      <c r="O260" s="56"/>
      <c r="P260" s="56"/>
      <c r="Q260" s="56">
        <v>1</v>
      </c>
      <c r="R260" s="56"/>
      <c r="S260" s="56"/>
      <c r="T260" s="56"/>
      <c r="U260" s="56"/>
      <c r="V260" s="56">
        <f t="shared" si="67"/>
        <v>1</v>
      </c>
      <c r="W260" s="56"/>
      <c r="X260" s="56"/>
      <c r="Y260" s="56"/>
      <c r="Z260" s="56"/>
      <c r="AA260" s="56">
        <v>1</v>
      </c>
      <c r="AB260" s="56"/>
      <c r="AC260" s="56"/>
      <c r="AD260" s="56"/>
      <c r="AE260" s="56"/>
      <c r="AF260" s="56">
        <f t="shared" si="73"/>
        <v>1</v>
      </c>
      <c r="AG260" s="56">
        <f t="shared" si="74"/>
        <v>0</v>
      </c>
      <c r="AH260" s="56">
        <f t="shared" si="75"/>
        <v>0</v>
      </c>
      <c r="AI260" s="56">
        <f t="shared" si="76"/>
        <v>0</v>
      </c>
      <c r="AJ260" s="56">
        <f t="shared" si="77"/>
        <v>0</v>
      </c>
      <c r="AK260" s="56">
        <f t="shared" si="78"/>
        <v>0</v>
      </c>
      <c r="AL260" s="56">
        <f t="shared" si="79"/>
        <v>0</v>
      </c>
      <c r="AM260" s="56">
        <f t="shared" si="80"/>
        <v>0</v>
      </c>
      <c r="AN260" s="56">
        <f t="shared" si="81"/>
        <v>0</v>
      </c>
      <c r="AO260" s="58">
        <f t="shared" si="69"/>
        <v>0</v>
      </c>
      <c r="AP260" s="69"/>
      <c r="AQ260" s="40">
        <v>0</v>
      </c>
      <c r="AR260" s="40">
        <v>0</v>
      </c>
      <c r="AS260" s="31">
        <v>0</v>
      </c>
      <c r="AT260" s="31">
        <v>0</v>
      </c>
      <c r="AU260" s="31">
        <v>0</v>
      </c>
      <c r="AV260" s="39">
        <v>0</v>
      </c>
      <c r="AW260" s="31"/>
      <c r="AX260" s="31"/>
      <c r="AY260" s="31"/>
      <c r="AZ260" s="31"/>
      <c r="BA260" s="39"/>
      <c r="BB260" s="152">
        <f t="shared" si="82"/>
        <v>0</v>
      </c>
      <c r="BC260" s="43">
        <v>515299</v>
      </c>
      <c r="BD260" s="43">
        <v>173105</v>
      </c>
      <c r="BE260" t="s">
        <v>1424</v>
      </c>
      <c r="BF260"/>
    </row>
    <row r="261" spans="1:66" ht="15" customHeight="1" x14ac:dyDescent="0.25">
      <c r="A261" s="56" t="s">
        <v>716</v>
      </c>
      <c r="B261" s="19" t="s">
        <v>20</v>
      </c>
      <c r="C261" s="56"/>
      <c r="D261" s="34">
        <v>43385</v>
      </c>
      <c r="E261" s="34">
        <v>44550</v>
      </c>
      <c r="F261" s="19"/>
      <c r="G261" s="19"/>
      <c r="H261" s="36" t="s">
        <v>1100</v>
      </c>
      <c r="I261" s="19" t="s">
        <v>1173</v>
      </c>
      <c r="J261" s="19"/>
      <c r="K261" s="56" t="s">
        <v>717</v>
      </c>
      <c r="L261" s="57" t="s">
        <v>718</v>
      </c>
      <c r="M261" s="56" t="s">
        <v>719</v>
      </c>
      <c r="N261" s="56"/>
      <c r="O261" s="56"/>
      <c r="P261" s="56"/>
      <c r="Q261" s="56"/>
      <c r="R261" s="56"/>
      <c r="S261" s="56"/>
      <c r="T261" s="56"/>
      <c r="U261" s="56"/>
      <c r="V261" s="56">
        <f t="shared" si="67"/>
        <v>0</v>
      </c>
      <c r="W261" s="56"/>
      <c r="X261" s="56">
        <v>1</v>
      </c>
      <c r="Y261" s="56"/>
      <c r="Z261" s="56"/>
      <c r="AA261" s="56"/>
      <c r="AB261" s="56"/>
      <c r="AC261" s="56"/>
      <c r="AD261" s="56"/>
      <c r="AE261" s="56"/>
      <c r="AF261" s="56">
        <f t="shared" si="73"/>
        <v>1</v>
      </c>
      <c r="AG261" s="56">
        <f t="shared" si="74"/>
        <v>1</v>
      </c>
      <c r="AH261" s="56">
        <f t="shared" si="75"/>
        <v>0</v>
      </c>
      <c r="AI261" s="56">
        <f t="shared" si="76"/>
        <v>0</v>
      </c>
      <c r="AJ261" s="56">
        <f t="shared" si="77"/>
        <v>0</v>
      </c>
      <c r="AK261" s="56">
        <f t="shared" si="78"/>
        <v>0</v>
      </c>
      <c r="AL261" s="56">
        <f t="shared" si="79"/>
        <v>0</v>
      </c>
      <c r="AM261" s="56">
        <f t="shared" si="80"/>
        <v>0</v>
      </c>
      <c r="AN261" s="56">
        <f t="shared" si="81"/>
        <v>0</v>
      </c>
      <c r="AO261" s="58">
        <f t="shared" si="69"/>
        <v>1</v>
      </c>
      <c r="AP261" s="69"/>
      <c r="AQ261" s="40">
        <v>0</v>
      </c>
      <c r="AR261" s="40">
        <v>0</v>
      </c>
      <c r="AS261" s="44">
        <f>AO261</f>
        <v>1</v>
      </c>
      <c r="AT261" s="44">
        <v>0</v>
      </c>
      <c r="AU261" s="44">
        <v>0</v>
      </c>
      <c r="AV261" s="45">
        <v>0</v>
      </c>
      <c r="AW261" s="44"/>
      <c r="AX261" s="44"/>
      <c r="AY261" s="44"/>
      <c r="AZ261" s="44"/>
      <c r="BA261" s="45"/>
      <c r="BB261" s="152">
        <f t="shared" si="82"/>
        <v>1</v>
      </c>
      <c r="BC261" s="43">
        <v>517388</v>
      </c>
      <c r="BD261" s="43">
        <v>170706</v>
      </c>
      <c r="BE261" t="s">
        <v>1418</v>
      </c>
      <c r="BF261" t="s">
        <v>1410</v>
      </c>
    </row>
    <row r="262" spans="1:66" ht="15" customHeight="1" x14ac:dyDescent="0.25">
      <c r="A262" s="56" t="s">
        <v>730</v>
      </c>
      <c r="B262" s="19" t="s">
        <v>43</v>
      </c>
      <c r="C262" s="56"/>
      <c r="D262" s="34">
        <v>43445</v>
      </c>
      <c r="E262" s="34">
        <v>44541</v>
      </c>
      <c r="F262" s="19"/>
      <c r="G262" s="19"/>
      <c r="H262" s="33" t="s">
        <v>1100</v>
      </c>
      <c r="I262" s="19" t="s">
        <v>1173</v>
      </c>
      <c r="J262" s="19"/>
      <c r="K262" s="56" t="s">
        <v>731</v>
      </c>
      <c r="L262" s="57" t="s">
        <v>732</v>
      </c>
      <c r="M262" s="56" t="s">
        <v>733</v>
      </c>
      <c r="N262" s="56"/>
      <c r="O262" s="56"/>
      <c r="P262" s="56"/>
      <c r="Q262" s="56"/>
      <c r="R262" s="56"/>
      <c r="S262" s="56"/>
      <c r="T262" s="56"/>
      <c r="U262" s="56"/>
      <c r="V262" s="56">
        <f t="shared" si="67"/>
        <v>0</v>
      </c>
      <c r="W262" s="56"/>
      <c r="X262" s="56">
        <v>1</v>
      </c>
      <c r="Y262" s="56"/>
      <c r="Z262" s="56"/>
      <c r="AA262" s="56"/>
      <c r="AB262" s="56"/>
      <c r="AC262" s="56"/>
      <c r="AD262" s="56"/>
      <c r="AE262" s="56"/>
      <c r="AF262" s="56">
        <f t="shared" si="73"/>
        <v>1</v>
      </c>
      <c r="AG262" s="56">
        <f t="shared" si="74"/>
        <v>1</v>
      </c>
      <c r="AH262" s="56">
        <f t="shared" si="75"/>
        <v>0</v>
      </c>
      <c r="AI262" s="56">
        <f t="shared" si="76"/>
        <v>0</v>
      </c>
      <c r="AJ262" s="56">
        <f t="shared" si="77"/>
        <v>0</v>
      </c>
      <c r="AK262" s="56">
        <f t="shared" si="78"/>
        <v>0</v>
      </c>
      <c r="AL262" s="56">
        <f t="shared" si="79"/>
        <v>0</v>
      </c>
      <c r="AM262" s="56">
        <f t="shared" si="80"/>
        <v>0</v>
      </c>
      <c r="AN262" s="56">
        <f t="shared" si="81"/>
        <v>0</v>
      </c>
      <c r="AO262" s="58">
        <f t="shared" si="69"/>
        <v>1</v>
      </c>
      <c r="AP262" s="69"/>
      <c r="AQ262" s="40">
        <v>0</v>
      </c>
      <c r="AR262" s="40">
        <v>0</v>
      </c>
      <c r="AS262" s="44">
        <f>$AO262/4</f>
        <v>0.25</v>
      </c>
      <c r="AT262" s="44">
        <f>$AO262/4</f>
        <v>0.25</v>
      </c>
      <c r="AU262" s="44">
        <f>$AO262/4</f>
        <v>0.25</v>
      </c>
      <c r="AV262" s="45">
        <f>$AO262/4</f>
        <v>0.25</v>
      </c>
      <c r="AW262" s="44"/>
      <c r="AX262" s="44"/>
      <c r="AY262" s="44"/>
      <c r="AZ262" s="44"/>
      <c r="BA262" s="45"/>
      <c r="BB262" s="152">
        <f t="shared" si="82"/>
        <v>1</v>
      </c>
      <c r="BC262" s="43">
        <v>515913</v>
      </c>
      <c r="BD262" s="43">
        <v>173384</v>
      </c>
      <c r="BE262" t="s">
        <v>1426</v>
      </c>
      <c r="BF262"/>
    </row>
    <row r="263" spans="1:66" ht="15" customHeight="1" x14ac:dyDescent="0.25">
      <c r="A263" s="56" t="s">
        <v>734</v>
      </c>
      <c r="B263" s="19" t="s">
        <v>20</v>
      </c>
      <c r="C263" s="56"/>
      <c r="D263" s="34">
        <v>43508</v>
      </c>
      <c r="E263" s="34">
        <v>44604</v>
      </c>
      <c r="F263" s="19"/>
      <c r="G263" s="19"/>
      <c r="H263" s="38" t="s">
        <v>1100</v>
      </c>
      <c r="I263" s="19" t="s">
        <v>1173</v>
      </c>
      <c r="J263" s="19"/>
      <c r="K263" s="56" t="s">
        <v>735</v>
      </c>
      <c r="L263" s="57" t="s">
        <v>736</v>
      </c>
      <c r="M263" s="56" t="s">
        <v>737</v>
      </c>
      <c r="N263" s="56"/>
      <c r="O263" s="56"/>
      <c r="P263" s="56"/>
      <c r="Q263" s="56"/>
      <c r="R263" s="56"/>
      <c r="S263" s="56">
        <v>1</v>
      </c>
      <c r="T263" s="56"/>
      <c r="U263" s="56"/>
      <c r="V263" s="56">
        <f t="shared" si="67"/>
        <v>1</v>
      </c>
      <c r="W263" s="56"/>
      <c r="X263" s="56"/>
      <c r="Y263" s="56"/>
      <c r="Z263" s="56"/>
      <c r="AA263" s="56"/>
      <c r="AB263" s="56">
        <v>1</v>
      </c>
      <c r="AC263" s="56"/>
      <c r="AD263" s="56"/>
      <c r="AE263" s="56"/>
      <c r="AF263" s="56">
        <f t="shared" si="73"/>
        <v>1</v>
      </c>
      <c r="AG263" s="56">
        <f t="shared" si="74"/>
        <v>0</v>
      </c>
      <c r="AH263" s="56">
        <f t="shared" si="75"/>
        <v>0</v>
      </c>
      <c r="AI263" s="56">
        <f t="shared" si="76"/>
        <v>0</v>
      </c>
      <c r="AJ263" s="56">
        <f t="shared" si="77"/>
        <v>0</v>
      </c>
      <c r="AK263" s="56">
        <f t="shared" si="78"/>
        <v>1</v>
      </c>
      <c r="AL263" s="56">
        <f t="shared" si="79"/>
        <v>-1</v>
      </c>
      <c r="AM263" s="56">
        <f t="shared" si="80"/>
        <v>0</v>
      </c>
      <c r="AN263" s="56">
        <f t="shared" si="81"/>
        <v>0</v>
      </c>
      <c r="AO263" s="58">
        <f t="shared" si="69"/>
        <v>0</v>
      </c>
      <c r="AP263" s="69"/>
      <c r="AQ263" s="40">
        <v>0</v>
      </c>
      <c r="AR263" s="40">
        <v>0</v>
      </c>
      <c r="AS263" s="31">
        <v>0</v>
      </c>
      <c r="AT263" s="31">
        <v>0</v>
      </c>
      <c r="AU263" s="31">
        <v>0</v>
      </c>
      <c r="AV263" s="39">
        <v>0</v>
      </c>
      <c r="AW263" s="31"/>
      <c r="AX263" s="31"/>
      <c r="AY263" s="31"/>
      <c r="AZ263" s="31"/>
      <c r="BA263" s="39"/>
      <c r="BB263" s="152">
        <f t="shared" si="82"/>
        <v>0</v>
      </c>
      <c r="BC263" s="43">
        <v>522063</v>
      </c>
      <c r="BD263" s="43">
        <v>177165</v>
      </c>
      <c r="BE263" t="s">
        <v>1414</v>
      </c>
      <c r="BF263"/>
    </row>
    <row r="264" spans="1:66" ht="15" customHeight="1" x14ac:dyDescent="0.25">
      <c r="A264" s="56" t="s">
        <v>751</v>
      </c>
      <c r="B264" s="19" t="s">
        <v>31</v>
      </c>
      <c r="C264" s="56" t="s">
        <v>1203</v>
      </c>
      <c r="D264" s="34">
        <v>43357</v>
      </c>
      <c r="E264" s="34">
        <v>44453</v>
      </c>
      <c r="F264" s="19"/>
      <c r="G264" s="19"/>
      <c r="H264" s="38" t="s">
        <v>1100</v>
      </c>
      <c r="I264" s="19" t="s">
        <v>1173</v>
      </c>
      <c r="J264" s="19"/>
      <c r="K264" s="56" t="s">
        <v>752</v>
      </c>
      <c r="L264" s="57" t="s">
        <v>753</v>
      </c>
      <c r="M264" s="56" t="s">
        <v>754</v>
      </c>
      <c r="N264" s="56"/>
      <c r="O264" s="56"/>
      <c r="P264" s="56"/>
      <c r="Q264" s="56"/>
      <c r="R264" s="56"/>
      <c r="S264" s="56"/>
      <c r="T264" s="56"/>
      <c r="U264" s="56"/>
      <c r="V264" s="56">
        <f t="shared" si="67"/>
        <v>0</v>
      </c>
      <c r="W264" s="56"/>
      <c r="X264" s="56">
        <v>3</v>
      </c>
      <c r="Y264" s="56"/>
      <c r="Z264" s="56"/>
      <c r="AA264" s="56"/>
      <c r="AB264" s="56"/>
      <c r="AC264" s="56"/>
      <c r="AD264" s="56"/>
      <c r="AE264" s="56"/>
      <c r="AF264" s="56">
        <f t="shared" si="73"/>
        <v>3</v>
      </c>
      <c r="AG264" s="56">
        <f t="shared" si="74"/>
        <v>3</v>
      </c>
      <c r="AH264" s="56">
        <f t="shared" si="75"/>
        <v>0</v>
      </c>
      <c r="AI264" s="56">
        <f t="shared" si="76"/>
        <v>0</v>
      </c>
      <c r="AJ264" s="56">
        <f t="shared" si="77"/>
        <v>0</v>
      </c>
      <c r="AK264" s="56">
        <f t="shared" si="78"/>
        <v>0</v>
      </c>
      <c r="AL264" s="56">
        <f t="shared" si="79"/>
        <v>0</v>
      </c>
      <c r="AM264" s="56">
        <f t="shared" si="80"/>
        <v>0</v>
      </c>
      <c r="AN264" s="56">
        <f t="shared" si="81"/>
        <v>0</v>
      </c>
      <c r="AO264" s="58">
        <f t="shared" si="69"/>
        <v>3</v>
      </c>
      <c r="AP264" s="69"/>
      <c r="AQ264" s="40">
        <v>0</v>
      </c>
      <c r="AR264" s="40">
        <v>0</v>
      </c>
      <c r="AS264" s="44">
        <f t="shared" ref="AS264:AV268" si="83">$AO264/4</f>
        <v>0.75</v>
      </c>
      <c r="AT264" s="44">
        <f t="shared" si="83"/>
        <v>0.75</v>
      </c>
      <c r="AU264" s="44">
        <f t="shared" si="83"/>
        <v>0.75</v>
      </c>
      <c r="AV264" s="45">
        <f t="shared" si="83"/>
        <v>0.75</v>
      </c>
      <c r="AW264" s="44"/>
      <c r="AX264" s="44"/>
      <c r="AY264" s="44"/>
      <c r="AZ264" s="44"/>
      <c r="BA264" s="45"/>
      <c r="BB264" s="152">
        <f t="shared" si="82"/>
        <v>3</v>
      </c>
      <c r="BC264" s="43">
        <v>516288</v>
      </c>
      <c r="BD264" s="43">
        <v>171091</v>
      </c>
      <c r="BE264" t="s">
        <v>1405</v>
      </c>
      <c r="BF264"/>
      <c r="BG264" t="s">
        <v>1405</v>
      </c>
    </row>
    <row r="265" spans="1:66" ht="15" customHeight="1" x14ac:dyDescent="0.25">
      <c r="A265" s="56" t="s">
        <v>762</v>
      </c>
      <c r="B265" s="19" t="s">
        <v>31</v>
      </c>
      <c r="C265" s="56" t="s">
        <v>1203</v>
      </c>
      <c r="D265" s="34">
        <v>43381</v>
      </c>
      <c r="E265" s="34">
        <v>44477</v>
      </c>
      <c r="F265" s="19"/>
      <c r="G265" s="19"/>
      <c r="H265" s="38" t="s">
        <v>1100</v>
      </c>
      <c r="I265" s="19" t="s">
        <v>1173</v>
      </c>
      <c r="J265" s="19"/>
      <c r="K265" s="56" t="s">
        <v>763</v>
      </c>
      <c r="L265" s="57" t="s">
        <v>764</v>
      </c>
      <c r="M265" s="56" t="s">
        <v>765</v>
      </c>
      <c r="N265" s="56"/>
      <c r="O265" s="56"/>
      <c r="P265" s="56"/>
      <c r="Q265" s="56"/>
      <c r="R265" s="56"/>
      <c r="S265" s="56"/>
      <c r="T265" s="56"/>
      <c r="U265" s="56"/>
      <c r="V265" s="56">
        <f t="shared" si="67"/>
        <v>0</v>
      </c>
      <c r="W265" s="56"/>
      <c r="X265" s="56">
        <v>3</v>
      </c>
      <c r="Y265" s="56"/>
      <c r="Z265" s="56"/>
      <c r="AA265" s="56"/>
      <c r="AB265" s="56"/>
      <c r="AC265" s="56"/>
      <c r="AD265" s="56"/>
      <c r="AE265" s="56"/>
      <c r="AF265" s="56">
        <f t="shared" si="73"/>
        <v>3</v>
      </c>
      <c r="AG265" s="56">
        <f t="shared" si="74"/>
        <v>3</v>
      </c>
      <c r="AH265" s="56">
        <f t="shared" si="75"/>
        <v>0</v>
      </c>
      <c r="AI265" s="56">
        <f t="shared" si="76"/>
        <v>0</v>
      </c>
      <c r="AJ265" s="56">
        <f t="shared" si="77"/>
        <v>0</v>
      </c>
      <c r="AK265" s="56">
        <f t="shared" si="78"/>
        <v>0</v>
      </c>
      <c r="AL265" s="56">
        <f t="shared" si="79"/>
        <v>0</v>
      </c>
      <c r="AM265" s="56">
        <f t="shared" si="80"/>
        <v>0</v>
      </c>
      <c r="AN265" s="56">
        <f t="shared" si="81"/>
        <v>0</v>
      </c>
      <c r="AO265" s="58">
        <f t="shared" si="69"/>
        <v>3</v>
      </c>
      <c r="AP265" s="69"/>
      <c r="AQ265" s="40">
        <v>0</v>
      </c>
      <c r="AR265" s="40">
        <v>0</v>
      </c>
      <c r="AS265" s="44">
        <f t="shared" si="83"/>
        <v>0.75</v>
      </c>
      <c r="AT265" s="44">
        <f t="shared" si="83"/>
        <v>0.75</v>
      </c>
      <c r="AU265" s="44">
        <f t="shared" si="83"/>
        <v>0.75</v>
      </c>
      <c r="AV265" s="45">
        <f t="shared" si="83"/>
        <v>0.75</v>
      </c>
      <c r="AW265" s="44"/>
      <c r="AX265" s="44"/>
      <c r="AY265" s="44"/>
      <c r="AZ265" s="44"/>
      <c r="BA265" s="45"/>
      <c r="BB265" s="152">
        <f t="shared" si="82"/>
        <v>3</v>
      </c>
      <c r="BC265" s="43">
        <v>519756</v>
      </c>
      <c r="BD265" s="43">
        <v>175319</v>
      </c>
      <c r="BE265" t="s">
        <v>1402</v>
      </c>
      <c r="BF265"/>
    </row>
    <row r="266" spans="1:66" ht="15" customHeight="1" x14ac:dyDescent="0.25">
      <c r="A266" s="56" t="s">
        <v>769</v>
      </c>
      <c r="B266" s="19" t="s">
        <v>43</v>
      </c>
      <c r="C266" s="56"/>
      <c r="D266" s="34">
        <v>43776</v>
      </c>
      <c r="E266" s="34">
        <v>44872</v>
      </c>
      <c r="F266" s="19"/>
      <c r="G266" s="19"/>
      <c r="H266" s="38" t="s">
        <v>1100</v>
      </c>
      <c r="I266" s="19" t="s">
        <v>1173</v>
      </c>
      <c r="J266" s="19"/>
      <c r="K266" s="56" t="s">
        <v>770</v>
      </c>
      <c r="L266" s="57" t="s">
        <v>771</v>
      </c>
      <c r="M266" s="56" t="s">
        <v>772</v>
      </c>
      <c r="N266" s="56"/>
      <c r="O266" s="56"/>
      <c r="P266" s="56"/>
      <c r="Q266" s="56"/>
      <c r="R266" s="56"/>
      <c r="S266" s="56"/>
      <c r="T266" s="56"/>
      <c r="U266" s="56"/>
      <c r="V266" s="56">
        <f t="shared" si="67"/>
        <v>0</v>
      </c>
      <c r="W266" s="56"/>
      <c r="X266" s="56">
        <v>6</v>
      </c>
      <c r="Y266" s="56"/>
      <c r="Z266" s="56"/>
      <c r="AA266" s="56"/>
      <c r="AB266" s="56"/>
      <c r="AC266" s="56"/>
      <c r="AD266" s="56"/>
      <c r="AE266" s="56"/>
      <c r="AF266" s="56">
        <f t="shared" si="73"/>
        <v>6</v>
      </c>
      <c r="AG266" s="56">
        <f t="shared" si="74"/>
        <v>6</v>
      </c>
      <c r="AH266" s="56">
        <f t="shared" si="75"/>
        <v>0</v>
      </c>
      <c r="AI266" s="56">
        <f t="shared" si="76"/>
        <v>0</v>
      </c>
      <c r="AJ266" s="56">
        <f t="shared" si="77"/>
        <v>0</v>
      </c>
      <c r="AK266" s="56">
        <f t="shared" si="78"/>
        <v>0</v>
      </c>
      <c r="AL266" s="56">
        <f t="shared" si="79"/>
        <v>0</v>
      </c>
      <c r="AM266" s="56">
        <f t="shared" si="80"/>
        <v>0</v>
      </c>
      <c r="AN266" s="56">
        <f t="shared" si="81"/>
        <v>0</v>
      </c>
      <c r="AO266" s="58">
        <f t="shared" si="69"/>
        <v>6</v>
      </c>
      <c r="AP266" s="69"/>
      <c r="AQ266" s="40">
        <v>0</v>
      </c>
      <c r="AR266" s="40">
        <v>0</v>
      </c>
      <c r="AS266" s="31">
        <f t="shared" si="83"/>
        <v>1.5</v>
      </c>
      <c r="AT266" s="31">
        <f t="shared" si="83"/>
        <v>1.5</v>
      </c>
      <c r="AU266" s="31">
        <f t="shared" si="83"/>
        <v>1.5</v>
      </c>
      <c r="AV266" s="39">
        <f t="shared" si="83"/>
        <v>1.5</v>
      </c>
      <c r="AW266" s="31"/>
      <c r="AX266" s="31"/>
      <c r="AY266" s="31"/>
      <c r="AZ266" s="31"/>
      <c r="BA266" s="39"/>
      <c r="BB266" s="152">
        <f t="shared" si="82"/>
        <v>6</v>
      </c>
      <c r="BC266" s="43">
        <v>512869</v>
      </c>
      <c r="BD266" s="43">
        <v>169793</v>
      </c>
      <c r="BE266" t="s">
        <v>1417</v>
      </c>
      <c r="BF266"/>
    </row>
    <row r="267" spans="1:66" ht="15" customHeight="1" x14ac:dyDescent="0.25">
      <c r="A267" s="56" t="s">
        <v>773</v>
      </c>
      <c r="B267" s="19" t="s">
        <v>20</v>
      </c>
      <c r="C267" s="56"/>
      <c r="D267" s="34">
        <v>43609</v>
      </c>
      <c r="E267" s="34">
        <v>44705</v>
      </c>
      <c r="F267" s="19"/>
      <c r="G267" s="19"/>
      <c r="H267" s="38" t="s">
        <v>1100</v>
      </c>
      <c r="I267" s="19" t="s">
        <v>1173</v>
      </c>
      <c r="J267" s="19"/>
      <c r="K267" s="56" t="s">
        <v>774</v>
      </c>
      <c r="L267" s="57" t="s">
        <v>775</v>
      </c>
      <c r="M267" s="56" t="s">
        <v>776</v>
      </c>
      <c r="N267" s="56"/>
      <c r="O267" s="56"/>
      <c r="P267" s="56"/>
      <c r="Q267" s="56"/>
      <c r="R267" s="56"/>
      <c r="S267" s="56"/>
      <c r="T267" s="56"/>
      <c r="U267" s="56"/>
      <c r="V267" s="56">
        <f t="shared" ref="V267:V298" si="84">SUM(N267:U267)</f>
        <v>0</v>
      </c>
      <c r="W267" s="56"/>
      <c r="X267" s="56"/>
      <c r="Y267" s="56">
        <v>1</v>
      </c>
      <c r="Z267" s="56"/>
      <c r="AA267" s="56"/>
      <c r="AB267" s="56"/>
      <c r="AC267" s="56"/>
      <c r="AD267" s="56"/>
      <c r="AE267" s="56"/>
      <c r="AF267" s="56">
        <f t="shared" si="73"/>
        <v>1</v>
      </c>
      <c r="AG267" s="56">
        <f t="shared" si="74"/>
        <v>0</v>
      </c>
      <c r="AH267" s="56">
        <f t="shared" si="75"/>
        <v>1</v>
      </c>
      <c r="AI267" s="56">
        <f t="shared" si="76"/>
        <v>0</v>
      </c>
      <c r="AJ267" s="56">
        <f t="shared" si="77"/>
        <v>0</v>
      </c>
      <c r="AK267" s="56">
        <f t="shared" si="78"/>
        <v>0</v>
      </c>
      <c r="AL267" s="56">
        <f t="shared" si="79"/>
        <v>0</v>
      </c>
      <c r="AM267" s="56">
        <f t="shared" si="80"/>
        <v>0</v>
      </c>
      <c r="AN267" s="56">
        <f t="shared" si="81"/>
        <v>0</v>
      </c>
      <c r="AO267" s="58">
        <f t="shared" si="69"/>
        <v>1</v>
      </c>
      <c r="AP267" s="69"/>
      <c r="AQ267" s="40">
        <v>0</v>
      </c>
      <c r="AR267" s="40">
        <v>0</v>
      </c>
      <c r="AS267" s="44">
        <f t="shared" si="83"/>
        <v>0.25</v>
      </c>
      <c r="AT267" s="44">
        <f t="shared" si="83"/>
        <v>0.25</v>
      </c>
      <c r="AU267" s="44">
        <f t="shared" si="83"/>
        <v>0.25</v>
      </c>
      <c r="AV267" s="45">
        <f t="shared" si="83"/>
        <v>0.25</v>
      </c>
      <c r="AW267" s="44"/>
      <c r="AX267" s="44"/>
      <c r="AY267" s="44"/>
      <c r="AZ267" s="44"/>
      <c r="BA267" s="45"/>
      <c r="BB267" s="152">
        <f t="shared" si="82"/>
        <v>1</v>
      </c>
      <c r="BC267" s="43">
        <v>516557</v>
      </c>
      <c r="BD267" s="43">
        <v>175273</v>
      </c>
      <c r="BE267" t="s">
        <v>1488</v>
      </c>
      <c r="BF267"/>
    </row>
    <row r="268" spans="1:66" ht="15" customHeight="1" x14ac:dyDescent="0.25">
      <c r="A268" s="56" t="s">
        <v>777</v>
      </c>
      <c r="B268" s="19" t="s">
        <v>31</v>
      </c>
      <c r="C268" s="56" t="s">
        <v>1203</v>
      </c>
      <c r="D268" s="34">
        <v>43416</v>
      </c>
      <c r="E268" s="34">
        <v>44512</v>
      </c>
      <c r="F268" s="19"/>
      <c r="G268" s="19"/>
      <c r="H268" s="38" t="s">
        <v>1100</v>
      </c>
      <c r="I268" s="19" t="s">
        <v>1173</v>
      </c>
      <c r="J268" s="19"/>
      <c r="K268" s="56" t="s">
        <v>778</v>
      </c>
      <c r="L268" s="57" t="s">
        <v>779</v>
      </c>
      <c r="M268" s="56" t="s">
        <v>197</v>
      </c>
      <c r="N268" s="56"/>
      <c r="O268" s="56"/>
      <c r="P268" s="56"/>
      <c r="Q268" s="56"/>
      <c r="R268" s="56"/>
      <c r="S268" s="56"/>
      <c r="T268" s="56"/>
      <c r="U268" s="56"/>
      <c r="V268" s="56">
        <f t="shared" si="84"/>
        <v>0</v>
      </c>
      <c r="W268" s="56"/>
      <c r="X268" s="56"/>
      <c r="Y268" s="56"/>
      <c r="Z268" s="56">
        <v>1</v>
      </c>
      <c r="AA268" s="56"/>
      <c r="AB268" s="56"/>
      <c r="AC268" s="56"/>
      <c r="AD268" s="56"/>
      <c r="AE268" s="56"/>
      <c r="AF268" s="56">
        <f t="shared" si="73"/>
        <v>1</v>
      </c>
      <c r="AG268" s="56">
        <f t="shared" si="74"/>
        <v>0</v>
      </c>
      <c r="AH268" s="56">
        <f t="shared" si="75"/>
        <v>0</v>
      </c>
      <c r="AI268" s="56">
        <f t="shared" si="76"/>
        <v>1</v>
      </c>
      <c r="AJ268" s="56">
        <f t="shared" si="77"/>
        <v>0</v>
      </c>
      <c r="AK268" s="56">
        <f t="shared" si="78"/>
        <v>0</v>
      </c>
      <c r="AL268" s="56">
        <f t="shared" si="79"/>
        <v>0</v>
      </c>
      <c r="AM268" s="56">
        <f t="shared" si="80"/>
        <v>0</v>
      </c>
      <c r="AN268" s="56">
        <f t="shared" si="81"/>
        <v>0</v>
      </c>
      <c r="AO268" s="58">
        <f t="shared" si="69"/>
        <v>1</v>
      </c>
      <c r="AP268" s="69"/>
      <c r="AQ268" s="40">
        <v>0</v>
      </c>
      <c r="AR268" s="40">
        <v>0</v>
      </c>
      <c r="AS268" s="44">
        <f t="shared" si="83"/>
        <v>0.25</v>
      </c>
      <c r="AT268" s="44">
        <f t="shared" si="83"/>
        <v>0.25</v>
      </c>
      <c r="AU268" s="44">
        <f t="shared" si="83"/>
        <v>0.25</v>
      </c>
      <c r="AV268" s="45">
        <f t="shared" si="83"/>
        <v>0.25</v>
      </c>
      <c r="AW268" s="44"/>
      <c r="AX268" s="44"/>
      <c r="AY268" s="44"/>
      <c r="AZ268" s="44"/>
      <c r="BA268" s="45"/>
      <c r="BB268" s="152">
        <f t="shared" si="82"/>
        <v>1</v>
      </c>
      <c r="BC268" s="43">
        <v>520495</v>
      </c>
      <c r="BD268" s="43">
        <v>175597</v>
      </c>
      <c r="BE268" t="s">
        <v>1402</v>
      </c>
      <c r="BF268"/>
      <c r="BG268" t="s">
        <v>1402</v>
      </c>
      <c r="BM268" t="s">
        <v>1545</v>
      </c>
      <c r="BN268" t="s">
        <v>1495</v>
      </c>
    </row>
    <row r="269" spans="1:66" ht="15" customHeight="1" x14ac:dyDescent="0.25">
      <c r="A269" s="56" t="s">
        <v>780</v>
      </c>
      <c r="B269" s="19" t="s">
        <v>20</v>
      </c>
      <c r="C269" s="56"/>
      <c r="D269" s="34">
        <v>43542</v>
      </c>
      <c r="E269" s="34">
        <v>44638</v>
      </c>
      <c r="F269" s="19"/>
      <c r="G269" s="19"/>
      <c r="H269" s="38" t="s">
        <v>1100</v>
      </c>
      <c r="I269" s="19" t="s">
        <v>1173</v>
      </c>
      <c r="J269" s="19"/>
      <c r="K269" s="56" t="s">
        <v>781</v>
      </c>
      <c r="L269" s="57" t="s">
        <v>782</v>
      </c>
      <c r="M269" s="56" t="s">
        <v>783</v>
      </c>
      <c r="N269" s="56"/>
      <c r="O269" s="56"/>
      <c r="P269" s="56"/>
      <c r="Q269" s="56">
        <v>1</v>
      </c>
      <c r="R269" s="56"/>
      <c r="S269" s="56"/>
      <c r="T269" s="56"/>
      <c r="U269" s="56"/>
      <c r="V269" s="56">
        <f t="shared" si="84"/>
        <v>1</v>
      </c>
      <c r="W269" s="56"/>
      <c r="X269" s="56"/>
      <c r="Y269" s="56"/>
      <c r="Z269" s="56"/>
      <c r="AA269" s="56"/>
      <c r="AB269" s="56">
        <v>1</v>
      </c>
      <c r="AC269" s="56"/>
      <c r="AD269" s="56"/>
      <c r="AE269" s="56"/>
      <c r="AF269" s="56">
        <f t="shared" si="73"/>
        <v>1</v>
      </c>
      <c r="AG269" s="56">
        <f t="shared" si="74"/>
        <v>0</v>
      </c>
      <c r="AH269" s="56">
        <f t="shared" si="75"/>
        <v>0</v>
      </c>
      <c r="AI269" s="56">
        <f t="shared" si="76"/>
        <v>0</v>
      </c>
      <c r="AJ269" s="56">
        <f t="shared" si="77"/>
        <v>-1</v>
      </c>
      <c r="AK269" s="56">
        <f t="shared" si="78"/>
        <v>1</v>
      </c>
      <c r="AL269" s="56">
        <f t="shared" si="79"/>
        <v>0</v>
      </c>
      <c r="AM269" s="56">
        <f t="shared" si="80"/>
        <v>0</v>
      </c>
      <c r="AN269" s="56">
        <f t="shared" si="81"/>
        <v>0</v>
      </c>
      <c r="AO269" s="58">
        <f t="shared" ref="AO269:AO300" si="85">AF269-V269</f>
        <v>0</v>
      </c>
      <c r="AP269" s="69"/>
      <c r="AQ269" s="40">
        <v>0</v>
      </c>
      <c r="AR269" s="40">
        <v>0</v>
      </c>
      <c r="AS269" s="31">
        <v>0</v>
      </c>
      <c r="AT269" s="31">
        <v>0</v>
      </c>
      <c r="AU269" s="31">
        <v>0</v>
      </c>
      <c r="AV269" s="39">
        <v>0</v>
      </c>
      <c r="AW269" s="31"/>
      <c r="AX269" s="31"/>
      <c r="AY269" s="31"/>
      <c r="AZ269" s="31"/>
      <c r="BA269" s="39"/>
      <c r="BB269" s="152">
        <f t="shared" si="82"/>
        <v>0</v>
      </c>
      <c r="BC269" s="43">
        <v>521978</v>
      </c>
      <c r="BD269" s="43">
        <v>177062</v>
      </c>
      <c r="BE269" t="s">
        <v>1414</v>
      </c>
      <c r="BF269"/>
    </row>
    <row r="270" spans="1:66" ht="15" customHeight="1" x14ac:dyDescent="0.25">
      <c r="A270" s="56" t="s">
        <v>784</v>
      </c>
      <c r="B270" s="19" t="s">
        <v>38</v>
      </c>
      <c r="C270" s="56"/>
      <c r="D270" s="34">
        <v>43522</v>
      </c>
      <c r="E270" s="34">
        <v>44618</v>
      </c>
      <c r="F270" s="19"/>
      <c r="G270" s="19"/>
      <c r="H270" s="38" t="s">
        <v>1100</v>
      </c>
      <c r="I270" s="19" t="s">
        <v>1173</v>
      </c>
      <c r="J270" s="19"/>
      <c r="K270" s="56" t="s">
        <v>785</v>
      </c>
      <c r="L270" s="57" t="s">
        <v>786</v>
      </c>
      <c r="M270" s="56" t="s">
        <v>787</v>
      </c>
      <c r="N270" s="56"/>
      <c r="O270" s="56"/>
      <c r="P270" s="56">
        <v>1</v>
      </c>
      <c r="Q270" s="56"/>
      <c r="R270" s="56"/>
      <c r="S270" s="56"/>
      <c r="T270" s="56"/>
      <c r="U270" s="56"/>
      <c r="V270" s="56">
        <f t="shared" si="84"/>
        <v>1</v>
      </c>
      <c r="W270" s="56"/>
      <c r="X270" s="56">
        <v>2</v>
      </c>
      <c r="Y270" s="56"/>
      <c r="Z270" s="56"/>
      <c r="AA270" s="56"/>
      <c r="AB270" s="56"/>
      <c r="AC270" s="56"/>
      <c r="AD270" s="56"/>
      <c r="AE270" s="56">
        <v>0</v>
      </c>
      <c r="AF270" s="56">
        <f t="shared" si="73"/>
        <v>2</v>
      </c>
      <c r="AG270" s="56">
        <f t="shared" si="74"/>
        <v>2</v>
      </c>
      <c r="AH270" s="56">
        <f t="shared" si="75"/>
        <v>0</v>
      </c>
      <c r="AI270" s="56">
        <f t="shared" si="76"/>
        <v>-1</v>
      </c>
      <c r="AJ270" s="56">
        <f t="shared" si="77"/>
        <v>0</v>
      </c>
      <c r="AK270" s="56">
        <f t="shared" si="78"/>
        <v>0</v>
      </c>
      <c r="AL270" s="56">
        <f t="shared" si="79"/>
        <v>0</v>
      </c>
      <c r="AM270" s="56">
        <f t="shared" si="80"/>
        <v>0</v>
      </c>
      <c r="AN270" s="56">
        <f t="shared" si="81"/>
        <v>0</v>
      </c>
      <c r="AO270" s="58">
        <f t="shared" si="85"/>
        <v>1</v>
      </c>
      <c r="AP270" s="69"/>
      <c r="AQ270" s="40">
        <v>0</v>
      </c>
      <c r="AR270" s="40">
        <v>0</v>
      </c>
      <c r="AS270" s="44">
        <f t="shared" ref="AS270:AV273" si="86">$AO270/4</f>
        <v>0.25</v>
      </c>
      <c r="AT270" s="44">
        <f t="shared" si="86"/>
        <v>0.25</v>
      </c>
      <c r="AU270" s="44">
        <f t="shared" si="86"/>
        <v>0.25</v>
      </c>
      <c r="AV270" s="45">
        <f t="shared" si="86"/>
        <v>0.25</v>
      </c>
      <c r="AW270" s="44"/>
      <c r="AX270" s="44"/>
      <c r="AY270" s="44"/>
      <c r="AZ270" s="44"/>
      <c r="BA270" s="45"/>
      <c r="BB270" s="152">
        <f t="shared" si="82"/>
        <v>1</v>
      </c>
      <c r="BC270" s="43">
        <v>517894</v>
      </c>
      <c r="BD270" s="43">
        <v>174757</v>
      </c>
      <c r="BE270" t="s">
        <v>1423</v>
      </c>
      <c r="BF270"/>
      <c r="BG270" t="s">
        <v>1403</v>
      </c>
      <c r="BM270" t="s">
        <v>1545</v>
      </c>
      <c r="BN270" t="s">
        <v>1511</v>
      </c>
    </row>
    <row r="271" spans="1:66" ht="15" customHeight="1" x14ac:dyDescent="0.25">
      <c r="A271" s="56" t="s">
        <v>792</v>
      </c>
      <c r="B271" s="19" t="s">
        <v>31</v>
      </c>
      <c r="C271" s="56" t="s">
        <v>1203</v>
      </c>
      <c r="D271" s="34">
        <v>43462</v>
      </c>
      <c r="E271" s="34">
        <v>44558</v>
      </c>
      <c r="F271" s="19"/>
      <c r="G271" s="19"/>
      <c r="H271" s="38" t="s">
        <v>1100</v>
      </c>
      <c r="I271" s="19" t="s">
        <v>1173</v>
      </c>
      <c r="J271" s="19"/>
      <c r="K271" s="56" t="s">
        <v>793</v>
      </c>
      <c r="L271" s="57" t="s">
        <v>794</v>
      </c>
      <c r="M271" s="56" t="s">
        <v>795</v>
      </c>
      <c r="N271" s="56"/>
      <c r="O271" s="56"/>
      <c r="P271" s="56"/>
      <c r="Q271" s="56"/>
      <c r="R271" s="56"/>
      <c r="S271" s="56"/>
      <c r="T271" s="56"/>
      <c r="U271" s="56"/>
      <c r="V271" s="56">
        <f t="shared" si="84"/>
        <v>0</v>
      </c>
      <c r="W271" s="56"/>
      <c r="X271" s="56">
        <v>1</v>
      </c>
      <c r="Y271" s="56"/>
      <c r="Z271" s="56"/>
      <c r="AA271" s="56"/>
      <c r="AB271" s="56"/>
      <c r="AC271" s="56"/>
      <c r="AD271" s="56"/>
      <c r="AE271" s="56"/>
      <c r="AF271" s="56">
        <f t="shared" si="73"/>
        <v>1</v>
      </c>
      <c r="AG271" s="56">
        <f t="shared" si="74"/>
        <v>1</v>
      </c>
      <c r="AH271" s="56">
        <f t="shared" si="75"/>
        <v>0</v>
      </c>
      <c r="AI271" s="56">
        <f t="shared" si="76"/>
        <v>0</v>
      </c>
      <c r="AJ271" s="56">
        <f t="shared" si="77"/>
        <v>0</v>
      </c>
      <c r="AK271" s="56">
        <f t="shared" si="78"/>
        <v>0</v>
      </c>
      <c r="AL271" s="56">
        <f t="shared" si="79"/>
        <v>0</v>
      </c>
      <c r="AM271" s="56">
        <f t="shared" si="80"/>
        <v>0</v>
      </c>
      <c r="AN271" s="56">
        <f t="shared" si="81"/>
        <v>0</v>
      </c>
      <c r="AO271" s="58">
        <f t="shared" si="85"/>
        <v>1</v>
      </c>
      <c r="AP271" s="69"/>
      <c r="AQ271" s="40">
        <v>0</v>
      </c>
      <c r="AR271" s="40">
        <v>0</v>
      </c>
      <c r="AS271" s="44">
        <f t="shared" si="86"/>
        <v>0.25</v>
      </c>
      <c r="AT271" s="44">
        <f t="shared" si="86"/>
        <v>0.25</v>
      </c>
      <c r="AU271" s="44">
        <f t="shared" si="86"/>
        <v>0.25</v>
      </c>
      <c r="AV271" s="45">
        <f t="shared" si="86"/>
        <v>0.25</v>
      </c>
      <c r="AW271" s="44"/>
      <c r="AX271" s="44"/>
      <c r="AY271" s="44"/>
      <c r="AZ271" s="44"/>
      <c r="BA271" s="45"/>
      <c r="BB271" s="152">
        <f t="shared" si="82"/>
        <v>1</v>
      </c>
      <c r="BC271" s="43">
        <v>515394</v>
      </c>
      <c r="BD271" s="43">
        <v>171656</v>
      </c>
      <c r="BE271" t="s">
        <v>1458</v>
      </c>
      <c r="BF271"/>
    </row>
    <row r="272" spans="1:66" ht="15" customHeight="1" x14ac:dyDescent="0.25">
      <c r="A272" s="56" t="s">
        <v>796</v>
      </c>
      <c r="B272" s="19" t="s">
        <v>31</v>
      </c>
      <c r="C272" s="56"/>
      <c r="D272" s="34">
        <v>43504</v>
      </c>
      <c r="E272" s="34">
        <v>44600</v>
      </c>
      <c r="F272" s="19"/>
      <c r="G272" s="19"/>
      <c r="H272" s="38" t="s">
        <v>1100</v>
      </c>
      <c r="I272" s="19" t="s">
        <v>1173</v>
      </c>
      <c r="J272" s="19"/>
      <c r="K272" s="56" t="s">
        <v>797</v>
      </c>
      <c r="L272" s="57" t="s">
        <v>798</v>
      </c>
      <c r="M272" s="56" t="s">
        <v>799</v>
      </c>
      <c r="N272" s="56"/>
      <c r="O272" s="56"/>
      <c r="P272" s="56"/>
      <c r="Q272" s="56"/>
      <c r="R272" s="56"/>
      <c r="S272" s="56"/>
      <c r="T272" s="56"/>
      <c r="U272" s="56"/>
      <c r="V272" s="56">
        <f t="shared" si="84"/>
        <v>0</v>
      </c>
      <c r="W272" s="56"/>
      <c r="X272" s="56">
        <v>1</v>
      </c>
      <c r="Y272" s="56"/>
      <c r="Z272" s="56"/>
      <c r="AA272" s="56"/>
      <c r="AB272" s="56"/>
      <c r="AC272" s="56"/>
      <c r="AD272" s="56"/>
      <c r="AE272" s="56"/>
      <c r="AF272" s="56">
        <f t="shared" si="73"/>
        <v>1</v>
      </c>
      <c r="AG272" s="56">
        <f t="shared" si="74"/>
        <v>1</v>
      </c>
      <c r="AH272" s="56">
        <f t="shared" si="75"/>
        <v>0</v>
      </c>
      <c r="AI272" s="56">
        <f t="shared" si="76"/>
        <v>0</v>
      </c>
      <c r="AJ272" s="56">
        <f t="shared" si="77"/>
        <v>0</v>
      </c>
      <c r="AK272" s="56">
        <f t="shared" si="78"/>
        <v>0</v>
      </c>
      <c r="AL272" s="56">
        <f t="shared" si="79"/>
        <v>0</v>
      </c>
      <c r="AM272" s="56">
        <f t="shared" si="80"/>
        <v>0</v>
      </c>
      <c r="AN272" s="56">
        <f t="shared" si="81"/>
        <v>0</v>
      </c>
      <c r="AO272" s="58">
        <f t="shared" si="85"/>
        <v>1</v>
      </c>
      <c r="AP272" s="69"/>
      <c r="AQ272" s="40">
        <v>0</v>
      </c>
      <c r="AR272" s="40">
        <v>0</v>
      </c>
      <c r="AS272" s="44">
        <f t="shared" si="86"/>
        <v>0.25</v>
      </c>
      <c r="AT272" s="44">
        <f t="shared" si="86"/>
        <v>0.25</v>
      </c>
      <c r="AU272" s="44">
        <f t="shared" si="86"/>
        <v>0.25</v>
      </c>
      <c r="AV272" s="45">
        <f t="shared" si="86"/>
        <v>0.25</v>
      </c>
      <c r="AW272" s="44"/>
      <c r="AX272" s="44"/>
      <c r="AY272" s="44"/>
      <c r="AZ272" s="44"/>
      <c r="BA272" s="45"/>
      <c r="BB272" s="152">
        <f t="shared" si="82"/>
        <v>1</v>
      </c>
      <c r="BC272" s="43">
        <v>515502</v>
      </c>
      <c r="BD272" s="43">
        <v>173093</v>
      </c>
      <c r="BE272" t="s">
        <v>1424</v>
      </c>
      <c r="BF272"/>
      <c r="BI272" t="s">
        <v>1551</v>
      </c>
      <c r="BJ272" t="s">
        <v>1537</v>
      </c>
      <c r="BM272" t="s">
        <v>1545</v>
      </c>
      <c r="BN272" t="s">
        <v>1538</v>
      </c>
    </row>
    <row r="273" spans="1:66" ht="15" customHeight="1" x14ac:dyDescent="0.25">
      <c r="A273" s="56" t="s">
        <v>812</v>
      </c>
      <c r="B273" s="19" t="s">
        <v>20</v>
      </c>
      <c r="C273" s="56"/>
      <c r="D273" s="34">
        <v>43755</v>
      </c>
      <c r="E273" s="34">
        <v>44851</v>
      </c>
      <c r="F273" s="19"/>
      <c r="G273" s="19"/>
      <c r="H273" s="38" t="s">
        <v>1100</v>
      </c>
      <c r="I273" s="19" t="s">
        <v>1173</v>
      </c>
      <c r="J273" s="19"/>
      <c r="K273" s="56" t="s">
        <v>813</v>
      </c>
      <c r="L273" s="57" t="s">
        <v>814</v>
      </c>
      <c r="M273" s="56" t="s">
        <v>815</v>
      </c>
      <c r="N273" s="56"/>
      <c r="O273" s="56"/>
      <c r="P273" s="56"/>
      <c r="Q273" s="56"/>
      <c r="R273" s="56"/>
      <c r="S273" s="56"/>
      <c r="T273" s="56"/>
      <c r="U273" s="56"/>
      <c r="V273" s="56">
        <f t="shared" si="84"/>
        <v>0</v>
      </c>
      <c r="W273" s="56"/>
      <c r="X273" s="56"/>
      <c r="Y273" s="56"/>
      <c r="Z273" s="56"/>
      <c r="AA273" s="56">
        <v>1</v>
      </c>
      <c r="AB273" s="56"/>
      <c r="AC273" s="56"/>
      <c r="AD273" s="56"/>
      <c r="AE273" s="56"/>
      <c r="AF273" s="56">
        <f t="shared" si="73"/>
        <v>1</v>
      </c>
      <c r="AG273" s="56">
        <f t="shared" si="74"/>
        <v>0</v>
      </c>
      <c r="AH273" s="56">
        <f t="shared" si="75"/>
        <v>0</v>
      </c>
      <c r="AI273" s="56">
        <f t="shared" si="76"/>
        <v>0</v>
      </c>
      <c r="AJ273" s="56">
        <f t="shared" si="77"/>
        <v>1</v>
      </c>
      <c r="AK273" s="56">
        <f t="shared" si="78"/>
        <v>0</v>
      </c>
      <c r="AL273" s="56">
        <f t="shared" si="79"/>
        <v>0</v>
      </c>
      <c r="AM273" s="56">
        <f t="shared" si="80"/>
        <v>0</v>
      </c>
      <c r="AN273" s="56">
        <f t="shared" si="81"/>
        <v>0</v>
      </c>
      <c r="AO273" s="58">
        <f t="shared" si="85"/>
        <v>1</v>
      </c>
      <c r="AP273" s="69"/>
      <c r="AQ273" s="40">
        <v>0</v>
      </c>
      <c r="AR273" s="40">
        <v>0</v>
      </c>
      <c r="AS273" s="44">
        <f t="shared" si="86"/>
        <v>0.25</v>
      </c>
      <c r="AT273" s="44">
        <f t="shared" si="86"/>
        <v>0.25</v>
      </c>
      <c r="AU273" s="44">
        <f t="shared" si="86"/>
        <v>0.25</v>
      </c>
      <c r="AV273" s="45">
        <f t="shared" si="86"/>
        <v>0.25</v>
      </c>
      <c r="AW273" s="44"/>
      <c r="AX273" s="44"/>
      <c r="AY273" s="44"/>
      <c r="AZ273" s="44"/>
      <c r="BA273" s="45"/>
      <c r="BB273" s="152">
        <f t="shared" si="82"/>
        <v>1</v>
      </c>
      <c r="BC273" s="43">
        <v>516550</v>
      </c>
      <c r="BD273" s="43">
        <v>171027</v>
      </c>
      <c r="BE273" t="s">
        <v>1418</v>
      </c>
      <c r="BF273" t="s">
        <v>1410</v>
      </c>
    </row>
    <row r="274" spans="1:66" ht="15" customHeight="1" x14ac:dyDescent="0.25">
      <c r="A274" s="56" t="s">
        <v>820</v>
      </c>
      <c r="B274" s="19" t="s">
        <v>31</v>
      </c>
      <c r="C274" s="56"/>
      <c r="D274" s="34">
        <v>43661</v>
      </c>
      <c r="E274" s="34">
        <v>44757</v>
      </c>
      <c r="F274" s="19"/>
      <c r="G274" s="19"/>
      <c r="H274" s="58" t="s">
        <v>1100</v>
      </c>
      <c r="I274" s="19" t="s">
        <v>1215</v>
      </c>
      <c r="J274" s="19"/>
      <c r="K274" s="56" t="s">
        <v>821</v>
      </c>
      <c r="L274" s="57" t="s">
        <v>822</v>
      </c>
      <c r="M274" s="56" t="s">
        <v>823</v>
      </c>
      <c r="N274" s="56"/>
      <c r="O274" s="56"/>
      <c r="P274" s="56"/>
      <c r="Q274" s="56"/>
      <c r="R274" s="56"/>
      <c r="S274" s="56"/>
      <c r="T274" s="56"/>
      <c r="U274" s="56"/>
      <c r="V274" s="56">
        <f t="shared" si="84"/>
        <v>0</v>
      </c>
      <c r="W274" s="56" t="s">
        <v>121</v>
      </c>
      <c r="X274" s="56"/>
      <c r="Y274" s="56">
        <v>7</v>
      </c>
      <c r="Z274" s="56">
        <v>3</v>
      </c>
      <c r="AA274" s="56">
        <v>1</v>
      </c>
      <c r="AB274" s="56"/>
      <c r="AC274" s="56"/>
      <c r="AD274" s="56"/>
      <c r="AE274" s="56"/>
      <c r="AF274" s="56">
        <f t="shared" si="73"/>
        <v>11</v>
      </c>
      <c r="AG274" s="56">
        <f t="shared" si="74"/>
        <v>0</v>
      </c>
      <c r="AH274" s="56">
        <f t="shared" si="75"/>
        <v>7</v>
      </c>
      <c r="AI274" s="56">
        <f t="shared" si="76"/>
        <v>3</v>
      </c>
      <c r="AJ274" s="56">
        <f t="shared" si="77"/>
        <v>1</v>
      </c>
      <c r="AK274" s="56">
        <f t="shared" si="78"/>
        <v>0</v>
      </c>
      <c r="AL274" s="56">
        <f t="shared" si="79"/>
        <v>0</v>
      </c>
      <c r="AM274" s="56">
        <f t="shared" si="80"/>
        <v>0</v>
      </c>
      <c r="AN274" s="56">
        <f t="shared" si="81"/>
        <v>0</v>
      </c>
      <c r="AO274" s="58">
        <f t="shared" si="85"/>
        <v>11</v>
      </c>
      <c r="AP274" s="69"/>
      <c r="AQ274" s="40">
        <v>0</v>
      </c>
      <c r="AR274" s="40">
        <v>0</v>
      </c>
      <c r="AS274" s="31">
        <v>0</v>
      </c>
      <c r="AT274" s="31">
        <f t="shared" ref="AT274:AU276" si="87">$AO274/2</f>
        <v>5.5</v>
      </c>
      <c r="AU274" s="31">
        <f t="shared" si="87"/>
        <v>5.5</v>
      </c>
      <c r="AV274" s="39">
        <v>0</v>
      </c>
      <c r="AW274" s="31"/>
      <c r="AX274" s="31"/>
      <c r="AY274" s="31"/>
      <c r="AZ274" s="31"/>
      <c r="BA274" s="39"/>
      <c r="BB274" s="152">
        <f t="shared" si="82"/>
        <v>11</v>
      </c>
      <c r="BC274" s="43">
        <v>518144</v>
      </c>
      <c r="BD274" s="43">
        <v>175553</v>
      </c>
      <c r="BE274" t="s">
        <v>1422</v>
      </c>
      <c r="BF274"/>
      <c r="BM274" t="s">
        <v>1545</v>
      </c>
      <c r="BN274" t="s">
        <v>1539</v>
      </c>
    </row>
    <row r="275" spans="1:66" ht="15" customHeight="1" x14ac:dyDescent="0.25">
      <c r="A275" s="56" t="s">
        <v>820</v>
      </c>
      <c r="B275" s="19" t="s">
        <v>31</v>
      </c>
      <c r="C275" s="56"/>
      <c r="D275" s="34">
        <v>43661</v>
      </c>
      <c r="E275" s="34">
        <v>44757</v>
      </c>
      <c r="F275" s="19"/>
      <c r="G275" s="19"/>
      <c r="H275" s="58" t="s">
        <v>1100</v>
      </c>
      <c r="I275" s="19" t="s">
        <v>1174</v>
      </c>
      <c r="J275" s="19"/>
      <c r="K275" s="56" t="s">
        <v>821</v>
      </c>
      <c r="L275" s="57" t="s">
        <v>822</v>
      </c>
      <c r="M275" s="56" t="s">
        <v>823</v>
      </c>
      <c r="N275" s="56"/>
      <c r="O275" s="56"/>
      <c r="P275" s="56"/>
      <c r="Q275" s="56"/>
      <c r="R275" s="56"/>
      <c r="S275" s="56"/>
      <c r="T275" s="56"/>
      <c r="U275" s="56"/>
      <c r="V275" s="56">
        <f t="shared" si="84"/>
        <v>0</v>
      </c>
      <c r="W275" s="56" t="s">
        <v>121</v>
      </c>
      <c r="X275" s="56">
        <v>4</v>
      </c>
      <c r="Y275" s="56"/>
      <c r="Z275" s="56"/>
      <c r="AA275" s="56"/>
      <c r="AB275" s="56"/>
      <c r="AC275" s="56"/>
      <c r="AD275" s="56"/>
      <c r="AE275" s="56"/>
      <c r="AF275" s="56">
        <f t="shared" si="73"/>
        <v>4</v>
      </c>
      <c r="AG275" s="56">
        <f t="shared" si="74"/>
        <v>4</v>
      </c>
      <c r="AH275" s="56">
        <f t="shared" si="75"/>
        <v>0</v>
      </c>
      <c r="AI275" s="56">
        <f t="shared" si="76"/>
        <v>0</v>
      </c>
      <c r="AJ275" s="56">
        <f t="shared" si="77"/>
        <v>0</v>
      </c>
      <c r="AK275" s="56">
        <f t="shared" si="78"/>
        <v>0</v>
      </c>
      <c r="AL275" s="56">
        <f t="shared" si="79"/>
        <v>0</v>
      </c>
      <c r="AM275" s="56">
        <f t="shared" si="80"/>
        <v>0</v>
      </c>
      <c r="AN275" s="56">
        <f t="shared" si="81"/>
        <v>0</v>
      </c>
      <c r="AO275" s="58">
        <f t="shared" si="85"/>
        <v>4</v>
      </c>
      <c r="AP275" s="69"/>
      <c r="AQ275" s="40">
        <v>0</v>
      </c>
      <c r="AR275" s="40">
        <v>0</v>
      </c>
      <c r="AS275" s="31">
        <v>0</v>
      </c>
      <c r="AT275" s="31">
        <f t="shared" si="87"/>
        <v>2</v>
      </c>
      <c r="AU275" s="31">
        <f t="shared" si="87"/>
        <v>2</v>
      </c>
      <c r="AV275" s="39">
        <v>0</v>
      </c>
      <c r="AW275" s="31"/>
      <c r="AX275" s="31"/>
      <c r="AY275" s="31"/>
      <c r="AZ275" s="31"/>
      <c r="BA275" s="39"/>
      <c r="BB275" s="152">
        <f t="shared" si="82"/>
        <v>4</v>
      </c>
      <c r="BC275" s="43">
        <v>518144</v>
      </c>
      <c r="BD275" s="43">
        <v>175553</v>
      </c>
      <c r="BE275" t="s">
        <v>1422</v>
      </c>
      <c r="BF275"/>
      <c r="BM275" t="s">
        <v>1545</v>
      </c>
      <c r="BN275" t="s">
        <v>1539</v>
      </c>
    </row>
    <row r="276" spans="1:66" ht="15" customHeight="1" x14ac:dyDescent="0.25">
      <c r="A276" s="56" t="s">
        <v>820</v>
      </c>
      <c r="B276" s="19" t="s">
        <v>31</v>
      </c>
      <c r="C276" s="56"/>
      <c r="D276" s="34">
        <v>43661</v>
      </c>
      <c r="E276" s="34">
        <v>44757</v>
      </c>
      <c r="F276" s="19"/>
      <c r="G276" s="19"/>
      <c r="H276" s="58" t="s">
        <v>1100</v>
      </c>
      <c r="I276" s="19" t="s">
        <v>1173</v>
      </c>
      <c r="J276" s="19"/>
      <c r="K276" s="56" t="s">
        <v>821</v>
      </c>
      <c r="L276" s="57" t="s">
        <v>822</v>
      </c>
      <c r="M276" s="56" t="s">
        <v>823</v>
      </c>
      <c r="N276" s="56"/>
      <c r="O276" s="56"/>
      <c r="P276" s="56"/>
      <c r="Q276" s="56"/>
      <c r="R276" s="56"/>
      <c r="S276" s="56"/>
      <c r="T276" s="56"/>
      <c r="U276" s="56"/>
      <c r="V276" s="56">
        <f t="shared" si="84"/>
        <v>0</v>
      </c>
      <c r="W276" s="56"/>
      <c r="X276" s="56">
        <v>21</v>
      </c>
      <c r="Y276" s="56">
        <v>31</v>
      </c>
      <c r="Z276" s="56">
        <v>2</v>
      </c>
      <c r="AA276" s="56">
        <v>2</v>
      </c>
      <c r="AB276" s="56"/>
      <c r="AC276" s="56"/>
      <c r="AD276" s="56"/>
      <c r="AE276" s="56"/>
      <c r="AF276" s="56">
        <f t="shared" si="73"/>
        <v>56</v>
      </c>
      <c r="AG276" s="56">
        <f t="shared" si="74"/>
        <v>21</v>
      </c>
      <c r="AH276" s="56">
        <f t="shared" si="75"/>
        <v>31</v>
      </c>
      <c r="AI276" s="56">
        <f t="shared" si="76"/>
        <v>2</v>
      </c>
      <c r="AJ276" s="56">
        <f t="shared" si="77"/>
        <v>2</v>
      </c>
      <c r="AK276" s="56">
        <f t="shared" si="78"/>
        <v>0</v>
      </c>
      <c r="AL276" s="56">
        <f t="shared" si="79"/>
        <v>0</v>
      </c>
      <c r="AM276" s="56">
        <f t="shared" si="80"/>
        <v>0</v>
      </c>
      <c r="AN276" s="56">
        <f t="shared" si="81"/>
        <v>0</v>
      </c>
      <c r="AO276" s="58">
        <f t="shared" si="85"/>
        <v>56</v>
      </c>
      <c r="AP276" s="69"/>
      <c r="AQ276" s="40">
        <v>0</v>
      </c>
      <c r="AR276" s="40">
        <v>0</v>
      </c>
      <c r="AS276" s="31">
        <v>0</v>
      </c>
      <c r="AT276" s="31">
        <f t="shared" si="87"/>
        <v>28</v>
      </c>
      <c r="AU276" s="31">
        <f t="shared" si="87"/>
        <v>28</v>
      </c>
      <c r="AV276" s="39">
        <v>0</v>
      </c>
      <c r="AW276" s="31"/>
      <c r="AX276" s="31"/>
      <c r="AY276" s="31"/>
      <c r="AZ276" s="31"/>
      <c r="BA276" s="39"/>
      <c r="BB276" s="152">
        <f t="shared" si="82"/>
        <v>56</v>
      </c>
      <c r="BC276" s="43">
        <v>518144</v>
      </c>
      <c r="BD276" s="43">
        <v>175553</v>
      </c>
      <c r="BE276" t="s">
        <v>1422</v>
      </c>
      <c r="BF276"/>
      <c r="BM276" t="s">
        <v>1545</v>
      </c>
      <c r="BN276" t="s">
        <v>1539</v>
      </c>
    </row>
    <row r="277" spans="1:66" ht="15" customHeight="1" x14ac:dyDescent="0.25">
      <c r="A277" s="56" t="s">
        <v>824</v>
      </c>
      <c r="B277" s="19" t="s">
        <v>20</v>
      </c>
      <c r="C277" s="56"/>
      <c r="D277" s="34">
        <v>43553</v>
      </c>
      <c r="E277" s="34">
        <v>44652</v>
      </c>
      <c r="F277" s="19"/>
      <c r="G277" s="19"/>
      <c r="H277" s="38" t="s">
        <v>1100</v>
      </c>
      <c r="I277" s="19" t="s">
        <v>1173</v>
      </c>
      <c r="J277" s="19"/>
      <c r="K277" s="56" t="s">
        <v>825</v>
      </c>
      <c r="L277" s="57" t="s">
        <v>826</v>
      </c>
      <c r="M277" s="56" t="s">
        <v>827</v>
      </c>
      <c r="N277" s="56"/>
      <c r="O277" s="56"/>
      <c r="P277" s="56"/>
      <c r="Q277" s="56"/>
      <c r="R277" s="56">
        <v>1</v>
      </c>
      <c r="S277" s="56"/>
      <c r="T277" s="56"/>
      <c r="U277" s="56"/>
      <c r="V277" s="56">
        <f t="shared" si="84"/>
        <v>1</v>
      </c>
      <c r="W277" s="56"/>
      <c r="X277" s="56"/>
      <c r="Y277" s="56"/>
      <c r="Z277" s="56"/>
      <c r="AA277" s="56"/>
      <c r="AB277" s="56">
        <v>1</v>
      </c>
      <c r="AC277" s="56"/>
      <c r="AD277" s="56"/>
      <c r="AE277" s="56"/>
      <c r="AF277" s="56">
        <f t="shared" si="73"/>
        <v>1</v>
      </c>
      <c r="AG277" s="56">
        <f t="shared" si="74"/>
        <v>0</v>
      </c>
      <c r="AH277" s="56">
        <f t="shared" si="75"/>
        <v>0</v>
      </c>
      <c r="AI277" s="56">
        <f t="shared" si="76"/>
        <v>0</v>
      </c>
      <c r="AJ277" s="56">
        <f t="shared" si="77"/>
        <v>0</v>
      </c>
      <c r="AK277" s="56">
        <f t="shared" si="78"/>
        <v>0</v>
      </c>
      <c r="AL277" s="56">
        <f t="shared" si="79"/>
        <v>0</v>
      </c>
      <c r="AM277" s="56">
        <f t="shared" si="80"/>
        <v>0</v>
      </c>
      <c r="AN277" s="56">
        <f t="shared" si="81"/>
        <v>0</v>
      </c>
      <c r="AO277" s="58">
        <f t="shared" si="85"/>
        <v>0</v>
      </c>
      <c r="AP277" s="69"/>
      <c r="AQ277" s="40">
        <v>0</v>
      </c>
      <c r="AR277" s="40">
        <v>0</v>
      </c>
      <c r="AS277" s="31">
        <v>0</v>
      </c>
      <c r="AT277" s="31">
        <v>0</v>
      </c>
      <c r="AU277" s="31">
        <v>0</v>
      </c>
      <c r="AV277" s="39">
        <v>0</v>
      </c>
      <c r="AW277" s="31"/>
      <c r="AX277" s="31"/>
      <c r="AY277" s="31"/>
      <c r="AZ277" s="31"/>
      <c r="BA277" s="39"/>
      <c r="BB277" s="152">
        <f t="shared" si="82"/>
        <v>0</v>
      </c>
      <c r="BC277" s="43">
        <v>513943</v>
      </c>
      <c r="BD277" s="43">
        <v>170016</v>
      </c>
      <c r="BE277" t="s">
        <v>1417</v>
      </c>
      <c r="BF277"/>
    </row>
    <row r="278" spans="1:66" ht="15" customHeight="1" x14ac:dyDescent="0.25">
      <c r="A278" s="56" t="s">
        <v>828</v>
      </c>
      <c r="B278" s="19" t="s">
        <v>20</v>
      </c>
      <c r="C278" s="56"/>
      <c r="D278" s="34">
        <v>43654</v>
      </c>
      <c r="E278" s="34">
        <v>44736</v>
      </c>
      <c r="F278" s="19"/>
      <c r="G278" s="19"/>
      <c r="H278" s="38" t="s">
        <v>1100</v>
      </c>
      <c r="I278" s="19" t="s">
        <v>1173</v>
      </c>
      <c r="J278" s="19"/>
      <c r="K278" s="56" t="s">
        <v>829</v>
      </c>
      <c r="L278" s="57" t="s">
        <v>830</v>
      </c>
      <c r="M278" s="56" t="s">
        <v>831</v>
      </c>
      <c r="N278" s="56"/>
      <c r="O278" s="56"/>
      <c r="P278" s="56"/>
      <c r="Q278" s="56">
        <v>1</v>
      </c>
      <c r="R278" s="56"/>
      <c r="S278" s="56"/>
      <c r="T278" s="56"/>
      <c r="U278" s="56"/>
      <c r="V278" s="56">
        <f t="shared" si="84"/>
        <v>1</v>
      </c>
      <c r="W278" s="56"/>
      <c r="X278" s="56"/>
      <c r="Y278" s="56"/>
      <c r="Z278" s="56"/>
      <c r="AA278" s="56"/>
      <c r="AB278" s="56"/>
      <c r="AC278" s="56"/>
      <c r="AD278" s="56">
        <v>1</v>
      </c>
      <c r="AE278" s="56"/>
      <c r="AF278" s="56">
        <f t="shared" si="73"/>
        <v>1</v>
      </c>
      <c r="AG278" s="56">
        <f t="shared" si="74"/>
        <v>0</v>
      </c>
      <c r="AH278" s="56">
        <f t="shared" si="75"/>
        <v>0</v>
      </c>
      <c r="AI278" s="56">
        <f t="shared" si="76"/>
        <v>0</v>
      </c>
      <c r="AJ278" s="56">
        <f t="shared" si="77"/>
        <v>-1</v>
      </c>
      <c r="AK278" s="56">
        <f t="shared" si="78"/>
        <v>0</v>
      </c>
      <c r="AL278" s="56">
        <f t="shared" si="79"/>
        <v>0</v>
      </c>
      <c r="AM278" s="56">
        <f t="shared" si="80"/>
        <v>1</v>
      </c>
      <c r="AN278" s="56">
        <f t="shared" si="81"/>
        <v>0</v>
      </c>
      <c r="AO278" s="58">
        <f t="shared" si="85"/>
        <v>0</v>
      </c>
      <c r="AP278" s="69"/>
      <c r="AQ278" s="40">
        <v>0</v>
      </c>
      <c r="AR278" s="40">
        <v>0</v>
      </c>
      <c r="AS278" s="31">
        <v>0</v>
      </c>
      <c r="AT278" s="31">
        <v>0</v>
      </c>
      <c r="AU278" s="31">
        <v>0</v>
      </c>
      <c r="AV278" s="39">
        <v>0</v>
      </c>
      <c r="AW278" s="31"/>
      <c r="AX278" s="31"/>
      <c r="AY278" s="31"/>
      <c r="AZ278" s="31"/>
      <c r="BA278" s="39"/>
      <c r="BB278" s="152">
        <f t="shared" si="82"/>
        <v>0</v>
      </c>
      <c r="BC278" s="43">
        <v>519436</v>
      </c>
      <c r="BD278" s="43">
        <v>174990</v>
      </c>
      <c r="BE278" t="s">
        <v>1423</v>
      </c>
      <c r="BF278"/>
      <c r="BM278" t="s">
        <v>1545</v>
      </c>
      <c r="BN278" t="s">
        <v>1533</v>
      </c>
    </row>
    <row r="279" spans="1:66" ht="15" customHeight="1" x14ac:dyDescent="0.25">
      <c r="A279" s="56" t="s">
        <v>832</v>
      </c>
      <c r="B279" s="19" t="s">
        <v>38</v>
      </c>
      <c r="C279" s="56"/>
      <c r="D279" s="34">
        <v>43502</v>
      </c>
      <c r="E279" s="34">
        <v>44598</v>
      </c>
      <c r="F279" s="19"/>
      <c r="G279" s="19"/>
      <c r="H279" s="38" t="s">
        <v>1100</v>
      </c>
      <c r="I279" s="19" t="s">
        <v>1173</v>
      </c>
      <c r="J279" s="19"/>
      <c r="K279" s="56" t="s">
        <v>833</v>
      </c>
      <c r="L279" s="57" t="s">
        <v>834</v>
      </c>
      <c r="M279" s="56" t="s">
        <v>835</v>
      </c>
      <c r="N279" s="56"/>
      <c r="O279" s="56">
        <v>1</v>
      </c>
      <c r="P279" s="56">
        <v>1</v>
      </c>
      <c r="Q279" s="56"/>
      <c r="R279" s="56"/>
      <c r="S279" s="56"/>
      <c r="T279" s="56"/>
      <c r="U279" s="56"/>
      <c r="V279" s="56">
        <f t="shared" si="84"/>
        <v>2</v>
      </c>
      <c r="W279" s="56"/>
      <c r="X279" s="56">
        <v>2</v>
      </c>
      <c r="Y279" s="56">
        <v>1</v>
      </c>
      <c r="Z279" s="56">
        <v>1</v>
      </c>
      <c r="AA279" s="56"/>
      <c r="AB279" s="56"/>
      <c r="AC279" s="56"/>
      <c r="AD279" s="56"/>
      <c r="AE279" s="56"/>
      <c r="AF279" s="56">
        <f t="shared" si="73"/>
        <v>4</v>
      </c>
      <c r="AG279" s="56">
        <f t="shared" si="74"/>
        <v>2</v>
      </c>
      <c r="AH279" s="56">
        <f t="shared" si="75"/>
        <v>0</v>
      </c>
      <c r="AI279" s="56">
        <f t="shared" si="76"/>
        <v>0</v>
      </c>
      <c r="AJ279" s="56">
        <f t="shared" si="77"/>
        <v>0</v>
      </c>
      <c r="AK279" s="56">
        <f t="shared" si="78"/>
        <v>0</v>
      </c>
      <c r="AL279" s="56">
        <f t="shared" si="79"/>
        <v>0</v>
      </c>
      <c r="AM279" s="56">
        <f t="shared" si="80"/>
        <v>0</v>
      </c>
      <c r="AN279" s="56">
        <f t="shared" si="81"/>
        <v>0</v>
      </c>
      <c r="AO279" s="58">
        <f t="shared" si="85"/>
        <v>2</v>
      </c>
      <c r="AP279" s="69"/>
      <c r="AQ279" s="40">
        <v>0</v>
      </c>
      <c r="AR279" s="40">
        <v>0</v>
      </c>
      <c r="AS279" s="31">
        <f>$AO279/4</f>
        <v>0.5</v>
      </c>
      <c r="AT279" s="31">
        <f>$AO279/4</f>
        <v>0.5</v>
      </c>
      <c r="AU279" s="31">
        <f>$AO279/4</f>
        <v>0.5</v>
      </c>
      <c r="AV279" s="39">
        <f>$AO279/4</f>
        <v>0.5</v>
      </c>
      <c r="AW279" s="31"/>
      <c r="AX279" s="31"/>
      <c r="AY279" s="31"/>
      <c r="AZ279" s="31"/>
      <c r="BA279" s="39"/>
      <c r="BB279" s="152">
        <f t="shared" si="82"/>
        <v>2</v>
      </c>
      <c r="BC279" s="43">
        <v>514632</v>
      </c>
      <c r="BD279" s="43">
        <v>171370</v>
      </c>
      <c r="BE279" t="s">
        <v>1458</v>
      </c>
      <c r="BF279"/>
    </row>
    <row r="280" spans="1:66" ht="15" customHeight="1" x14ac:dyDescent="0.25">
      <c r="A280" s="56" t="s">
        <v>836</v>
      </c>
      <c r="B280" s="19" t="s">
        <v>20</v>
      </c>
      <c r="C280" s="56"/>
      <c r="D280" s="34">
        <v>43780</v>
      </c>
      <c r="E280" s="34">
        <v>44876</v>
      </c>
      <c r="F280" s="37">
        <v>43935</v>
      </c>
      <c r="G280" s="19"/>
      <c r="H280" s="36" t="s">
        <v>1100</v>
      </c>
      <c r="I280" s="19" t="s">
        <v>1173</v>
      </c>
      <c r="J280" s="19"/>
      <c r="K280" s="56" t="s">
        <v>837</v>
      </c>
      <c r="L280" s="57" t="s">
        <v>838</v>
      </c>
      <c r="M280" s="56" t="s">
        <v>839</v>
      </c>
      <c r="N280" s="56"/>
      <c r="O280" s="56"/>
      <c r="P280" s="56"/>
      <c r="Q280" s="56"/>
      <c r="R280" s="56">
        <v>1</v>
      </c>
      <c r="S280" s="56"/>
      <c r="T280" s="56"/>
      <c r="U280" s="56"/>
      <c r="V280" s="56">
        <f t="shared" si="84"/>
        <v>1</v>
      </c>
      <c r="W280" s="56"/>
      <c r="X280" s="56"/>
      <c r="Y280" s="56"/>
      <c r="Z280" s="56"/>
      <c r="AA280" s="56"/>
      <c r="AB280" s="56">
        <v>1</v>
      </c>
      <c r="AC280" s="56"/>
      <c r="AD280" s="56"/>
      <c r="AE280" s="56"/>
      <c r="AF280" s="56">
        <f t="shared" si="73"/>
        <v>1</v>
      </c>
      <c r="AG280" s="56">
        <f t="shared" si="74"/>
        <v>0</v>
      </c>
      <c r="AH280" s="56">
        <f t="shared" si="75"/>
        <v>0</v>
      </c>
      <c r="AI280" s="56">
        <f t="shared" si="76"/>
        <v>0</v>
      </c>
      <c r="AJ280" s="56">
        <f t="shared" si="77"/>
        <v>0</v>
      </c>
      <c r="AK280" s="56">
        <f t="shared" si="78"/>
        <v>0</v>
      </c>
      <c r="AL280" s="56">
        <f t="shared" si="79"/>
        <v>0</v>
      </c>
      <c r="AM280" s="56">
        <f t="shared" si="80"/>
        <v>0</v>
      </c>
      <c r="AN280" s="56">
        <f t="shared" si="81"/>
        <v>0</v>
      </c>
      <c r="AO280" s="58">
        <f t="shared" si="85"/>
        <v>0</v>
      </c>
      <c r="AP280" s="69"/>
      <c r="AQ280" s="40">
        <v>0</v>
      </c>
      <c r="AR280" s="40">
        <v>0</v>
      </c>
      <c r="AS280" s="31">
        <v>0</v>
      </c>
      <c r="AT280" s="31">
        <v>0</v>
      </c>
      <c r="AU280" s="31">
        <v>0</v>
      </c>
      <c r="AV280" s="39">
        <v>0</v>
      </c>
      <c r="AW280" s="31"/>
      <c r="AX280" s="31"/>
      <c r="AY280" s="31"/>
      <c r="AZ280" s="31"/>
      <c r="BA280" s="39"/>
      <c r="BB280" s="152">
        <f t="shared" si="82"/>
        <v>0</v>
      </c>
      <c r="BC280" s="43">
        <v>519487</v>
      </c>
      <c r="BD280" s="43">
        <v>176661</v>
      </c>
      <c r="BE280" t="s">
        <v>1420</v>
      </c>
      <c r="BF280"/>
    </row>
    <row r="281" spans="1:66" ht="15" customHeight="1" x14ac:dyDescent="0.25">
      <c r="A281" s="56" t="s">
        <v>840</v>
      </c>
      <c r="B281" s="19" t="s">
        <v>20</v>
      </c>
      <c r="C281" s="56"/>
      <c r="D281" s="34">
        <v>43671</v>
      </c>
      <c r="E281" s="34">
        <v>44767</v>
      </c>
      <c r="F281" s="19"/>
      <c r="G281" s="19"/>
      <c r="H281" s="38" t="s">
        <v>1100</v>
      </c>
      <c r="I281" s="19" t="s">
        <v>1173</v>
      </c>
      <c r="J281" s="19"/>
      <c r="K281" s="56" t="s">
        <v>841</v>
      </c>
      <c r="L281" s="57" t="s">
        <v>842</v>
      </c>
      <c r="M281" s="56" t="s">
        <v>843</v>
      </c>
      <c r="N281" s="56"/>
      <c r="O281" s="56"/>
      <c r="P281" s="56"/>
      <c r="Q281" s="56"/>
      <c r="R281" s="56"/>
      <c r="S281" s="56"/>
      <c r="T281" s="56"/>
      <c r="U281" s="56"/>
      <c r="V281" s="56">
        <f t="shared" si="84"/>
        <v>0</v>
      </c>
      <c r="W281" s="56"/>
      <c r="X281" s="56"/>
      <c r="Y281" s="56"/>
      <c r="Z281" s="56">
        <v>1</v>
      </c>
      <c r="AA281" s="56"/>
      <c r="AB281" s="56"/>
      <c r="AC281" s="56"/>
      <c r="AD281" s="56"/>
      <c r="AE281" s="56"/>
      <c r="AF281" s="56">
        <f t="shared" si="73"/>
        <v>1</v>
      </c>
      <c r="AG281" s="56">
        <f t="shared" si="74"/>
        <v>0</v>
      </c>
      <c r="AH281" s="56">
        <f t="shared" si="75"/>
        <v>0</v>
      </c>
      <c r="AI281" s="56">
        <f t="shared" si="76"/>
        <v>1</v>
      </c>
      <c r="AJ281" s="56">
        <f t="shared" si="77"/>
        <v>0</v>
      </c>
      <c r="AK281" s="56">
        <f t="shared" si="78"/>
        <v>0</v>
      </c>
      <c r="AL281" s="56">
        <f t="shared" si="79"/>
        <v>0</v>
      </c>
      <c r="AM281" s="56">
        <f t="shared" si="80"/>
        <v>0</v>
      </c>
      <c r="AN281" s="56">
        <f t="shared" si="81"/>
        <v>0</v>
      </c>
      <c r="AO281" s="58">
        <f t="shared" si="85"/>
        <v>1</v>
      </c>
      <c r="AP281" s="69"/>
      <c r="AQ281" s="40">
        <v>0</v>
      </c>
      <c r="AR281" s="40">
        <v>0</v>
      </c>
      <c r="AS281" s="44">
        <f t="shared" ref="AS281:AV283" si="88">$AO281/4</f>
        <v>0.25</v>
      </c>
      <c r="AT281" s="44">
        <f t="shared" si="88"/>
        <v>0.25</v>
      </c>
      <c r="AU281" s="44">
        <f t="shared" si="88"/>
        <v>0.25</v>
      </c>
      <c r="AV281" s="45">
        <f t="shared" si="88"/>
        <v>0.25</v>
      </c>
      <c r="AW281" s="44"/>
      <c r="AX281" s="44"/>
      <c r="AY281" s="44"/>
      <c r="AZ281" s="44"/>
      <c r="BA281" s="45"/>
      <c r="BB281" s="152">
        <f t="shared" si="82"/>
        <v>1</v>
      </c>
      <c r="BC281" s="43">
        <v>521611</v>
      </c>
      <c r="BD281" s="43">
        <v>175705</v>
      </c>
      <c r="BE281" t="s">
        <v>1459</v>
      </c>
      <c r="BF281"/>
    </row>
    <row r="282" spans="1:66" ht="15" customHeight="1" x14ac:dyDescent="0.25">
      <c r="A282" s="56" t="s">
        <v>844</v>
      </c>
      <c r="B282" s="19" t="s">
        <v>38</v>
      </c>
      <c r="C282" s="56"/>
      <c r="D282" s="34">
        <v>43731</v>
      </c>
      <c r="E282" s="34">
        <v>44827</v>
      </c>
      <c r="F282" s="19"/>
      <c r="G282" s="19"/>
      <c r="H282" s="38" t="s">
        <v>1100</v>
      </c>
      <c r="I282" s="19" t="s">
        <v>1173</v>
      </c>
      <c r="J282" s="19"/>
      <c r="K282" s="56" t="s">
        <v>845</v>
      </c>
      <c r="L282" s="57" t="s">
        <v>846</v>
      </c>
      <c r="M282" s="56" t="s">
        <v>847</v>
      </c>
      <c r="N282" s="56">
        <v>1</v>
      </c>
      <c r="O282" s="56"/>
      <c r="P282" s="56"/>
      <c r="Q282" s="56">
        <v>1</v>
      </c>
      <c r="R282" s="56"/>
      <c r="S282" s="56"/>
      <c r="T282" s="56"/>
      <c r="U282" s="56"/>
      <c r="V282" s="56">
        <f t="shared" si="84"/>
        <v>2</v>
      </c>
      <c r="W282" s="56"/>
      <c r="X282" s="56"/>
      <c r="Y282" s="56"/>
      <c r="Z282" s="56"/>
      <c r="AA282" s="56"/>
      <c r="AB282" s="56"/>
      <c r="AC282" s="56">
        <v>1</v>
      </c>
      <c r="AD282" s="56"/>
      <c r="AE282" s="56"/>
      <c r="AF282" s="56">
        <f t="shared" si="73"/>
        <v>1</v>
      </c>
      <c r="AG282" s="56">
        <f t="shared" si="74"/>
        <v>-1</v>
      </c>
      <c r="AH282" s="56">
        <f t="shared" si="75"/>
        <v>0</v>
      </c>
      <c r="AI282" s="56">
        <f t="shared" si="76"/>
        <v>0</v>
      </c>
      <c r="AJ282" s="56">
        <f t="shared" si="77"/>
        <v>-1</v>
      </c>
      <c r="AK282" s="56">
        <f t="shared" si="78"/>
        <v>0</v>
      </c>
      <c r="AL282" s="56">
        <f t="shared" si="79"/>
        <v>1</v>
      </c>
      <c r="AM282" s="56">
        <f t="shared" si="80"/>
        <v>0</v>
      </c>
      <c r="AN282" s="56">
        <f t="shared" si="81"/>
        <v>0</v>
      </c>
      <c r="AO282" s="58">
        <f t="shared" si="85"/>
        <v>-1</v>
      </c>
      <c r="AP282" s="69"/>
      <c r="AQ282" s="40">
        <v>0</v>
      </c>
      <c r="AR282" s="40">
        <v>0</v>
      </c>
      <c r="AS282" s="44">
        <f t="shared" si="88"/>
        <v>-0.25</v>
      </c>
      <c r="AT282" s="44">
        <f t="shared" si="88"/>
        <v>-0.25</v>
      </c>
      <c r="AU282" s="44">
        <f t="shared" si="88"/>
        <v>-0.25</v>
      </c>
      <c r="AV282" s="45">
        <f t="shared" si="88"/>
        <v>-0.25</v>
      </c>
      <c r="AW282" s="44"/>
      <c r="AX282" s="44"/>
      <c r="AY282" s="44"/>
      <c r="AZ282" s="44"/>
      <c r="BA282" s="45"/>
      <c r="BB282" s="152">
        <f t="shared" si="82"/>
        <v>-1</v>
      </c>
      <c r="BC282" s="43">
        <v>521753</v>
      </c>
      <c r="BD282" s="43">
        <v>176604</v>
      </c>
      <c r="BE282" t="s">
        <v>1414</v>
      </c>
      <c r="BF282"/>
    </row>
    <row r="283" spans="1:66" ht="15" customHeight="1" x14ac:dyDescent="0.25">
      <c r="A283" s="56" t="s">
        <v>859</v>
      </c>
      <c r="B283" s="19" t="s">
        <v>31</v>
      </c>
      <c r="C283" s="56" t="s">
        <v>1203</v>
      </c>
      <c r="D283" s="34">
        <v>43543</v>
      </c>
      <c r="E283" s="34">
        <v>44639</v>
      </c>
      <c r="F283" s="19"/>
      <c r="G283" s="19"/>
      <c r="H283" s="38" t="s">
        <v>1100</v>
      </c>
      <c r="I283" s="19" t="s">
        <v>1173</v>
      </c>
      <c r="J283" s="19"/>
      <c r="K283" s="56" t="s">
        <v>860</v>
      </c>
      <c r="L283" s="57" t="s">
        <v>861</v>
      </c>
      <c r="M283" s="56" t="s">
        <v>862</v>
      </c>
      <c r="N283" s="56"/>
      <c r="O283" s="56"/>
      <c r="P283" s="56"/>
      <c r="Q283" s="56"/>
      <c r="R283" s="56"/>
      <c r="S283" s="56"/>
      <c r="T283" s="56"/>
      <c r="U283" s="56"/>
      <c r="V283" s="56">
        <f t="shared" si="84"/>
        <v>0</v>
      </c>
      <c r="W283" s="56"/>
      <c r="X283" s="56"/>
      <c r="Y283" s="56">
        <v>2</v>
      </c>
      <c r="Z283" s="56"/>
      <c r="AA283" s="56"/>
      <c r="AB283" s="56"/>
      <c r="AC283" s="56"/>
      <c r="AD283" s="56"/>
      <c r="AE283" s="56"/>
      <c r="AF283" s="56">
        <f t="shared" si="73"/>
        <v>2</v>
      </c>
      <c r="AG283" s="56">
        <f t="shared" si="74"/>
        <v>0</v>
      </c>
      <c r="AH283" s="56">
        <f t="shared" si="75"/>
        <v>2</v>
      </c>
      <c r="AI283" s="56">
        <f t="shared" si="76"/>
        <v>0</v>
      </c>
      <c r="AJ283" s="56">
        <f t="shared" si="77"/>
        <v>0</v>
      </c>
      <c r="AK283" s="56">
        <f t="shared" si="78"/>
        <v>0</v>
      </c>
      <c r="AL283" s="56">
        <f t="shared" si="79"/>
        <v>0</v>
      </c>
      <c r="AM283" s="56">
        <f t="shared" si="80"/>
        <v>0</v>
      </c>
      <c r="AN283" s="56">
        <f t="shared" si="81"/>
        <v>0</v>
      </c>
      <c r="AO283" s="58">
        <f t="shared" si="85"/>
        <v>2</v>
      </c>
      <c r="AP283" s="69"/>
      <c r="AQ283" s="40">
        <v>0</v>
      </c>
      <c r="AR283" s="40">
        <v>0</v>
      </c>
      <c r="AS283" s="31">
        <f t="shared" si="88"/>
        <v>0.5</v>
      </c>
      <c r="AT283" s="31">
        <f t="shared" si="88"/>
        <v>0.5</v>
      </c>
      <c r="AU283" s="31">
        <f t="shared" si="88"/>
        <v>0.5</v>
      </c>
      <c r="AV283" s="39">
        <f t="shared" si="88"/>
        <v>0.5</v>
      </c>
      <c r="AW283" s="31"/>
      <c r="AX283" s="31"/>
      <c r="AY283" s="31"/>
      <c r="AZ283" s="31"/>
      <c r="BA283" s="39"/>
      <c r="BB283" s="152">
        <f t="shared" si="82"/>
        <v>2</v>
      </c>
      <c r="BC283" s="43">
        <v>522531</v>
      </c>
      <c r="BD283" s="43">
        <v>177884</v>
      </c>
      <c r="BE283" t="s">
        <v>1414</v>
      </c>
      <c r="BF283"/>
      <c r="BM283" t="s">
        <v>1545</v>
      </c>
      <c r="BN283" t="s">
        <v>1508</v>
      </c>
    </row>
    <row r="284" spans="1:66" ht="15" customHeight="1" x14ac:dyDescent="0.25">
      <c r="A284" s="56" t="s">
        <v>863</v>
      </c>
      <c r="B284" s="19" t="s">
        <v>20</v>
      </c>
      <c r="C284" s="56"/>
      <c r="D284" s="34">
        <v>43594</v>
      </c>
      <c r="E284" s="34">
        <v>44690</v>
      </c>
      <c r="F284" s="19"/>
      <c r="G284" s="19"/>
      <c r="H284" s="38" t="s">
        <v>1100</v>
      </c>
      <c r="I284" s="19" t="s">
        <v>1173</v>
      </c>
      <c r="J284" s="19"/>
      <c r="K284" s="56" t="s">
        <v>864</v>
      </c>
      <c r="L284" s="57" t="s">
        <v>865</v>
      </c>
      <c r="M284" s="56" t="s">
        <v>866</v>
      </c>
      <c r="N284" s="56">
        <v>1</v>
      </c>
      <c r="O284" s="56"/>
      <c r="P284" s="56"/>
      <c r="Q284" s="56"/>
      <c r="R284" s="56"/>
      <c r="S284" s="56"/>
      <c r="T284" s="56"/>
      <c r="U284" s="56"/>
      <c r="V284" s="56">
        <f t="shared" si="84"/>
        <v>1</v>
      </c>
      <c r="W284" s="56"/>
      <c r="X284" s="56">
        <v>1</v>
      </c>
      <c r="Y284" s="56"/>
      <c r="Z284" s="56"/>
      <c r="AA284" s="56"/>
      <c r="AB284" s="56"/>
      <c r="AC284" s="56"/>
      <c r="AD284" s="56"/>
      <c r="AE284" s="56"/>
      <c r="AF284" s="56">
        <f t="shared" si="73"/>
        <v>1</v>
      </c>
      <c r="AG284" s="56">
        <f t="shared" si="74"/>
        <v>0</v>
      </c>
      <c r="AH284" s="56">
        <f t="shared" si="75"/>
        <v>0</v>
      </c>
      <c r="AI284" s="56">
        <f t="shared" si="76"/>
        <v>0</v>
      </c>
      <c r="AJ284" s="56">
        <f t="shared" si="77"/>
        <v>0</v>
      </c>
      <c r="AK284" s="56">
        <f t="shared" si="78"/>
        <v>0</v>
      </c>
      <c r="AL284" s="56">
        <f t="shared" si="79"/>
        <v>0</v>
      </c>
      <c r="AM284" s="56">
        <f t="shared" si="80"/>
        <v>0</v>
      </c>
      <c r="AN284" s="56">
        <f t="shared" si="81"/>
        <v>0</v>
      </c>
      <c r="AO284" s="58">
        <f t="shared" si="85"/>
        <v>0</v>
      </c>
      <c r="AP284" s="69"/>
      <c r="AQ284" s="40">
        <v>0</v>
      </c>
      <c r="AR284" s="40">
        <v>0</v>
      </c>
      <c r="AS284" s="31">
        <v>0</v>
      </c>
      <c r="AT284" s="31">
        <v>0</v>
      </c>
      <c r="AU284" s="31">
        <v>0</v>
      </c>
      <c r="AV284" s="39">
        <v>0</v>
      </c>
      <c r="AW284" s="31"/>
      <c r="AX284" s="31"/>
      <c r="AY284" s="31"/>
      <c r="AZ284" s="31"/>
      <c r="BA284" s="39"/>
      <c r="BB284" s="152">
        <f t="shared" si="82"/>
        <v>0</v>
      </c>
      <c r="BC284" s="43">
        <v>516414</v>
      </c>
      <c r="BD284" s="43">
        <v>173065</v>
      </c>
      <c r="BE284" t="s">
        <v>1426</v>
      </c>
      <c r="BF284"/>
      <c r="BH284" t="s">
        <v>1404</v>
      </c>
      <c r="BM284" t="s">
        <v>1545</v>
      </c>
      <c r="BN284" t="s">
        <v>1516</v>
      </c>
    </row>
    <row r="285" spans="1:66" ht="15" customHeight="1" x14ac:dyDescent="0.25">
      <c r="A285" s="56" t="s">
        <v>870</v>
      </c>
      <c r="B285" s="19" t="s">
        <v>38</v>
      </c>
      <c r="C285" s="56"/>
      <c r="D285" s="34">
        <v>43644</v>
      </c>
      <c r="E285" s="34">
        <v>44740</v>
      </c>
      <c r="F285" s="19"/>
      <c r="G285" s="19"/>
      <c r="H285" s="36" t="s">
        <v>1100</v>
      </c>
      <c r="I285" s="19" t="s">
        <v>1173</v>
      </c>
      <c r="J285" s="19"/>
      <c r="K285" s="56" t="s">
        <v>871</v>
      </c>
      <c r="L285" s="57" t="s">
        <v>872</v>
      </c>
      <c r="M285" s="56" t="s">
        <v>873</v>
      </c>
      <c r="N285" s="56"/>
      <c r="O285" s="56"/>
      <c r="P285" s="56"/>
      <c r="Q285" s="56"/>
      <c r="R285" s="56"/>
      <c r="S285" s="56"/>
      <c r="T285" s="56">
        <v>1</v>
      </c>
      <c r="U285" s="56"/>
      <c r="V285" s="56">
        <f t="shared" si="84"/>
        <v>1</v>
      </c>
      <c r="W285" s="56"/>
      <c r="X285" s="56"/>
      <c r="Y285" s="56"/>
      <c r="Z285" s="56">
        <v>1</v>
      </c>
      <c r="AA285" s="56">
        <v>1</v>
      </c>
      <c r="AB285" s="56"/>
      <c r="AC285" s="56"/>
      <c r="AD285" s="56"/>
      <c r="AE285" s="56"/>
      <c r="AF285" s="56">
        <f t="shared" si="73"/>
        <v>2</v>
      </c>
      <c r="AG285" s="56">
        <f t="shared" si="74"/>
        <v>0</v>
      </c>
      <c r="AH285" s="56">
        <f t="shared" si="75"/>
        <v>0</v>
      </c>
      <c r="AI285" s="56">
        <f t="shared" si="76"/>
        <v>1</v>
      </c>
      <c r="AJ285" s="56">
        <f t="shared" si="77"/>
        <v>1</v>
      </c>
      <c r="AK285" s="56">
        <f t="shared" si="78"/>
        <v>0</v>
      </c>
      <c r="AL285" s="56">
        <f t="shared" si="79"/>
        <v>0</v>
      </c>
      <c r="AM285" s="56">
        <f t="shared" si="80"/>
        <v>-1</v>
      </c>
      <c r="AN285" s="56">
        <f t="shared" si="81"/>
        <v>0</v>
      </c>
      <c r="AO285" s="58">
        <f t="shared" si="85"/>
        <v>1</v>
      </c>
      <c r="AP285" s="69"/>
      <c r="AQ285" s="40">
        <v>0</v>
      </c>
      <c r="AR285" s="40">
        <v>0</v>
      </c>
      <c r="AS285" s="44">
        <f>$AO285/4</f>
        <v>0.25</v>
      </c>
      <c r="AT285" s="44">
        <f>$AO285/4</f>
        <v>0.25</v>
      </c>
      <c r="AU285" s="44">
        <f>$AO285/4</f>
        <v>0.25</v>
      </c>
      <c r="AV285" s="45">
        <f>$AO285/4</f>
        <v>0.25</v>
      </c>
      <c r="AW285" s="44"/>
      <c r="AX285" s="44"/>
      <c r="AY285" s="44"/>
      <c r="AZ285" s="44"/>
      <c r="BA285" s="45"/>
      <c r="BB285" s="152">
        <f t="shared" si="82"/>
        <v>1</v>
      </c>
      <c r="BC285" s="43">
        <v>518380</v>
      </c>
      <c r="BD285" s="43">
        <v>175623</v>
      </c>
      <c r="BE285" t="s">
        <v>1422</v>
      </c>
      <c r="BF285"/>
      <c r="BM285" t="s">
        <v>1545</v>
      </c>
      <c r="BN285" t="s">
        <v>1539</v>
      </c>
    </row>
    <row r="286" spans="1:66" ht="15" customHeight="1" x14ac:dyDescent="0.25">
      <c r="A286" s="56" t="s">
        <v>874</v>
      </c>
      <c r="B286" s="19" t="s">
        <v>20</v>
      </c>
      <c r="C286" s="56"/>
      <c r="D286" s="34">
        <v>43609</v>
      </c>
      <c r="E286" s="34">
        <v>44705</v>
      </c>
      <c r="F286" s="19"/>
      <c r="G286" s="19"/>
      <c r="H286" s="38" t="s">
        <v>1100</v>
      </c>
      <c r="I286" s="19" t="s">
        <v>1173</v>
      </c>
      <c r="J286" s="19"/>
      <c r="K286" s="56" t="s">
        <v>875</v>
      </c>
      <c r="L286" s="57" t="s">
        <v>876</v>
      </c>
      <c r="M286" s="56" t="s">
        <v>877</v>
      </c>
      <c r="N286" s="56"/>
      <c r="O286" s="56"/>
      <c r="P286" s="56">
        <v>1</v>
      </c>
      <c r="Q286" s="56"/>
      <c r="R286" s="56"/>
      <c r="S286" s="56"/>
      <c r="T286" s="56"/>
      <c r="U286" s="56"/>
      <c r="V286" s="56">
        <f t="shared" si="84"/>
        <v>1</v>
      </c>
      <c r="W286" s="56"/>
      <c r="X286" s="56"/>
      <c r="Y286" s="56"/>
      <c r="Z286" s="56">
        <v>1</v>
      </c>
      <c r="AA286" s="56"/>
      <c r="AB286" s="56"/>
      <c r="AC286" s="56"/>
      <c r="AD286" s="56"/>
      <c r="AE286" s="56"/>
      <c r="AF286" s="56">
        <f t="shared" si="73"/>
        <v>1</v>
      </c>
      <c r="AG286" s="56">
        <f t="shared" si="74"/>
        <v>0</v>
      </c>
      <c r="AH286" s="56">
        <f t="shared" si="75"/>
        <v>0</v>
      </c>
      <c r="AI286" s="56">
        <f t="shared" si="76"/>
        <v>0</v>
      </c>
      <c r="AJ286" s="56">
        <f t="shared" si="77"/>
        <v>0</v>
      </c>
      <c r="AK286" s="56">
        <f t="shared" si="78"/>
        <v>0</v>
      </c>
      <c r="AL286" s="56">
        <f t="shared" si="79"/>
        <v>0</v>
      </c>
      <c r="AM286" s="56">
        <f t="shared" si="80"/>
        <v>0</v>
      </c>
      <c r="AN286" s="56">
        <f t="shared" si="81"/>
        <v>0</v>
      </c>
      <c r="AO286" s="58">
        <f t="shared" si="85"/>
        <v>0</v>
      </c>
      <c r="AP286" s="69"/>
      <c r="AQ286" s="40">
        <v>0</v>
      </c>
      <c r="AR286" s="40">
        <v>0</v>
      </c>
      <c r="AS286" s="31">
        <v>0</v>
      </c>
      <c r="AT286" s="31">
        <v>0</v>
      </c>
      <c r="AU286" s="31">
        <v>0</v>
      </c>
      <c r="AV286" s="39">
        <v>0</v>
      </c>
      <c r="AW286" s="31"/>
      <c r="AX286" s="31"/>
      <c r="AY286" s="31"/>
      <c r="AZ286" s="31"/>
      <c r="BA286" s="39"/>
      <c r="BB286" s="152">
        <f t="shared" si="82"/>
        <v>0</v>
      </c>
      <c r="BC286" s="43">
        <v>514720</v>
      </c>
      <c r="BD286" s="43">
        <v>172712</v>
      </c>
      <c r="BE286" t="s">
        <v>1427</v>
      </c>
      <c r="BF286"/>
    </row>
    <row r="287" spans="1:66" ht="15" customHeight="1" x14ac:dyDescent="0.25">
      <c r="A287" s="56" t="s">
        <v>882</v>
      </c>
      <c r="B287" s="19" t="s">
        <v>20</v>
      </c>
      <c r="C287" s="56"/>
      <c r="D287" s="34">
        <v>43804</v>
      </c>
      <c r="E287" s="34">
        <v>44900</v>
      </c>
      <c r="F287" s="19"/>
      <c r="G287" s="19"/>
      <c r="H287" s="36" t="s">
        <v>1100</v>
      </c>
      <c r="I287" s="19" t="s">
        <v>1173</v>
      </c>
      <c r="J287" s="19"/>
      <c r="K287" s="56" t="s">
        <v>883</v>
      </c>
      <c r="L287" s="57" t="s">
        <v>884</v>
      </c>
      <c r="M287" s="56" t="s">
        <v>885</v>
      </c>
      <c r="N287" s="56"/>
      <c r="O287" s="56"/>
      <c r="P287" s="56"/>
      <c r="Q287" s="56"/>
      <c r="R287" s="56"/>
      <c r="S287" s="56"/>
      <c r="T287" s="56"/>
      <c r="U287" s="56"/>
      <c r="V287" s="56">
        <f t="shared" si="84"/>
        <v>0</v>
      </c>
      <c r="W287" s="56"/>
      <c r="X287" s="56"/>
      <c r="Y287" s="56"/>
      <c r="Z287" s="56">
        <v>1</v>
      </c>
      <c r="AA287" s="56"/>
      <c r="AB287" s="56"/>
      <c r="AC287" s="56"/>
      <c r="AD287" s="56"/>
      <c r="AE287" s="56"/>
      <c r="AF287" s="56">
        <f t="shared" si="73"/>
        <v>1</v>
      </c>
      <c r="AG287" s="56">
        <f t="shared" si="74"/>
        <v>0</v>
      </c>
      <c r="AH287" s="56">
        <f t="shared" si="75"/>
        <v>0</v>
      </c>
      <c r="AI287" s="56">
        <f t="shared" si="76"/>
        <v>1</v>
      </c>
      <c r="AJ287" s="56">
        <f t="shared" si="77"/>
        <v>0</v>
      </c>
      <c r="AK287" s="56">
        <f t="shared" si="78"/>
        <v>0</v>
      </c>
      <c r="AL287" s="56">
        <f t="shared" si="79"/>
        <v>0</v>
      </c>
      <c r="AM287" s="56">
        <f t="shared" si="80"/>
        <v>0</v>
      </c>
      <c r="AN287" s="56">
        <f t="shared" si="81"/>
        <v>0</v>
      </c>
      <c r="AO287" s="58">
        <f t="shared" si="85"/>
        <v>1</v>
      </c>
      <c r="AP287" s="69"/>
      <c r="AQ287" s="40">
        <v>0</v>
      </c>
      <c r="AR287" s="40">
        <v>0</v>
      </c>
      <c r="AS287" s="44">
        <f t="shared" ref="AS287:AV290" si="89">$AO287/4</f>
        <v>0.25</v>
      </c>
      <c r="AT287" s="44">
        <f t="shared" si="89"/>
        <v>0.25</v>
      </c>
      <c r="AU287" s="44">
        <f t="shared" si="89"/>
        <v>0.25</v>
      </c>
      <c r="AV287" s="45">
        <f t="shared" si="89"/>
        <v>0.25</v>
      </c>
      <c r="AW287" s="44"/>
      <c r="AX287" s="44"/>
      <c r="AY287" s="44"/>
      <c r="AZ287" s="44"/>
      <c r="BA287" s="45"/>
      <c r="BB287" s="152">
        <f t="shared" si="82"/>
        <v>1</v>
      </c>
      <c r="BC287" s="43">
        <v>515414</v>
      </c>
      <c r="BD287" s="43">
        <v>172536</v>
      </c>
      <c r="BE287" t="s">
        <v>1424</v>
      </c>
      <c r="BF287" t="s">
        <v>1410</v>
      </c>
    </row>
    <row r="288" spans="1:66" ht="15" customHeight="1" x14ac:dyDescent="0.25">
      <c r="A288" s="56" t="s">
        <v>890</v>
      </c>
      <c r="B288" s="19" t="s">
        <v>20</v>
      </c>
      <c r="C288" s="56"/>
      <c r="D288" s="34">
        <v>43881</v>
      </c>
      <c r="E288" s="34">
        <v>44977</v>
      </c>
      <c r="F288" s="19"/>
      <c r="G288" s="19"/>
      <c r="H288" s="58" t="s">
        <v>1100</v>
      </c>
      <c r="I288" s="19" t="s">
        <v>1173</v>
      </c>
      <c r="J288" s="19"/>
      <c r="K288" s="56" t="s">
        <v>891</v>
      </c>
      <c r="L288" s="57" t="s">
        <v>892</v>
      </c>
      <c r="M288" s="56" t="s">
        <v>893</v>
      </c>
      <c r="N288" s="56"/>
      <c r="O288" s="56"/>
      <c r="P288" s="56"/>
      <c r="Q288" s="56"/>
      <c r="R288" s="56"/>
      <c r="S288" s="56"/>
      <c r="T288" s="56"/>
      <c r="U288" s="56"/>
      <c r="V288" s="56">
        <f t="shared" si="84"/>
        <v>0</v>
      </c>
      <c r="W288" s="56"/>
      <c r="X288" s="56">
        <v>3</v>
      </c>
      <c r="Y288" s="56">
        <v>4</v>
      </c>
      <c r="Z288" s="56"/>
      <c r="AA288" s="56"/>
      <c r="AB288" s="56"/>
      <c r="AC288" s="56"/>
      <c r="AD288" s="56"/>
      <c r="AE288" s="56"/>
      <c r="AF288" s="56">
        <f t="shared" si="73"/>
        <v>7</v>
      </c>
      <c r="AG288" s="56">
        <f t="shared" si="74"/>
        <v>3</v>
      </c>
      <c r="AH288" s="56">
        <f t="shared" si="75"/>
        <v>4</v>
      </c>
      <c r="AI288" s="56">
        <f t="shared" si="76"/>
        <v>0</v>
      </c>
      <c r="AJ288" s="56">
        <f t="shared" si="77"/>
        <v>0</v>
      </c>
      <c r="AK288" s="56">
        <f t="shared" si="78"/>
        <v>0</v>
      </c>
      <c r="AL288" s="56">
        <f t="shared" si="79"/>
        <v>0</v>
      </c>
      <c r="AM288" s="56">
        <f t="shared" si="80"/>
        <v>0</v>
      </c>
      <c r="AN288" s="56">
        <f t="shared" si="81"/>
        <v>0</v>
      </c>
      <c r="AO288" s="58">
        <f t="shared" si="85"/>
        <v>7</v>
      </c>
      <c r="AP288" s="69"/>
      <c r="AQ288" s="40">
        <v>0</v>
      </c>
      <c r="AR288" s="40">
        <v>0</v>
      </c>
      <c r="AS288" s="44">
        <f t="shared" si="89"/>
        <v>1.75</v>
      </c>
      <c r="AT288" s="44">
        <f t="shared" si="89"/>
        <v>1.75</v>
      </c>
      <c r="AU288" s="44">
        <f t="shared" si="89"/>
        <v>1.75</v>
      </c>
      <c r="AV288" s="45">
        <f t="shared" si="89"/>
        <v>1.75</v>
      </c>
      <c r="AW288" s="44"/>
      <c r="AX288" s="44"/>
      <c r="AY288" s="44"/>
      <c r="AZ288" s="44"/>
      <c r="BA288" s="45"/>
      <c r="BB288" s="152">
        <f t="shared" si="82"/>
        <v>7</v>
      </c>
      <c r="BC288" s="43">
        <v>521492</v>
      </c>
      <c r="BD288" s="43">
        <v>175545</v>
      </c>
      <c r="BE288" t="s">
        <v>1459</v>
      </c>
      <c r="BF288"/>
      <c r="BI288" t="s">
        <v>1551</v>
      </c>
      <c r="BJ288" t="s">
        <v>1540</v>
      </c>
    </row>
    <row r="289" spans="1:66" ht="15" customHeight="1" x14ac:dyDescent="0.25">
      <c r="A289" s="56" t="s">
        <v>894</v>
      </c>
      <c r="B289" s="19" t="s">
        <v>20</v>
      </c>
      <c r="C289" s="56"/>
      <c r="D289" s="34">
        <v>43852</v>
      </c>
      <c r="E289" s="34">
        <v>44949</v>
      </c>
      <c r="F289" s="19"/>
      <c r="G289" s="19"/>
      <c r="H289" s="38" t="s">
        <v>1100</v>
      </c>
      <c r="I289" s="19" t="s">
        <v>1173</v>
      </c>
      <c r="J289" s="19"/>
      <c r="K289" s="56" t="s">
        <v>895</v>
      </c>
      <c r="L289" s="57" t="s">
        <v>896</v>
      </c>
      <c r="M289" s="56" t="s">
        <v>897</v>
      </c>
      <c r="N289" s="56"/>
      <c r="O289" s="56"/>
      <c r="P289" s="56"/>
      <c r="Q289" s="56"/>
      <c r="R289" s="56"/>
      <c r="S289" s="56"/>
      <c r="T289" s="56"/>
      <c r="U289" s="56"/>
      <c r="V289" s="56">
        <f t="shared" si="84"/>
        <v>0</v>
      </c>
      <c r="W289" s="56"/>
      <c r="X289" s="56"/>
      <c r="Y289" s="56"/>
      <c r="Z289" s="56">
        <v>2</v>
      </c>
      <c r="AA289" s="56"/>
      <c r="AB289" s="56"/>
      <c r="AC289" s="56"/>
      <c r="AD289" s="56"/>
      <c r="AE289" s="56"/>
      <c r="AF289" s="56">
        <f t="shared" si="73"/>
        <v>2</v>
      </c>
      <c r="AG289" s="56">
        <f t="shared" si="74"/>
        <v>0</v>
      </c>
      <c r="AH289" s="56">
        <f t="shared" si="75"/>
        <v>0</v>
      </c>
      <c r="AI289" s="56">
        <f t="shared" si="76"/>
        <v>2</v>
      </c>
      <c r="AJ289" s="56">
        <f t="shared" si="77"/>
        <v>0</v>
      </c>
      <c r="AK289" s="56">
        <f t="shared" si="78"/>
        <v>0</v>
      </c>
      <c r="AL289" s="56">
        <f t="shared" si="79"/>
        <v>0</v>
      </c>
      <c r="AM289" s="56">
        <f t="shared" si="80"/>
        <v>0</v>
      </c>
      <c r="AN289" s="56">
        <f t="shared" si="81"/>
        <v>0</v>
      </c>
      <c r="AO289" s="58">
        <f t="shared" si="85"/>
        <v>2</v>
      </c>
      <c r="AP289" s="69"/>
      <c r="AQ289" s="40">
        <v>0</v>
      </c>
      <c r="AR289" s="40">
        <v>0</v>
      </c>
      <c r="AS289" s="31">
        <f t="shared" si="89"/>
        <v>0.5</v>
      </c>
      <c r="AT289" s="31">
        <f t="shared" si="89"/>
        <v>0.5</v>
      </c>
      <c r="AU289" s="31">
        <f t="shared" si="89"/>
        <v>0.5</v>
      </c>
      <c r="AV289" s="39">
        <f t="shared" si="89"/>
        <v>0.5</v>
      </c>
      <c r="AW289" s="31"/>
      <c r="AX289" s="31"/>
      <c r="AY289" s="31"/>
      <c r="AZ289" s="31"/>
      <c r="BA289" s="39"/>
      <c r="BB289" s="152">
        <f t="shared" si="82"/>
        <v>2</v>
      </c>
      <c r="BC289" s="43">
        <v>513048</v>
      </c>
      <c r="BD289" s="43">
        <v>173758</v>
      </c>
      <c r="BE289" t="s">
        <v>1419</v>
      </c>
      <c r="BF289" t="s">
        <v>1410</v>
      </c>
    </row>
    <row r="290" spans="1:66" ht="15" customHeight="1" x14ac:dyDescent="0.25">
      <c r="A290" s="56" t="s">
        <v>911</v>
      </c>
      <c r="B290" s="19" t="s">
        <v>31</v>
      </c>
      <c r="C290" s="56" t="s">
        <v>1203</v>
      </c>
      <c r="D290" s="34">
        <v>43592</v>
      </c>
      <c r="E290" s="34">
        <v>44688</v>
      </c>
      <c r="F290" s="19"/>
      <c r="G290" s="19"/>
      <c r="H290" s="38" t="s">
        <v>1100</v>
      </c>
      <c r="I290" s="19" t="s">
        <v>1173</v>
      </c>
      <c r="J290" s="19"/>
      <c r="K290" s="19" t="s">
        <v>1106</v>
      </c>
      <c r="L290" s="57" t="s">
        <v>912</v>
      </c>
      <c r="M290" s="56" t="s">
        <v>913</v>
      </c>
      <c r="N290" s="56"/>
      <c r="O290" s="56"/>
      <c r="P290" s="56"/>
      <c r="Q290" s="56"/>
      <c r="R290" s="56"/>
      <c r="S290" s="56"/>
      <c r="T290" s="56"/>
      <c r="U290" s="56"/>
      <c r="V290" s="56">
        <f t="shared" si="84"/>
        <v>0</v>
      </c>
      <c r="W290" s="56"/>
      <c r="X290" s="56"/>
      <c r="Y290" s="56">
        <v>1</v>
      </c>
      <c r="Z290" s="56"/>
      <c r="AA290" s="56"/>
      <c r="AB290" s="56"/>
      <c r="AC290" s="56"/>
      <c r="AD290" s="56"/>
      <c r="AE290" s="56"/>
      <c r="AF290" s="56">
        <f t="shared" si="73"/>
        <v>1</v>
      </c>
      <c r="AG290" s="56">
        <f t="shared" si="74"/>
        <v>0</v>
      </c>
      <c r="AH290" s="56">
        <f t="shared" si="75"/>
        <v>1</v>
      </c>
      <c r="AI290" s="56">
        <f t="shared" si="76"/>
        <v>0</v>
      </c>
      <c r="AJ290" s="56">
        <f t="shared" si="77"/>
        <v>0</v>
      </c>
      <c r="AK290" s="56">
        <f t="shared" si="78"/>
        <v>0</v>
      </c>
      <c r="AL290" s="56">
        <f t="shared" si="79"/>
        <v>0</v>
      </c>
      <c r="AM290" s="56">
        <f t="shared" si="80"/>
        <v>0</v>
      </c>
      <c r="AN290" s="56">
        <f t="shared" si="81"/>
        <v>0</v>
      </c>
      <c r="AO290" s="58">
        <f t="shared" si="85"/>
        <v>1</v>
      </c>
      <c r="AP290" s="69"/>
      <c r="AQ290" s="40">
        <v>0</v>
      </c>
      <c r="AR290" s="40">
        <v>0</v>
      </c>
      <c r="AS290" s="44">
        <f t="shared" si="89"/>
        <v>0.25</v>
      </c>
      <c r="AT290" s="44">
        <f t="shared" si="89"/>
        <v>0.25</v>
      </c>
      <c r="AU290" s="44">
        <f t="shared" si="89"/>
        <v>0.25</v>
      </c>
      <c r="AV290" s="45">
        <f t="shared" si="89"/>
        <v>0.25</v>
      </c>
      <c r="AW290" s="44"/>
      <c r="AX290" s="44"/>
      <c r="AY290" s="44"/>
      <c r="AZ290" s="44"/>
      <c r="BA290" s="45"/>
      <c r="BB290" s="152">
        <f t="shared" si="82"/>
        <v>1</v>
      </c>
      <c r="BC290" s="43">
        <v>519091</v>
      </c>
      <c r="BD290" s="43">
        <v>176195</v>
      </c>
      <c r="BE290" t="s">
        <v>1420</v>
      </c>
      <c r="BF290"/>
    </row>
    <row r="291" spans="1:66" ht="15" customHeight="1" x14ac:dyDescent="0.25">
      <c r="A291" s="56" t="s">
        <v>914</v>
      </c>
      <c r="B291" s="19" t="s">
        <v>20</v>
      </c>
      <c r="C291" s="56"/>
      <c r="D291" s="34">
        <v>43822</v>
      </c>
      <c r="E291" s="34">
        <v>44919</v>
      </c>
      <c r="F291" s="19"/>
      <c r="G291" s="19"/>
      <c r="H291" s="38" t="s">
        <v>1100</v>
      </c>
      <c r="I291" s="19" t="s">
        <v>1173</v>
      </c>
      <c r="J291" s="19"/>
      <c r="K291" s="56" t="s">
        <v>915</v>
      </c>
      <c r="L291" s="57" t="s">
        <v>916</v>
      </c>
      <c r="M291" s="56" t="s">
        <v>917</v>
      </c>
      <c r="N291" s="56"/>
      <c r="O291" s="56">
        <v>1</v>
      </c>
      <c r="P291" s="56"/>
      <c r="Q291" s="56"/>
      <c r="R291" s="56"/>
      <c r="S291" s="56"/>
      <c r="T291" s="56"/>
      <c r="U291" s="56"/>
      <c r="V291" s="56">
        <f t="shared" si="84"/>
        <v>1</v>
      </c>
      <c r="W291" s="56"/>
      <c r="X291" s="56"/>
      <c r="Y291" s="56"/>
      <c r="Z291" s="56"/>
      <c r="AA291" s="56">
        <v>1</v>
      </c>
      <c r="AB291" s="56"/>
      <c r="AC291" s="56"/>
      <c r="AD291" s="56"/>
      <c r="AE291" s="56"/>
      <c r="AF291" s="56">
        <f t="shared" si="73"/>
        <v>1</v>
      </c>
      <c r="AG291" s="56">
        <f t="shared" si="74"/>
        <v>0</v>
      </c>
      <c r="AH291" s="56">
        <f t="shared" si="75"/>
        <v>-1</v>
      </c>
      <c r="AI291" s="56">
        <f t="shared" si="76"/>
        <v>0</v>
      </c>
      <c r="AJ291" s="56">
        <f t="shared" si="77"/>
        <v>1</v>
      </c>
      <c r="AK291" s="56">
        <f t="shared" si="78"/>
        <v>0</v>
      </c>
      <c r="AL291" s="56">
        <f t="shared" si="79"/>
        <v>0</v>
      </c>
      <c r="AM291" s="56">
        <f t="shared" si="80"/>
        <v>0</v>
      </c>
      <c r="AN291" s="56">
        <f t="shared" si="81"/>
        <v>0</v>
      </c>
      <c r="AO291" s="58">
        <f t="shared" si="85"/>
        <v>0</v>
      </c>
      <c r="AP291" s="69"/>
      <c r="AQ291" s="40">
        <v>0</v>
      </c>
      <c r="AR291" s="40">
        <v>0</v>
      </c>
      <c r="AS291" s="31">
        <v>0</v>
      </c>
      <c r="AT291" s="31">
        <v>0</v>
      </c>
      <c r="AU291" s="31">
        <v>0</v>
      </c>
      <c r="AV291" s="39">
        <v>0</v>
      </c>
      <c r="AW291" s="31"/>
      <c r="AX291" s="31"/>
      <c r="AY291" s="31"/>
      <c r="AZ291" s="31"/>
      <c r="BA291" s="39"/>
      <c r="BB291" s="152">
        <f t="shared" si="82"/>
        <v>0</v>
      </c>
      <c r="BC291" s="43">
        <v>516412</v>
      </c>
      <c r="BD291" s="43">
        <v>171302</v>
      </c>
      <c r="BE291" t="s">
        <v>1405</v>
      </c>
      <c r="BF291"/>
    </row>
    <row r="292" spans="1:66" ht="15" customHeight="1" x14ac:dyDescent="0.25">
      <c r="A292" s="56" t="s">
        <v>925</v>
      </c>
      <c r="B292" s="19" t="s">
        <v>43</v>
      </c>
      <c r="C292" s="56"/>
      <c r="D292" s="34">
        <v>43847</v>
      </c>
      <c r="E292" s="34">
        <v>44962</v>
      </c>
      <c r="F292" s="19"/>
      <c r="G292" s="19"/>
      <c r="H292" s="38" t="s">
        <v>1100</v>
      </c>
      <c r="I292" s="19" t="s">
        <v>1173</v>
      </c>
      <c r="J292" s="19"/>
      <c r="K292" s="56" t="s">
        <v>926</v>
      </c>
      <c r="L292" s="57" t="s">
        <v>1116</v>
      </c>
      <c r="M292" s="56" t="s">
        <v>927</v>
      </c>
      <c r="N292" s="56"/>
      <c r="O292" s="56"/>
      <c r="P292" s="56"/>
      <c r="Q292" s="56"/>
      <c r="R292" s="56"/>
      <c r="S292" s="56"/>
      <c r="T292" s="56"/>
      <c r="U292" s="56"/>
      <c r="V292" s="56">
        <f t="shared" si="84"/>
        <v>0</v>
      </c>
      <c r="W292" s="56"/>
      <c r="X292" s="56"/>
      <c r="Y292" s="56">
        <v>2</v>
      </c>
      <c r="Z292" s="56"/>
      <c r="AA292" s="56"/>
      <c r="AB292" s="56"/>
      <c r="AC292" s="56"/>
      <c r="AD292" s="56"/>
      <c r="AE292" s="56">
        <v>0</v>
      </c>
      <c r="AF292" s="56">
        <f t="shared" si="73"/>
        <v>2</v>
      </c>
      <c r="AG292" s="56">
        <f t="shared" si="74"/>
        <v>0</v>
      </c>
      <c r="AH292" s="56">
        <f t="shared" si="75"/>
        <v>2</v>
      </c>
      <c r="AI292" s="56">
        <f t="shared" si="76"/>
        <v>0</v>
      </c>
      <c r="AJ292" s="56">
        <f t="shared" si="77"/>
        <v>0</v>
      </c>
      <c r="AK292" s="56">
        <f t="shared" si="78"/>
        <v>0</v>
      </c>
      <c r="AL292" s="56">
        <f t="shared" si="79"/>
        <v>0</v>
      </c>
      <c r="AM292" s="56">
        <f t="shared" si="80"/>
        <v>0</v>
      </c>
      <c r="AN292" s="56">
        <f t="shared" si="81"/>
        <v>0</v>
      </c>
      <c r="AO292" s="58">
        <f t="shared" si="85"/>
        <v>2</v>
      </c>
      <c r="AP292" s="69"/>
      <c r="AQ292" s="40">
        <v>0</v>
      </c>
      <c r="AR292" s="40">
        <v>0</v>
      </c>
      <c r="AS292" s="31">
        <f t="shared" ref="AS292:AV296" si="90">$AO292/4</f>
        <v>0.5</v>
      </c>
      <c r="AT292" s="31">
        <f t="shared" si="90"/>
        <v>0.5</v>
      </c>
      <c r="AU292" s="31">
        <f t="shared" si="90"/>
        <v>0.5</v>
      </c>
      <c r="AV292" s="39">
        <f t="shared" si="90"/>
        <v>0.5</v>
      </c>
      <c r="AW292" s="31"/>
      <c r="AX292" s="31"/>
      <c r="AY292" s="31"/>
      <c r="AZ292" s="31"/>
      <c r="BA292" s="39"/>
      <c r="BB292" s="152">
        <f t="shared" si="82"/>
        <v>2</v>
      </c>
      <c r="BC292" s="43">
        <v>517543</v>
      </c>
      <c r="BD292" s="43">
        <v>169767</v>
      </c>
      <c r="BE292" t="s">
        <v>1418</v>
      </c>
      <c r="BF292"/>
    </row>
    <row r="293" spans="1:66" ht="15" customHeight="1" x14ac:dyDescent="0.25">
      <c r="A293" s="56" t="s">
        <v>939</v>
      </c>
      <c r="B293" s="19" t="s">
        <v>43</v>
      </c>
      <c r="C293" s="56"/>
      <c r="D293" s="34">
        <v>43725</v>
      </c>
      <c r="E293" s="34">
        <v>44821</v>
      </c>
      <c r="F293" s="19"/>
      <c r="G293" s="19"/>
      <c r="H293" s="38" t="s">
        <v>1100</v>
      </c>
      <c r="I293" s="19" t="s">
        <v>1173</v>
      </c>
      <c r="J293" s="19"/>
      <c r="K293" s="56" t="s">
        <v>940</v>
      </c>
      <c r="L293" s="57" t="s">
        <v>941</v>
      </c>
      <c r="M293" s="56" t="s">
        <v>942</v>
      </c>
      <c r="N293" s="56"/>
      <c r="O293" s="56"/>
      <c r="P293" s="56">
        <v>1</v>
      </c>
      <c r="Q293" s="56"/>
      <c r="R293" s="56"/>
      <c r="S293" s="56"/>
      <c r="T293" s="56"/>
      <c r="U293" s="56"/>
      <c r="V293" s="56">
        <f t="shared" si="84"/>
        <v>1</v>
      </c>
      <c r="W293" s="56"/>
      <c r="X293" s="56"/>
      <c r="Y293" s="56"/>
      <c r="Z293" s="56"/>
      <c r="AA293" s="56">
        <v>2</v>
      </c>
      <c r="AB293" s="56"/>
      <c r="AC293" s="56"/>
      <c r="AD293" s="56"/>
      <c r="AE293" s="56"/>
      <c r="AF293" s="56">
        <f t="shared" si="73"/>
        <v>2</v>
      </c>
      <c r="AG293" s="56">
        <f t="shared" si="74"/>
        <v>0</v>
      </c>
      <c r="AH293" s="56">
        <f t="shared" si="75"/>
        <v>0</v>
      </c>
      <c r="AI293" s="56">
        <f t="shared" si="76"/>
        <v>-1</v>
      </c>
      <c r="AJ293" s="56">
        <f t="shared" si="77"/>
        <v>2</v>
      </c>
      <c r="AK293" s="56">
        <f t="shared" si="78"/>
        <v>0</v>
      </c>
      <c r="AL293" s="56">
        <f t="shared" si="79"/>
        <v>0</v>
      </c>
      <c r="AM293" s="56">
        <f t="shared" si="80"/>
        <v>0</v>
      </c>
      <c r="AN293" s="56">
        <f t="shared" si="81"/>
        <v>0</v>
      </c>
      <c r="AO293" s="58">
        <f t="shared" si="85"/>
        <v>1</v>
      </c>
      <c r="AP293" s="69"/>
      <c r="AQ293" s="40">
        <v>0</v>
      </c>
      <c r="AR293" s="40">
        <v>0</v>
      </c>
      <c r="AS293" s="44">
        <f t="shared" si="90"/>
        <v>0.25</v>
      </c>
      <c r="AT293" s="44">
        <f t="shared" si="90"/>
        <v>0.25</v>
      </c>
      <c r="AU293" s="44">
        <f t="shared" si="90"/>
        <v>0.25</v>
      </c>
      <c r="AV293" s="45">
        <f t="shared" si="90"/>
        <v>0.25</v>
      </c>
      <c r="AW293" s="44"/>
      <c r="AX293" s="44"/>
      <c r="AY293" s="44"/>
      <c r="AZ293" s="44"/>
      <c r="BA293" s="45"/>
      <c r="BB293" s="152">
        <f t="shared" si="82"/>
        <v>1</v>
      </c>
      <c r="BC293" s="43">
        <v>513857</v>
      </c>
      <c r="BD293" s="43">
        <v>171464</v>
      </c>
      <c r="BE293" t="s">
        <v>1458</v>
      </c>
      <c r="BF293" t="s">
        <v>1410</v>
      </c>
    </row>
    <row r="294" spans="1:66" ht="15" customHeight="1" x14ac:dyDescent="0.25">
      <c r="A294" s="56" t="s">
        <v>943</v>
      </c>
      <c r="B294" s="19" t="s">
        <v>31</v>
      </c>
      <c r="C294" s="56" t="s">
        <v>1203</v>
      </c>
      <c r="D294" s="34">
        <v>43621</v>
      </c>
      <c r="E294" s="34">
        <v>44717</v>
      </c>
      <c r="F294" s="19"/>
      <c r="G294" s="19"/>
      <c r="H294" s="38" t="s">
        <v>1100</v>
      </c>
      <c r="I294" s="19" t="s">
        <v>1173</v>
      </c>
      <c r="J294" s="19"/>
      <c r="K294" s="56" t="s">
        <v>1104</v>
      </c>
      <c r="L294" s="57" t="s">
        <v>944</v>
      </c>
      <c r="M294" s="56"/>
      <c r="N294" s="56"/>
      <c r="O294" s="56"/>
      <c r="P294" s="56"/>
      <c r="Q294" s="56"/>
      <c r="R294" s="56"/>
      <c r="S294" s="56"/>
      <c r="T294" s="56"/>
      <c r="U294" s="56"/>
      <c r="V294" s="56">
        <f t="shared" si="84"/>
        <v>0</v>
      </c>
      <c r="W294" s="56"/>
      <c r="X294" s="56"/>
      <c r="Y294" s="56">
        <v>1</v>
      </c>
      <c r="Z294" s="56"/>
      <c r="AA294" s="56"/>
      <c r="AB294" s="56"/>
      <c r="AC294" s="56"/>
      <c r="AD294" s="56"/>
      <c r="AE294" s="56"/>
      <c r="AF294" s="56">
        <f t="shared" si="73"/>
        <v>1</v>
      </c>
      <c r="AG294" s="56">
        <f t="shared" si="74"/>
        <v>0</v>
      </c>
      <c r="AH294" s="56">
        <f t="shared" si="75"/>
        <v>1</v>
      </c>
      <c r="AI294" s="56">
        <f t="shared" si="76"/>
        <v>0</v>
      </c>
      <c r="AJ294" s="56">
        <f t="shared" si="77"/>
        <v>0</v>
      </c>
      <c r="AK294" s="56">
        <f t="shared" si="78"/>
        <v>0</v>
      </c>
      <c r="AL294" s="56">
        <f t="shared" si="79"/>
        <v>0</v>
      </c>
      <c r="AM294" s="56">
        <f t="shared" si="80"/>
        <v>0</v>
      </c>
      <c r="AN294" s="56">
        <f t="shared" si="81"/>
        <v>0</v>
      </c>
      <c r="AO294" s="58">
        <f t="shared" si="85"/>
        <v>1</v>
      </c>
      <c r="AP294" s="69"/>
      <c r="AQ294" s="40">
        <v>0</v>
      </c>
      <c r="AR294" s="40">
        <v>0</v>
      </c>
      <c r="AS294" s="44">
        <f t="shared" si="90"/>
        <v>0.25</v>
      </c>
      <c r="AT294" s="44">
        <f t="shared" si="90"/>
        <v>0.25</v>
      </c>
      <c r="AU294" s="44">
        <f t="shared" si="90"/>
        <v>0.25</v>
      </c>
      <c r="AV294" s="45">
        <f t="shared" si="90"/>
        <v>0.25</v>
      </c>
      <c r="AW294" s="44"/>
      <c r="AX294" s="44"/>
      <c r="AY294" s="44"/>
      <c r="AZ294" s="44"/>
      <c r="BA294" s="45"/>
      <c r="BB294" s="152">
        <f t="shared" si="82"/>
        <v>1</v>
      </c>
      <c r="BC294" s="43">
        <v>520517</v>
      </c>
      <c r="BD294" s="43">
        <v>175507</v>
      </c>
      <c r="BE294" t="s">
        <v>1402</v>
      </c>
      <c r="BF294"/>
      <c r="BG294" t="s">
        <v>1402</v>
      </c>
      <c r="BM294" t="s">
        <v>1545</v>
      </c>
      <c r="BN294" t="s">
        <v>1495</v>
      </c>
    </row>
    <row r="295" spans="1:66" ht="15" customHeight="1" x14ac:dyDescent="0.25">
      <c r="A295" s="56" t="s">
        <v>945</v>
      </c>
      <c r="B295" s="19" t="s">
        <v>20</v>
      </c>
      <c r="C295" s="56"/>
      <c r="D295" s="34">
        <v>43700</v>
      </c>
      <c r="E295" s="34">
        <v>44800</v>
      </c>
      <c r="F295" s="19"/>
      <c r="G295" s="19"/>
      <c r="H295" s="38" t="s">
        <v>1100</v>
      </c>
      <c r="I295" s="19" t="s">
        <v>1173</v>
      </c>
      <c r="J295" s="19"/>
      <c r="K295" s="56" t="s">
        <v>946</v>
      </c>
      <c r="L295" s="57" t="s">
        <v>947</v>
      </c>
      <c r="M295" s="56" t="s">
        <v>948</v>
      </c>
      <c r="N295" s="56"/>
      <c r="O295" s="56"/>
      <c r="P295" s="56">
        <v>1</v>
      </c>
      <c r="Q295" s="56"/>
      <c r="R295" s="56"/>
      <c r="S295" s="56"/>
      <c r="T295" s="56"/>
      <c r="U295" s="56"/>
      <c r="V295" s="56">
        <f t="shared" si="84"/>
        <v>1</v>
      </c>
      <c r="W295" s="56"/>
      <c r="X295" s="56"/>
      <c r="Y295" s="56"/>
      <c r="Z295" s="56"/>
      <c r="AA295" s="56"/>
      <c r="AB295" s="56"/>
      <c r="AC295" s="56"/>
      <c r="AD295" s="56"/>
      <c r="AE295" s="56"/>
      <c r="AF295" s="56">
        <f t="shared" si="73"/>
        <v>0</v>
      </c>
      <c r="AG295" s="56">
        <f t="shared" si="74"/>
        <v>0</v>
      </c>
      <c r="AH295" s="56">
        <f t="shared" si="75"/>
        <v>0</v>
      </c>
      <c r="AI295" s="56">
        <f t="shared" si="76"/>
        <v>-1</v>
      </c>
      <c r="AJ295" s="56">
        <f t="shared" si="77"/>
        <v>0</v>
      </c>
      <c r="AK295" s="56">
        <f t="shared" si="78"/>
        <v>0</v>
      </c>
      <c r="AL295" s="56">
        <f t="shared" si="79"/>
        <v>0</v>
      </c>
      <c r="AM295" s="56">
        <f t="shared" si="80"/>
        <v>0</v>
      </c>
      <c r="AN295" s="56">
        <f t="shared" si="81"/>
        <v>0</v>
      </c>
      <c r="AO295" s="58">
        <f t="shared" si="85"/>
        <v>-1</v>
      </c>
      <c r="AP295" s="69"/>
      <c r="AQ295" s="40">
        <v>0</v>
      </c>
      <c r="AR295" s="40">
        <v>0</v>
      </c>
      <c r="AS295" s="44">
        <f t="shared" si="90"/>
        <v>-0.25</v>
      </c>
      <c r="AT295" s="44">
        <f t="shared" si="90"/>
        <v>-0.25</v>
      </c>
      <c r="AU295" s="44">
        <f t="shared" si="90"/>
        <v>-0.25</v>
      </c>
      <c r="AV295" s="45">
        <f t="shared" si="90"/>
        <v>-0.25</v>
      </c>
      <c r="AW295" s="44"/>
      <c r="AX295" s="44"/>
      <c r="AY295" s="44"/>
      <c r="AZ295" s="44"/>
      <c r="BA295" s="45"/>
      <c r="BB295" s="152">
        <f t="shared" si="82"/>
        <v>-1</v>
      </c>
      <c r="BC295" s="43">
        <v>520394</v>
      </c>
      <c r="BD295" s="43">
        <v>175127</v>
      </c>
      <c r="BE295" t="s">
        <v>1402</v>
      </c>
      <c r="BF295"/>
      <c r="BM295" t="s">
        <v>1545</v>
      </c>
      <c r="BN295" t="s">
        <v>1519</v>
      </c>
    </row>
    <row r="296" spans="1:66" ht="15" customHeight="1" x14ac:dyDescent="0.25">
      <c r="A296" s="56" t="s">
        <v>952</v>
      </c>
      <c r="B296" s="19" t="s">
        <v>48</v>
      </c>
      <c r="C296" s="56"/>
      <c r="D296" s="34">
        <v>43910</v>
      </c>
      <c r="E296" s="34">
        <v>45005</v>
      </c>
      <c r="F296" s="19"/>
      <c r="G296" s="19"/>
      <c r="H296" s="58" t="s">
        <v>1100</v>
      </c>
      <c r="I296" s="19" t="s">
        <v>1173</v>
      </c>
      <c r="J296" s="19"/>
      <c r="K296" s="56" t="s">
        <v>953</v>
      </c>
      <c r="L296" s="57" t="s">
        <v>954</v>
      </c>
      <c r="M296" s="56" t="s">
        <v>955</v>
      </c>
      <c r="N296" s="56"/>
      <c r="O296" s="56"/>
      <c r="P296" s="56">
        <v>1</v>
      </c>
      <c r="Q296" s="56"/>
      <c r="R296" s="56"/>
      <c r="S296" s="56"/>
      <c r="T296" s="56"/>
      <c r="U296" s="56"/>
      <c r="V296" s="56">
        <f t="shared" si="84"/>
        <v>1</v>
      </c>
      <c r="W296" s="56"/>
      <c r="X296" s="56"/>
      <c r="Y296" s="56">
        <v>2</v>
      </c>
      <c r="Z296" s="56"/>
      <c r="AA296" s="56"/>
      <c r="AB296" s="56"/>
      <c r="AC296" s="56"/>
      <c r="AD296" s="56"/>
      <c r="AE296" s="56"/>
      <c r="AF296" s="56">
        <f t="shared" si="73"/>
        <v>2</v>
      </c>
      <c r="AG296" s="56">
        <f t="shared" si="74"/>
        <v>0</v>
      </c>
      <c r="AH296" s="56">
        <f t="shared" si="75"/>
        <v>2</v>
      </c>
      <c r="AI296" s="56">
        <f t="shared" si="76"/>
        <v>-1</v>
      </c>
      <c r="AJ296" s="56">
        <f t="shared" si="77"/>
        <v>0</v>
      </c>
      <c r="AK296" s="56">
        <f t="shared" si="78"/>
        <v>0</v>
      </c>
      <c r="AL296" s="56">
        <f t="shared" si="79"/>
        <v>0</v>
      </c>
      <c r="AM296" s="56">
        <f t="shared" si="80"/>
        <v>0</v>
      </c>
      <c r="AN296" s="56">
        <f t="shared" si="81"/>
        <v>0</v>
      </c>
      <c r="AO296" s="58">
        <f t="shared" si="85"/>
        <v>1</v>
      </c>
      <c r="AP296" s="69"/>
      <c r="AQ296" s="40">
        <v>0</v>
      </c>
      <c r="AR296" s="40">
        <v>0</v>
      </c>
      <c r="AS296" s="44">
        <f t="shared" si="90"/>
        <v>0.25</v>
      </c>
      <c r="AT296" s="44">
        <f t="shared" si="90"/>
        <v>0.25</v>
      </c>
      <c r="AU296" s="44">
        <f t="shared" si="90"/>
        <v>0.25</v>
      </c>
      <c r="AV296" s="45">
        <f t="shared" si="90"/>
        <v>0.25</v>
      </c>
      <c r="AW296" s="44"/>
      <c r="AX296" s="44"/>
      <c r="AY296" s="44"/>
      <c r="AZ296" s="44"/>
      <c r="BA296" s="45"/>
      <c r="BB296" s="152">
        <f t="shared" si="82"/>
        <v>1</v>
      </c>
      <c r="BC296" s="43">
        <v>517949</v>
      </c>
      <c r="BD296" s="43">
        <v>174506</v>
      </c>
      <c r="BE296" t="s">
        <v>1423</v>
      </c>
      <c r="BF296"/>
      <c r="BG296" t="s">
        <v>1403</v>
      </c>
      <c r="BM296" t="s">
        <v>1545</v>
      </c>
      <c r="BN296" t="s">
        <v>1518</v>
      </c>
    </row>
    <row r="297" spans="1:66" ht="15" customHeight="1" x14ac:dyDescent="0.25">
      <c r="A297" s="56" t="s">
        <v>960</v>
      </c>
      <c r="B297" s="19" t="s">
        <v>20</v>
      </c>
      <c r="C297" s="56"/>
      <c r="D297" s="34">
        <v>43810</v>
      </c>
      <c r="E297" s="34">
        <v>44906</v>
      </c>
      <c r="F297" s="19"/>
      <c r="G297" s="19"/>
      <c r="H297" s="58" t="s">
        <v>1100</v>
      </c>
      <c r="I297" s="19" t="s">
        <v>1173</v>
      </c>
      <c r="J297" s="19"/>
      <c r="K297" s="56" t="s">
        <v>961</v>
      </c>
      <c r="L297" s="57" t="s">
        <v>962</v>
      </c>
      <c r="M297" s="56" t="s">
        <v>963</v>
      </c>
      <c r="N297" s="56"/>
      <c r="O297" s="56">
        <v>1</v>
      </c>
      <c r="P297" s="56"/>
      <c r="Q297" s="56"/>
      <c r="R297" s="56"/>
      <c r="S297" s="56"/>
      <c r="T297" s="56"/>
      <c r="U297" s="56"/>
      <c r="V297" s="56">
        <f t="shared" si="84"/>
        <v>1</v>
      </c>
      <c r="W297" s="56"/>
      <c r="X297" s="56"/>
      <c r="Y297" s="56"/>
      <c r="Z297" s="56">
        <v>1</v>
      </c>
      <c r="AA297" s="56"/>
      <c r="AB297" s="56"/>
      <c r="AC297" s="56"/>
      <c r="AD297" s="56"/>
      <c r="AE297" s="56"/>
      <c r="AF297" s="56">
        <f t="shared" si="73"/>
        <v>1</v>
      </c>
      <c r="AG297" s="56">
        <f t="shared" si="74"/>
        <v>0</v>
      </c>
      <c r="AH297" s="56">
        <f t="shared" si="75"/>
        <v>-1</v>
      </c>
      <c r="AI297" s="56">
        <f t="shared" si="76"/>
        <v>1</v>
      </c>
      <c r="AJ297" s="56">
        <f t="shared" si="77"/>
        <v>0</v>
      </c>
      <c r="AK297" s="56">
        <f t="shared" si="78"/>
        <v>0</v>
      </c>
      <c r="AL297" s="56">
        <f t="shared" si="79"/>
        <v>0</v>
      </c>
      <c r="AM297" s="56">
        <f t="shared" si="80"/>
        <v>0</v>
      </c>
      <c r="AN297" s="56">
        <f t="shared" si="81"/>
        <v>0</v>
      </c>
      <c r="AO297" s="58">
        <f t="shared" si="85"/>
        <v>0</v>
      </c>
      <c r="AP297" s="69"/>
      <c r="AQ297" s="40">
        <v>0</v>
      </c>
      <c r="AR297" s="40">
        <v>0</v>
      </c>
      <c r="AS297" s="31">
        <v>0</v>
      </c>
      <c r="AT297" s="31">
        <v>0</v>
      </c>
      <c r="AU297" s="31">
        <v>0</v>
      </c>
      <c r="AV297" s="39">
        <v>0</v>
      </c>
      <c r="AW297" s="31"/>
      <c r="AX297" s="31"/>
      <c r="AY297" s="31"/>
      <c r="AZ297" s="31"/>
      <c r="BA297" s="39"/>
      <c r="BB297" s="152">
        <f t="shared" si="82"/>
        <v>0</v>
      </c>
      <c r="BC297" s="43">
        <v>520990</v>
      </c>
      <c r="BD297" s="43">
        <v>175033</v>
      </c>
      <c r="BE297" t="s">
        <v>1402</v>
      </c>
      <c r="BF297"/>
    </row>
    <row r="298" spans="1:66" ht="15" customHeight="1" x14ac:dyDescent="0.25">
      <c r="A298" s="56" t="s">
        <v>968</v>
      </c>
      <c r="B298" s="19" t="s">
        <v>43</v>
      </c>
      <c r="C298" s="56"/>
      <c r="D298" s="34">
        <v>43662</v>
      </c>
      <c r="E298" s="34">
        <v>44758</v>
      </c>
      <c r="F298" s="37">
        <v>43999</v>
      </c>
      <c r="G298" s="37">
        <v>44104</v>
      </c>
      <c r="H298" s="33" t="s">
        <v>1100</v>
      </c>
      <c r="I298" s="19" t="s">
        <v>1173</v>
      </c>
      <c r="J298" s="19"/>
      <c r="K298" s="56" t="s">
        <v>969</v>
      </c>
      <c r="L298" s="57" t="s">
        <v>1111</v>
      </c>
      <c r="M298" s="56" t="s">
        <v>970</v>
      </c>
      <c r="N298" s="56"/>
      <c r="O298" s="56"/>
      <c r="P298" s="56"/>
      <c r="Q298" s="56">
        <v>1</v>
      </c>
      <c r="R298" s="56"/>
      <c r="S298" s="56"/>
      <c r="T298" s="56"/>
      <c r="U298" s="56"/>
      <c r="V298" s="56">
        <f t="shared" si="84"/>
        <v>1</v>
      </c>
      <c r="W298" s="56"/>
      <c r="X298" s="56"/>
      <c r="Y298" s="56">
        <v>2</v>
      </c>
      <c r="Z298" s="56"/>
      <c r="AA298" s="56"/>
      <c r="AB298" s="56"/>
      <c r="AC298" s="56"/>
      <c r="AD298" s="56"/>
      <c r="AE298" s="56"/>
      <c r="AF298" s="56">
        <f t="shared" si="73"/>
        <v>2</v>
      </c>
      <c r="AG298" s="56">
        <f t="shared" si="74"/>
        <v>0</v>
      </c>
      <c r="AH298" s="56">
        <f t="shared" si="75"/>
        <v>2</v>
      </c>
      <c r="AI298" s="56">
        <f t="shared" si="76"/>
        <v>0</v>
      </c>
      <c r="AJ298" s="56">
        <f t="shared" si="77"/>
        <v>-1</v>
      </c>
      <c r="AK298" s="56">
        <f t="shared" si="78"/>
        <v>0</v>
      </c>
      <c r="AL298" s="56">
        <f t="shared" si="79"/>
        <v>0</v>
      </c>
      <c r="AM298" s="56">
        <f t="shared" si="80"/>
        <v>0</v>
      </c>
      <c r="AN298" s="56">
        <f t="shared" si="81"/>
        <v>0</v>
      </c>
      <c r="AO298" s="58">
        <f t="shared" si="85"/>
        <v>1</v>
      </c>
      <c r="AP298" s="69"/>
      <c r="AQ298" s="40">
        <v>0</v>
      </c>
      <c r="AR298" s="251">
        <f>$AO298</f>
        <v>1</v>
      </c>
      <c r="AS298" s="44">
        <v>0</v>
      </c>
      <c r="AT298" s="44">
        <v>0</v>
      </c>
      <c r="AU298" s="44">
        <v>0</v>
      </c>
      <c r="AV298" s="45">
        <v>0</v>
      </c>
      <c r="AW298" s="44"/>
      <c r="AX298" s="44"/>
      <c r="AY298" s="44"/>
      <c r="AZ298" s="44"/>
      <c r="BA298" s="45"/>
      <c r="BB298" s="152">
        <f t="shared" si="82"/>
        <v>1</v>
      </c>
      <c r="BC298" s="43">
        <v>514833</v>
      </c>
      <c r="BD298" s="43">
        <v>172367</v>
      </c>
      <c r="BE298" t="s">
        <v>1427</v>
      </c>
      <c r="BF298"/>
    </row>
    <row r="299" spans="1:66" ht="15" customHeight="1" x14ac:dyDescent="0.25">
      <c r="A299" s="56" t="s">
        <v>977</v>
      </c>
      <c r="B299" s="19" t="s">
        <v>31</v>
      </c>
      <c r="C299" s="56" t="s">
        <v>1203</v>
      </c>
      <c r="D299" s="34">
        <v>43661</v>
      </c>
      <c r="E299" s="34">
        <v>44757</v>
      </c>
      <c r="F299" s="19"/>
      <c r="G299" s="19"/>
      <c r="H299" s="58" t="s">
        <v>1100</v>
      </c>
      <c r="I299" s="19" t="s">
        <v>1173</v>
      </c>
      <c r="J299" s="19"/>
      <c r="K299" s="56" t="s">
        <v>978</v>
      </c>
      <c r="L299" s="57" t="s">
        <v>979</v>
      </c>
      <c r="M299" s="56" t="s">
        <v>795</v>
      </c>
      <c r="N299" s="56"/>
      <c r="O299" s="56"/>
      <c r="P299" s="56"/>
      <c r="Q299" s="56"/>
      <c r="R299" s="56"/>
      <c r="S299" s="56"/>
      <c r="T299" s="56"/>
      <c r="U299" s="56"/>
      <c r="V299" s="56">
        <f t="shared" ref="V299:V316" si="91">SUM(N299:U299)</f>
        <v>0</v>
      </c>
      <c r="W299" s="56"/>
      <c r="X299" s="56">
        <v>1</v>
      </c>
      <c r="Y299" s="56"/>
      <c r="Z299" s="56"/>
      <c r="AA299" s="56"/>
      <c r="AB299" s="56"/>
      <c r="AC299" s="56"/>
      <c r="AD299" s="56"/>
      <c r="AE299" s="56"/>
      <c r="AF299" s="56">
        <f t="shared" si="73"/>
        <v>1</v>
      </c>
      <c r="AG299" s="56">
        <f t="shared" si="74"/>
        <v>1</v>
      </c>
      <c r="AH299" s="56">
        <f t="shared" si="75"/>
        <v>0</v>
      </c>
      <c r="AI299" s="56">
        <f t="shared" si="76"/>
        <v>0</v>
      </c>
      <c r="AJ299" s="56">
        <f t="shared" si="77"/>
        <v>0</v>
      </c>
      <c r="AK299" s="56">
        <f t="shared" si="78"/>
        <v>0</v>
      </c>
      <c r="AL299" s="56">
        <f t="shared" si="79"/>
        <v>0</v>
      </c>
      <c r="AM299" s="56">
        <f t="shared" si="80"/>
        <v>0</v>
      </c>
      <c r="AN299" s="56">
        <f t="shared" si="81"/>
        <v>0</v>
      </c>
      <c r="AO299" s="58">
        <f t="shared" si="85"/>
        <v>1</v>
      </c>
      <c r="AP299" s="69"/>
      <c r="AQ299" s="40">
        <v>0</v>
      </c>
      <c r="AR299" s="40">
        <v>0</v>
      </c>
      <c r="AS299" s="44">
        <f t="shared" ref="AS299:AV301" si="92">$AO299/4</f>
        <v>0.25</v>
      </c>
      <c r="AT299" s="44">
        <f t="shared" si="92"/>
        <v>0.25</v>
      </c>
      <c r="AU299" s="44">
        <f t="shared" si="92"/>
        <v>0.25</v>
      </c>
      <c r="AV299" s="45">
        <f t="shared" si="92"/>
        <v>0.25</v>
      </c>
      <c r="AW299" s="44"/>
      <c r="AX299" s="44"/>
      <c r="AY299" s="44"/>
      <c r="AZ299" s="44"/>
      <c r="BA299" s="45"/>
      <c r="BB299" s="152">
        <f t="shared" si="82"/>
        <v>1</v>
      </c>
      <c r="BC299" s="43">
        <v>515391</v>
      </c>
      <c r="BD299" s="43">
        <v>171652</v>
      </c>
      <c r="BE299" t="s">
        <v>1458</v>
      </c>
      <c r="BF299"/>
    </row>
    <row r="300" spans="1:66" ht="15" customHeight="1" x14ac:dyDescent="0.25">
      <c r="A300" s="56" t="s">
        <v>987</v>
      </c>
      <c r="B300" s="19" t="s">
        <v>31</v>
      </c>
      <c r="C300" s="56" t="s">
        <v>1203</v>
      </c>
      <c r="D300" s="34">
        <v>43662</v>
      </c>
      <c r="E300" s="34">
        <v>44758</v>
      </c>
      <c r="F300" s="19"/>
      <c r="G300" s="19"/>
      <c r="H300" s="33" t="s">
        <v>1100</v>
      </c>
      <c r="I300" s="19" t="s">
        <v>1173</v>
      </c>
      <c r="J300" s="19"/>
      <c r="K300" s="56" t="s">
        <v>988</v>
      </c>
      <c r="L300" s="57" t="s">
        <v>989</v>
      </c>
      <c r="M300" s="56" t="s">
        <v>990</v>
      </c>
      <c r="N300" s="56"/>
      <c r="O300" s="56"/>
      <c r="P300" s="56"/>
      <c r="Q300" s="56"/>
      <c r="R300" s="56"/>
      <c r="S300" s="56"/>
      <c r="T300" s="56"/>
      <c r="U300" s="56"/>
      <c r="V300" s="56">
        <f t="shared" si="91"/>
        <v>0</v>
      </c>
      <c r="W300" s="56"/>
      <c r="X300" s="56">
        <v>1</v>
      </c>
      <c r="Y300" s="56"/>
      <c r="Z300" s="56"/>
      <c r="AA300" s="56"/>
      <c r="AB300" s="56"/>
      <c r="AC300" s="56"/>
      <c r="AD300" s="56"/>
      <c r="AE300" s="56"/>
      <c r="AF300" s="56">
        <f t="shared" si="73"/>
        <v>1</v>
      </c>
      <c r="AG300" s="56">
        <f t="shared" si="74"/>
        <v>1</v>
      </c>
      <c r="AH300" s="56">
        <f t="shared" si="75"/>
        <v>0</v>
      </c>
      <c r="AI300" s="56">
        <f t="shared" si="76"/>
        <v>0</v>
      </c>
      <c r="AJ300" s="56">
        <f t="shared" si="77"/>
        <v>0</v>
      </c>
      <c r="AK300" s="56">
        <f t="shared" si="78"/>
        <v>0</v>
      </c>
      <c r="AL300" s="56">
        <f t="shared" si="79"/>
        <v>0</v>
      </c>
      <c r="AM300" s="56">
        <f t="shared" si="80"/>
        <v>0</v>
      </c>
      <c r="AN300" s="56">
        <f t="shared" si="81"/>
        <v>0</v>
      </c>
      <c r="AO300" s="58">
        <f t="shared" si="85"/>
        <v>1</v>
      </c>
      <c r="AP300" s="69"/>
      <c r="AQ300" s="40">
        <v>0</v>
      </c>
      <c r="AR300" s="40">
        <v>0</v>
      </c>
      <c r="AS300" s="44">
        <f t="shared" si="92"/>
        <v>0.25</v>
      </c>
      <c r="AT300" s="44">
        <f t="shared" si="92"/>
        <v>0.25</v>
      </c>
      <c r="AU300" s="44">
        <f t="shared" si="92"/>
        <v>0.25</v>
      </c>
      <c r="AV300" s="45">
        <f t="shared" si="92"/>
        <v>0.25</v>
      </c>
      <c r="AW300" s="44"/>
      <c r="AX300" s="44"/>
      <c r="AY300" s="44"/>
      <c r="AZ300" s="44"/>
      <c r="BA300" s="45"/>
      <c r="BB300" s="152">
        <f t="shared" si="82"/>
        <v>1</v>
      </c>
      <c r="BC300" s="43">
        <v>516442</v>
      </c>
      <c r="BD300" s="43">
        <v>173470</v>
      </c>
      <c r="BE300" t="s">
        <v>1426</v>
      </c>
      <c r="BF300"/>
      <c r="BG300" t="s">
        <v>1406</v>
      </c>
      <c r="BM300" t="s">
        <v>1545</v>
      </c>
      <c r="BN300" t="s">
        <v>1516</v>
      </c>
    </row>
    <row r="301" spans="1:66" ht="15" customHeight="1" x14ac:dyDescent="0.25">
      <c r="A301" s="19" t="s">
        <v>995</v>
      </c>
      <c r="B301" s="19" t="s">
        <v>31</v>
      </c>
      <c r="C301" s="56"/>
      <c r="D301" s="34">
        <v>43689</v>
      </c>
      <c r="E301" s="34">
        <v>44922</v>
      </c>
      <c r="F301" s="19"/>
      <c r="G301" s="19"/>
      <c r="H301" s="58" t="s">
        <v>1100</v>
      </c>
      <c r="I301" s="19" t="s">
        <v>1173</v>
      </c>
      <c r="J301" s="19"/>
      <c r="K301" s="56" t="s">
        <v>996</v>
      </c>
      <c r="L301" s="57" t="s">
        <v>997</v>
      </c>
      <c r="M301" s="56" t="s">
        <v>998</v>
      </c>
      <c r="N301" s="56"/>
      <c r="O301" s="56"/>
      <c r="P301" s="56">
        <v>1</v>
      </c>
      <c r="Q301" s="56"/>
      <c r="R301" s="56"/>
      <c r="S301" s="56"/>
      <c r="T301" s="56"/>
      <c r="U301" s="56"/>
      <c r="V301" s="56">
        <f t="shared" si="91"/>
        <v>1</v>
      </c>
      <c r="W301" s="56"/>
      <c r="X301" s="56">
        <v>1</v>
      </c>
      <c r="Y301" s="56"/>
      <c r="Z301" s="56">
        <v>1</v>
      </c>
      <c r="AA301" s="56"/>
      <c r="AB301" s="56"/>
      <c r="AC301" s="56"/>
      <c r="AD301" s="56"/>
      <c r="AE301" s="56"/>
      <c r="AF301" s="56">
        <f t="shared" si="73"/>
        <v>2</v>
      </c>
      <c r="AG301" s="56">
        <f t="shared" si="74"/>
        <v>1</v>
      </c>
      <c r="AH301" s="56">
        <f t="shared" si="75"/>
        <v>0</v>
      </c>
      <c r="AI301" s="56">
        <f t="shared" si="76"/>
        <v>0</v>
      </c>
      <c r="AJ301" s="56">
        <f t="shared" si="77"/>
        <v>0</v>
      </c>
      <c r="AK301" s="56">
        <f t="shared" si="78"/>
        <v>0</v>
      </c>
      <c r="AL301" s="56">
        <f t="shared" si="79"/>
        <v>0</v>
      </c>
      <c r="AM301" s="56">
        <f t="shared" si="80"/>
        <v>0</v>
      </c>
      <c r="AN301" s="56">
        <f t="shared" si="81"/>
        <v>0</v>
      </c>
      <c r="AO301" s="58">
        <f t="shared" ref="AO301:AO316" si="93">AF301-V301</f>
        <v>1</v>
      </c>
      <c r="AP301" s="69"/>
      <c r="AQ301" s="40">
        <v>0</v>
      </c>
      <c r="AR301" s="40">
        <v>0</v>
      </c>
      <c r="AS301" s="44">
        <f t="shared" si="92"/>
        <v>0.25</v>
      </c>
      <c r="AT301" s="44">
        <f t="shared" si="92"/>
        <v>0.25</v>
      </c>
      <c r="AU301" s="44">
        <f t="shared" si="92"/>
        <v>0.25</v>
      </c>
      <c r="AV301" s="45">
        <f t="shared" si="92"/>
        <v>0.25</v>
      </c>
      <c r="AW301" s="44"/>
      <c r="AX301" s="44"/>
      <c r="AY301" s="44"/>
      <c r="AZ301" s="44"/>
      <c r="BA301" s="45"/>
      <c r="BB301" s="152">
        <f t="shared" si="82"/>
        <v>1</v>
      </c>
      <c r="BC301" s="43">
        <v>514733</v>
      </c>
      <c r="BD301" s="43">
        <v>172125</v>
      </c>
      <c r="BE301" t="s">
        <v>1427</v>
      </c>
      <c r="BF301"/>
    </row>
    <row r="302" spans="1:66" ht="15" customHeight="1" x14ac:dyDescent="0.25">
      <c r="A302" s="56" t="s">
        <v>999</v>
      </c>
      <c r="B302" s="19" t="s">
        <v>20</v>
      </c>
      <c r="C302" s="56"/>
      <c r="D302" s="34">
        <v>43698</v>
      </c>
      <c r="E302" s="34">
        <v>44794</v>
      </c>
      <c r="F302" s="19"/>
      <c r="G302" s="19"/>
      <c r="H302" s="38" t="s">
        <v>1100</v>
      </c>
      <c r="I302" s="19" t="s">
        <v>1173</v>
      </c>
      <c r="J302" s="19"/>
      <c r="K302" s="56" t="s">
        <v>1000</v>
      </c>
      <c r="L302" s="57" t="s">
        <v>125</v>
      </c>
      <c r="M302" s="56" t="s">
        <v>1001</v>
      </c>
      <c r="N302" s="56"/>
      <c r="O302" s="56">
        <v>1</v>
      </c>
      <c r="P302" s="56"/>
      <c r="Q302" s="56"/>
      <c r="R302" s="56"/>
      <c r="S302" s="56"/>
      <c r="T302" s="56"/>
      <c r="U302" s="56"/>
      <c r="V302" s="56">
        <f t="shared" si="91"/>
        <v>1</v>
      </c>
      <c r="W302" s="56"/>
      <c r="X302" s="56"/>
      <c r="Y302" s="56"/>
      <c r="Z302" s="56"/>
      <c r="AA302" s="56">
        <v>1</v>
      </c>
      <c r="AB302" s="56"/>
      <c r="AC302" s="56"/>
      <c r="AD302" s="56"/>
      <c r="AE302" s="56">
        <v>0</v>
      </c>
      <c r="AF302" s="56">
        <f t="shared" si="73"/>
        <v>1</v>
      </c>
      <c r="AG302" s="56">
        <f t="shared" si="74"/>
        <v>0</v>
      </c>
      <c r="AH302" s="56">
        <f t="shared" si="75"/>
        <v>-1</v>
      </c>
      <c r="AI302" s="56">
        <f t="shared" si="76"/>
        <v>0</v>
      </c>
      <c r="AJ302" s="56">
        <f t="shared" si="77"/>
        <v>1</v>
      </c>
      <c r="AK302" s="56">
        <f t="shared" si="78"/>
        <v>0</v>
      </c>
      <c r="AL302" s="56">
        <f t="shared" si="79"/>
        <v>0</v>
      </c>
      <c r="AM302" s="56">
        <f t="shared" si="80"/>
        <v>0</v>
      </c>
      <c r="AN302" s="56">
        <f t="shared" si="81"/>
        <v>0</v>
      </c>
      <c r="AO302" s="58">
        <f t="shared" si="93"/>
        <v>0</v>
      </c>
      <c r="AP302" s="69"/>
      <c r="AQ302" s="40">
        <v>0</v>
      </c>
      <c r="AR302" s="40">
        <v>0</v>
      </c>
      <c r="AS302" s="31">
        <v>0</v>
      </c>
      <c r="AT302" s="31">
        <v>0</v>
      </c>
      <c r="AU302" s="31">
        <v>0</v>
      </c>
      <c r="AV302" s="39">
        <v>0</v>
      </c>
      <c r="AW302" s="31"/>
      <c r="AX302" s="31"/>
      <c r="AY302" s="31"/>
      <c r="AZ302" s="31"/>
      <c r="BA302" s="39"/>
      <c r="BB302" s="152">
        <f t="shared" si="82"/>
        <v>0</v>
      </c>
      <c r="BC302" s="43">
        <v>515806</v>
      </c>
      <c r="BD302" s="43">
        <v>172455</v>
      </c>
      <c r="BE302" t="s">
        <v>1424</v>
      </c>
      <c r="BF302"/>
    </row>
    <row r="303" spans="1:66" ht="15" customHeight="1" x14ac:dyDescent="0.25">
      <c r="A303" s="56" t="s">
        <v>1002</v>
      </c>
      <c r="B303" s="19" t="s">
        <v>38</v>
      </c>
      <c r="C303" s="56"/>
      <c r="D303" s="34">
        <v>43717</v>
      </c>
      <c r="E303" s="34">
        <v>44820</v>
      </c>
      <c r="F303" s="19"/>
      <c r="G303" s="19"/>
      <c r="H303" s="58" t="s">
        <v>1100</v>
      </c>
      <c r="I303" s="19" t="s">
        <v>1173</v>
      </c>
      <c r="J303" s="19"/>
      <c r="K303" s="56" t="s">
        <v>1003</v>
      </c>
      <c r="L303" s="57" t="s">
        <v>834</v>
      </c>
      <c r="M303" s="56" t="s">
        <v>835</v>
      </c>
      <c r="N303" s="56"/>
      <c r="O303" s="56">
        <v>1</v>
      </c>
      <c r="P303" s="56">
        <v>1</v>
      </c>
      <c r="Q303" s="56"/>
      <c r="R303" s="56"/>
      <c r="S303" s="56"/>
      <c r="T303" s="56"/>
      <c r="U303" s="56"/>
      <c r="V303" s="56">
        <f t="shared" si="91"/>
        <v>2</v>
      </c>
      <c r="W303" s="56"/>
      <c r="X303" s="56">
        <v>4</v>
      </c>
      <c r="Y303" s="56">
        <v>1</v>
      </c>
      <c r="Z303" s="56"/>
      <c r="AA303" s="56"/>
      <c r="AB303" s="56"/>
      <c r="AC303" s="56"/>
      <c r="AD303" s="56"/>
      <c r="AE303" s="56"/>
      <c r="AF303" s="56">
        <f t="shared" si="73"/>
        <v>5</v>
      </c>
      <c r="AG303" s="56">
        <f t="shared" si="74"/>
        <v>4</v>
      </c>
      <c r="AH303" s="56">
        <f t="shared" si="75"/>
        <v>0</v>
      </c>
      <c r="AI303" s="56">
        <f t="shared" si="76"/>
        <v>-1</v>
      </c>
      <c r="AJ303" s="56">
        <f t="shared" si="77"/>
        <v>0</v>
      </c>
      <c r="AK303" s="56">
        <f t="shared" si="78"/>
        <v>0</v>
      </c>
      <c r="AL303" s="56">
        <f t="shared" si="79"/>
        <v>0</v>
      </c>
      <c r="AM303" s="56">
        <f t="shared" si="80"/>
        <v>0</v>
      </c>
      <c r="AN303" s="56">
        <f t="shared" si="81"/>
        <v>0</v>
      </c>
      <c r="AO303" s="58">
        <f t="shared" si="93"/>
        <v>3</v>
      </c>
      <c r="AP303" s="69"/>
      <c r="AQ303" s="40">
        <v>0</v>
      </c>
      <c r="AR303" s="40">
        <v>0</v>
      </c>
      <c r="AS303" s="44">
        <f t="shared" ref="AS303:AV304" si="94">$AO303/4</f>
        <v>0.75</v>
      </c>
      <c r="AT303" s="44">
        <f t="shared" si="94"/>
        <v>0.75</v>
      </c>
      <c r="AU303" s="44">
        <f t="shared" si="94"/>
        <v>0.75</v>
      </c>
      <c r="AV303" s="45">
        <f t="shared" si="94"/>
        <v>0.75</v>
      </c>
      <c r="AW303" s="44"/>
      <c r="AX303" s="44"/>
      <c r="AY303" s="44"/>
      <c r="AZ303" s="44"/>
      <c r="BA303" s="45"/>
      <c r="BB303" s="152">
        <f t="shared" si="82"/>
        <v>3</v>
      </c>
      <c r="BC303" s="43">
        <v>514632</v>
      </c>
      <c r="BD303" s="43">
        <v>171370</v>
      </c>
      <c r="BE303" t="s">
        <v>1458</v>
      </c>
      <c r="BF303"/>
    </row>
    <row r="304" spans="1:66" ht="15" customHeight="1" x14ac:dyDescent="0.25">
      <c r="A304" s="56" t="s">
        <v>1004</v>
      </c>
      <c r="B304" s="19" t="s">
        <v>20</v>
      </c>
      <c r="C304" s="56"/>
      <c r="D304" s="34">
        <v>43731</v>
      </c>
      <c r="E304" s="34">
        <v>44827</v>
      </c>
      <c r="F304" s="19"/>
      <c r="G304" s="19"/>
      <c r="H304" s="58" t="s">
        <v>1100</v>
      </c>
      <c r="I304" s="19" t="s">
        <v>1173</v>
      </c>
      <c r="J304" s="19"/>
      <c r="K304" s="56" t="s">
        <v>1005</v>
      </c>
      <c r="L304" s="57" t="s">
        <v>1006</v>
      </c>
      <c r="M304" s="56" t="s">
        <v>1007</v>
      </c>
      <c r="N304" s="56"/>
      <c r="O304" s="56"/>
      <c r="P304" s="56"/>
      <c r="Q304" s="56"/>
      <c r="R304" s="56"/>
      <c r="S304" s="56"/>
      <c r="T304" s="56"/>
      <c r="U304" s="56"/>
      <c r="V304" s="56">
        <f t="shared" si="91"/>
        <v>0</v>
      </c>
      <c r="W304" s="56"/>
      <c r="X304" s="56"/>
      <c r="Y304" s="56"/>
      <c r="Z304" s="56"/>
      <c r="AA304" s="56">
        <v>2</v>
      </c>
      <c r="AB304" s="56"/>
      <c r="AC304" s="56"/>
      <c r="AD304" s="56"/>
      <c r="AE304" s="56"/>
      <c r="AF304" s="56">
        <f t="shared" si="73"/>
        <v>2</v>
      </c>
      <c r="AG304" s="56">
        <f t="shared" si="74"/>
        <v>0</v>
      </c>
      <c r="AH304" s="56">
        <f t="shared" si="75"/>
        <v>0</v>
      </c>
      <c r="AI304" s="56">
        <f t="shared" si="76"/>
        <v>0</v>
      </c>
      <c r="AJ304" s="56">
        <f t="shared" si="77"/>
        <v>2</v>
      </c>
      <c r="AK304" s="56">
        <f t="shared" si="78"/>
        <v>0</v>
      </c>
      <c r="AL304" s="56">
        <f t="shared" si="79"/>
        <v>0</v>
      </c>
      <c r="AM304" s="56">
        <f t="shared" si="80"/>
        <v>0</v>
      </c>
      <c r="AN304" s="56">
        <f t="shared" si="81"/>
        <v>0</v>
      </c>
      <c r="AO304" s="58">
        <f t="shared" si="93"/>
        <v>2</v>
      </c>
      <c r="AP304" s="69"/>
      <c r="AQ304" s="40">
        <v>0</v>
      </c>
      <c r="AR304" s="40">
        <v>0</v>
      </c>
      <c r="AS304" s="31">
        <f t="shared" si="94"/>
        <v>0.5</v>
      </c>
      <c r="AT304" s="31">
        <f t="shared" si="94"/>
        <v>0.5</v>
      </c>
      <c r="AU304" s="31">
        <f t="shared" si="94"/>
        <v>0.5</v>
      </c>
      <c r="AV304" s="39">
        <f t="shared" si="94"/>
        <v>0.5</v>
      </c>
      <c r="AW304" s="31"/>
      <c r="AX304" s="31"/>
      <c r="AY304" s="31"/>
      <c r="AZ304" s="31"/>
      <c r="BA304" s="39"/>
      <c r="BB304" s="152">
        <f t="shared" si="82"/>
        <v>2</v>
      </c>
      <c r="BC304" s="43">
        <v>515377</v>
      </c>
      <c r="BD304" s="43">
        <v>173631</v>
      </c>
      <c r="BE304" t="s">
        <v>1488</v>
      </c>
      <c r="BF304"/>
    </row>
    <row r="305" spans="1:66" ht="15" customHeight="1" x14ac:dyDescent="0.25">
      <c r="A305" s="56" t="s">
        <v>1008</v>
      </c>
      <c r="B305" s="19" t="s">
        <v>43</v>
      </c>
      <c r="C305" s="56"/>
      <c r="D305" s="34">
        <v>43761</v>
      </c>
      <c r="E305" s="34">
        <v>44857</v>
      </c>
      <c r="F305" s="19"/>
      <c r="G305" s="19"/>
      <c r="H305" s="33" t="s">
        <v>1100</v>
      </c>
      <c r="I305" s="19" t="s">
        <v>1173</v>
      </c>
      <c r="J305" s="19"/>
      <c r="K305" s="56" t="s">
        <v>1009</v>
      </c>
      <c r="L305" s="57" t="s">
        <v>1010</v>
      </c>
      <c r="M305" s="56" t="s">
        <v>1011</v>
      </c>
      <c r="N305" s="56">
        <v>1</v>
      </c>
      <c r="O305" s="56"/>
      <c r="P305" s="56"/>
      <c r="Q305" s="56"/>
      <c r="R305" s="56"/>
      <c r="S305" s="56"/>
      <c r="T305" s="56"/>
      <c r="U305" s="56"/>
      <c r="V305" s="56">
        <f t="shared" si="91"/>
        <v>1</v>
      </c>
      <c r="W305" s="56"/>
      <c r="X305" s="56"/>
      <c r="Y305" s="56">
        <v>1</v>
      </c>
      <c r="Z305" s="56"/>
      <c r="AA305" s="56"/>
      <c r="AB305" s="56"/>
      <c r="AC305" s="56"/>
      <c r="AD305" s="56"/>
      <c r="AE305" s="56"/>
      <c r="AF305" s="56">
        <f t="shared" si="73"/>
        <v>1</v>
      </c>
      <c r="AG305" s="56">
        <f t="shared" si="74"/>
        <v>-1</v>
      </c>
      <c r="AH305" s="56">
        <f t="shared" si="75"/>
        <v>1</v>
      </c>
      <c r="AI305" s="56">
        <f t="shared" si="76"/>
        <v>0</v>
      </c>
      <c r="AJ305" s="56">
        <f t="shared" si="77"/>
        <v>0</v>
      </c>
      <c r="AK305" s="56">
        <f t="shared" si="78"/>
        <v>0</v>
      </c>
      <c r="AL305" s="56">
        <f t="shared" si="79"/>
        <v>0</v>
      </c>
      <c r="AM305" s="56">
        <f t="shared" si="80"/>
        <v>0</v>
      </c>
      <c r="AN305" s="56">
        <f t="shared" si="81"/>
        <v>0</v>
      </c>
      <c r="AO305" s="58">
        <f t="shared" si="93"/>
        <v>0</v>
      </c>
      <c r="AP305" s="69"/>
      <c r="AQ305" s="40">
        <v>0</v>
      </c>
      <c r="AR305" s="40">
        <v>0</v>
      </c>
      <c r="AS305" s="31">
        <v>0</v>
      </c>
      <c r="AT305" s="31">
        <v>0</v>
      </c>
      <c r="AU305" s="31">
        <v>0</v>
      </c>
      <c r="AV305" s="39">
        <v>0</v>
      </c>
      <c r="AW305" s="31"/>
      <c r="AX305" s="31"/>
      <c r="AY305" s="31"/>
      <c r="AZ305" s="31"/>
      <c r="BA305" s="39"/>
      <c r="BB305" s="152">
        <f>SUM(AR305:BA305)</f>
        <v>0</v>
      </c>
      <c r="BC305" s="43">
        <v>517763</v>
      </c>
      <c r="BD305" s="43">
        <v>171588</v>
      </c>
      <c r="BE305" t="s">
        <v>1487</v>
      </c>
      <c r="BF305"/>
    </row>
    <row r="306" spans="1:66" ht="15" customHeight="1" x14ac:dyDescent="0.25">
      <c r="A306" s="56" t="s">
        <v>1016</v>
      </c>
      <c r="B306" s="19" t="s">
        <v>31</v>
      </c>
      <c r="C306" s="56" t="s">
        <v>1203</v>
      </c>
      <c r="D306" s="34">
        <v>43706</v>
      </c>
      <c r="E306" s="34">
        <v>44802</v>
      </c>
      <c r="F306" s="19"/>
      <c r="G306" s="19"/>
      <c r="H306" s="58" t="s">
        <v>1100</v>
      </c>
      <c r="I306" s="19" t="s">
        <v>1173</v>
      </c>
      <c r="J306" s="19"/>
      <c r="K306" s="56" t="s">
        <v>1017</v>
      </c>
      <c r="L306" s="57" t="s">
        <v>1018</v>
      </c>
      <c r="M306" s="56" t="s">
        <v>1019</v>
      </c>
      <c r="N306" s="56"/>
      <c r="O306" s="56"/>
      <c r="P306" s="56"/>
      <c r="Q306" s="56"/>
      <c r="R306" s="56"/>
      <c r="S306" s="56"/>
      <c r="T306" s="56"/>
      <c r="U306" s="56"/>
      <c r="V306" s="56">
        <f t="shared" si="91"/>
        <v>0</v>
      </c>
      <c r="W306" s="56"/>
      <c r="X306" s="56"/>
      <c r="Y306" s="56">
        <v>1</v>
      </c>
      <c r="Z306" s="56"/>
      <c r="AA306" s="56"/>
      <c r="AB306" s="56"/>
      <c r="AC306" s="56"/>
      <c r="AD306" s="56"/>
      <c r="AE306" s="56"/>
      <c r="AF306" s="56">
        <f t="shared" si="73"/>
        <v>1</v>
      </c>
      <c r="AG306" s="56">
        <f t="shared" si="74"/>
        <v>0</v>
      </c>
      <c r="AH306" s="56">
        <f t="shared" si="75"/>
        <v>1</v>
      </c>
      <c r="AI306" s="56">
        <f t="shared" si="76"/>
        <v>0</v>
      </c>
      <c r="AJ306" s="56">
        <f t="shared" si="77"/>
        <v>0</v>
      </c>
      <c r="AK306" s="56">
        <f t="shared" si="78"/>
        <v>0</v>
      </c>
      <c r="AL306" s="56">
        <f t="shared" si="79"/>
        <v>0</v>
      </c>
      <c r="AM306" s="56">
        <f t="shared" si="80"/>
        <v>0</v>
      </c>
      <c r="AN306" s="56">
        <f t="shared" si="81"/>
        <v>0</v>
      </c>
      <c r="AO306" s="58">
        <f t="shared" si="93"/>
        <v>1</v>
      </c>
      <c r="AP306" s="69"/>
      <c r="AQ306" s="40">
        <v>0</v>
      </c>
      <c r="AR306" s="40">
        <v>0</v>
      </c>
      <c r="AS306" s="44">
        <f t="shared" ref="AS306:AV311" si="95">$AO306/4</f>
        <v>0.25</v>
      </c>
      <c r="AT306" s="44">
        <f t="shared" si="95"/>
        <v>0.25</v>
      </c>
      <c r="AU306" s="44">
        <f t="shared" si="95"/>
        <v>0.25</v>
      </c>
      <c r="AV306" s="45">
        <f t="shared" si="95"/>
        <v>0.25</v>
      </c>
      <c r="AW306" s="44"/>
      <c r="AX306" s="44"/>
      <c r="AY306" s="44"/>
      <c r="AZ306" s="44"/>
      <c r="BA306" s="45"/>
      <c r="BB306" s="152">
        <f t="shared" si="82"/>
        <v>1</v>
      </c>
      <c r="BC306" s="43">
        <v>514191</v>
      </c>
      <c r="BD306" s="43">
        <v>170734</v>
      </c>
      <c r="BE306" t="s">
        <v>1458</v>
      </c>
      <c r="BF306"/>
      <c r="BI306" t="s">
        <v>1551</v>
      </c>
      <c r="BJ306" t="s">
        <v>1503</v>
      </c>
    </row>
    <row r="307" spans="1:66" ht="15" customHeight="1" x14ac:dyDescent="0.25">
      <c r="A307" s="56" t="s">
        <v>1023</v>
      </c>
      <c r="B307" s="19" t="s">
        <v>43</v>
      </c>
      <c r="C307" s="56"/>
      <c r="D307" s="34">
        <v>43698</v>
      </c>
      <c r="E307" s="34">
        <v>44800</v>
      </c>
      <c r="F307" s="19"/>
      <c r="G307" s="19"/>
      <c r="H307" s="58" t="s">
        <v>1100</v>
      </c>
      <c r="I307" s="19" t="s">
        <v>1173</v>
      </c>
      <c r="J307" s="19"/>
      <c r="K307" s="56" t="s">
        <v>1024</v>
      </c>
      <c r="L307" s="57" t="s">
        <v>1025</v>
      </c>
      <c r="M307" s="56" t="s">
        <v>1026</v>
      </c>
      <c r="N307" s="56"/>
      <c r="O307" s="56"/>
      <c r="P307" s="56"/>
      <c r="Q307" s="56"/>
      <c r="R307" s="56"/>
      <c r="S307" s="56"/>
      <c r="T307" s="56"/>
      <c r="U307" s="56"/>
      <c r="V307" s="56">
        <f t="shared" si="91"/>
        <v>0</v>
      </c>
      <c r="W307" s="56"/>
      <c r="X307" s="56">
        <v>1</v>
      </c>
      <c r="Y307" s="56"/>
      <c r="Z307" s="56"/>
      <c r="AA307" s="56"/>
      <c r="AB307" s="56"/>
      <c r="AC307" s="56"/>
      <c r="AD307" s="56"/>
      <c r="AE307" s="56"/>
      <c r="AF307" s="56">
        <f t="shared" si="73"/>
        <v>1</v>
      </c>
      <c r="AG307" s="56">
        <f t="shared" si="74"/>
        <v>1</v>
      </c>
      <c r="AH307" s="56">
        <f t="shared" si="75"/>
        <v>0</v>
      </c>
      <c r="AI307" s="56">
        <f t="shared" si="76"/>
        <v>0</v>
      </c>
      <c r="AJ307" s="56">
        <f t="shared" si="77"/>
        <v>0</v>
      </c>
      <c r="AK307" s="56">
        <f t="shared" si="78"/>
        <v>0</v>
      </c>
      <c r="AL307" s="56">
        <f t="shared" si="79"/>
        <v>0</v>
      </c>
      <c r="AM307" s="56">
        <f t="shared" si="80"/>
        <v>0</v>
      </c>
      <c r="AN307" s="56">
        <f t="shared" si="81"/>
        <v>0</v>
      </c>
      <c r="AO307" s="58">
        <f t="shared" si="93"/>
        <v>1</v>
      </c>
      <c r="AP307" s="69"/>
      <c r="AQ307" s="40">
        <v>0</v>
      </c>
      <c r="AR307" s="40">
        <v>0</v>
      </c>
      <c r="AS307" s="44">
        <f t="shared" si="95"/>
        <v>0.25</v>
      </c>
      <c r="AT307" s="44">
        <f t="shared" si="95"/>
        <v>0.25</v>
      </c>
      <c r="AU307" s="44">
        <f t="shared" si="95"/>
        <v>0.25</v>
      </c>
      <c r="AV307" s="45">
        <f t="shared" si="95"/>
        <v>0.25</v>
      </c>
      <c r="AW307" s="44"/>
      <c r="AX307" s="44"/>
      <c r="AY307" s="44"/>
      <c r="AZ307" s="44"/>
      <c r="BA307" s="45"/>
      <c r="BB307" s="152">
        <f t="shared" si="82"/>
        <v>1</v>
      </c>
      <c r="BC307" s="43">
        <v>517355</v>
      </c>
      <c r="BD307" s="43">
        <v>169968</v>
      </c>
      <c r="BE307" t="s">
        <v>1418</v>
      </c>
      <c r="BF307"/>
    </row>
    <row r="308" spans="1:66" ht="15" customHeight="1" x14ac:dyDescent="0.25">
      <c r="A308" s="56" t="s">
        <v>1031</v>
      </c>
      <c r="B308" s="19" t="s">
        <v>31</v>
      </c>
      <c r="C308" s="56"/>
      <c r="D308" s="34">
        <v>43822</v>
      </c>
      <c r="E308" s="34">
        <v>44918</v>
      </c>
      <c r="F308" s="19"/>
      <c r="G308" s="19"/>
      <c r="H308" s="58" t="s">
        <v>1100</v>
      </c>
      <c r="I308" s="19" t="s">
        <v>1173</v>
      </c>
      <c r="J308" s="19"/>
      <c r="K308" s="56" t="s">
        <v>1032</v>
      </c>
      <c r="L308" s="57" t="s">
        <v>1033</v>
      </c>
      <c r="M308" s="56" t="s">
        <v>1034</v>
      </c>
      <c r="N308" s="56"/>
      <c r="O308" s="56"/>
      <c r="P308" s="56"/>
      <c r="Q308" s="56"/>
      <c r="R308" s="56"/>
      <c r="S308" s="56"/>
      <c r="T308" s="56"/>
      <c r="U308" s="56"/>
      <c r="V308" s="56">
        <f t="shared" si="91"/>
        <v>0</v>
      </c>
      <c r="W308" s="56"/>
      <c r="X308" s="56"/>
      <c r="Y308" s="56">
        <v>1</v>
      </c>
      <c r="Z308" s="56"/>
      <c r="AA308" s="56"/>
      <c r="AB308" s="56"/>
      <c r="AC308" s="56"/>
      <c r="AD308" s="56"/>
      <c r="AE308" s="56"/>
      <c r="AF308" s="56">
        <f t="shared" si="73"/>
        <v>1</v>
      </c>
      <c r="AG308" s="56">
        <f t="shared" si="74"/>
        <v>0</v>
      </c>
      <c r="AH308" s="56">
        <f t="shared" si="75"/>
        <v>1</v>
      </c>
      <c r="AI308" s="56">
        <f t="shared" si="76"/>
        <v>0</v>
      </c>
      <c r="AJ308" s="56">
        <f t="shared" si="77"/>
        <v>0</v>
      </c>
      <c r="AK308" s="56">
        <f t="shared" si="78"/>
        <v>0</v>
      </c>
      <c r="AL308" s="56">
        <f t="shared" si="79"/>
        <v>0</v>
      </c>
      <c r="AM308" s="56">
        <f t="shared" si="80"/>
        <v>0</v>
      </c>
      <c r="AN308" s="56">
        <f t="shared" si="81"/>
        <v>0</v>
      </c>
      <c r="AO308" s="58">
        <f t="shared" si="93"/>
        <v>1</v>
      </c>
      <c r="AP308" s="69"/>
      <c r="AQ308" s="40">
        <v>0</v>
      </c>
      <c r="AR308" s="40">
        <v>0</v>
      </c>
      <c r="AS308" s="44">
        <f t="shared" si="95"/>
        <v>0.25</v>
      </c>
      <c r="AT308" s="44">
        <f t="shared" si="95"/>
        <v>0.25</v>
      </c>
      <c r="AU308" s="44">
        <f t="shared" si="95"/>
        <v>0.25</v>
      </c>
      <c r="AV308" s="45">
        <f t="shared" si="95"/>
        <v>0.25</v>
      </c>
      <c r="AW308" s="44"/>
      <c r="AX308" s="44"/>
      <c r="AY308" s="44"/>
      <c r="AZ308" s="44"/>
      <c r="BA308" s="45"/>
      <c r="BB308" s="152">
        <f t="shared" si="82"/>
        <v>1</v>
      </c>
      <c r="BC308" s="43">
        <v>512318</v>
      </c>
      <c r="BD308" s="43">
        <v>171284</v>
      </c>
      <c r="BE308" t="s">
        <v>1416</v>
      </c>
      <c r="BF308"/>
      <c r="BK308" t="s">
        <v>121</v>
      </c>
    </row>
    <row r="309" spans="1:66" s="150" customFormat="1" ht="15" customHeight="1" x14ac:dyDescent="0.25">
      <c r="A309" s="56" t="s">
        <v>1035</v>
      </c>
      <c r="B309" s="19" t="s">
        <v>20</v>
      </c>
      <c r="C309" s="56"/>
      <c r="D309" s="34">
        <v>43731</v>
      </c>
      <c r="E309" s="34">
        <v>44827</v>
      </c>
      <c r="F309" s="19"/>
      <c r="G309" s="19"/>
      <c r="H309" s="58" t="s">
        <v>1100</v>
      </c>
      <c r="I309" s="19" t="s">
        <v>1173</v>
      </c>
      <c r="J309" s="19"/>
      <c r="K309" s="56" t="s">
        <v>1036</v>
      </c>
      <c r="L309" s="57" t="s">
        <v>1037</v>
      </c>
      <c r="M309" s="56" t="s">
        <v>1038</v>
      </c>
      <c r="N309" s="56"/>
      <c r="O309" s="56"/>
      <c r="P309" s="56">
        <v>0</v>
      </c>
      <c r="Q309" s="56"/>
      <c r="R309" s="56"/>
      <c r="S309" s="56"/>
      <c r="T309" s="56"/>
      <c r="U309" s="56"/>
      <c r="V309" s="56">
        <f t="shared" si="91"/>
        <v>0</v>
      </c>
      <c r="W309" s="56"/>
      <c r="X309" s="56">
        <v>7</v>
      </c>
      <c r="Y309" s="56"/>
      <c r="Z309" s="56"/>
      <c r="AA309" s="56"/>
      <c r="AB309" s="56"/>
      <c r="AC309" s="56"/>
      <c r="AD309" s="56"/>
      <c r="AE309" s="56"/>
      <c r="AF309" s="56">
        <f t="shared" si="73"/>
        <v>7</v>
      </c>
      <c r="AG309" s="56">
        <f t="shared" si="74"/>
        <v>7</v>
      </c>
      <c r="AH309" s="56">
        <f t="shared" si="75"/>
        <v>0</v>
      </c>
      <c r="AI309" s="56">
        <f t="shared" si="76"/>
        <v>0</v>
      </c>
      <c r="AJ309" s="56">
        <f t="shared" si="77"/>
        <v>0</v>
      </c>
      <c r="AK309" s="56">
        <f t="shared" si="78"/>
        <v>0</v>
      </c>
      <c r="AL309" s="56">
        <f t="shared" si="79"/>
        <v>0</v>
      </c>
      <c r="AM309" s="56">
        <f t="shared" si="80"/>
        <v>0</v>
      </c>
      <c r="AN309" s="56">
        <f t="shared" si="81"/>
        <v>0</v>
      </c>
      <c r="AO309" s="58">
        <f t="shared" si="93"/>
        <v>7</v>
      </c>
      <c r="AP309" s="248"/>
      <c r="AQ309" s="40">
        <v>0</v>
      </c>
      <c r="AR309" s="40">
        <v>0</v>
      </c>
      <c r="AS309" s="44">
        <f t="shared" si="95"/>
        <v>1.75</v>
      </c>
      <c r="AT309" s="44">
        <f t="shared" si="95"/>
        <v>1.75</v>
      </c>
      <c r="AU309" s="44">
        <f t="shared" si="95"/>
        <v>1.75</v>
      </c>
      <c r="AV309" s="45">
        <f t="shared" si="95"/>
        <v>1.75</v>
      </c>
      <c r="AW309" s="44"/>
      <c r="AX309" s="44"/>
      <c r="AY309" s="44"/>
      <c r="AZ309" s="44"/>
      <c r="BA309" s="45"/>
      <c r="BB309" s="152">
        <f t="shared" si="82"/>
        <v>7</v>
      </c>
      <c r="BC309" s="43">
        <v>518353</v>
      </c>
      <c r="BD309" s="43">
        <v>175510</v>
      </c>
      <c r="BE309" s="150" t="s">
        <v>1422</v>
      </c>
      <c r="BI309" s="150" t="s">
        <v>1551</v>
      </c>
      <c r="BJ309" s="150" t="s">
        <v>1541</v>
      </c>
      <c r="BM309" s="150" t="s">
        <v>1545</v>
      </c>
      <c r="BN309" s="150" t="s">
        <v>1539</v>
      </c>
    </row>
    <row r="310" spans="1:66" ht="15" customHeight="1" x14ac:dyDescent="0.25">
      <c r="A310" s="56" t="s">
        <v>1047</v>
      </c>
      <c r="B310" s="19" t="s">
        <v>43</v>
      </c>
      <c r="C310" s="56"/>
      <c r="D310" s="34">
        <v>43861</v>
      </c>
      <c r="E310" s="34">
        <v>44960</v>
      </c>
      <c r="F310" s="19"/>
      <c r="G310" s="19"/>
      <c r="H310" s="58" t="s">
        <v>1100</v>
      </c>
      <c r="I310" s="19" t="s">
        <v>1173</v>
      </c>
      <c r="J310" s="19"/>
      <c r="K310" s="56" t="s">
        <v>1048</v>
      </c>
      <c r="L310" s="57" t="s">
        <v>1049</v>
      </c>
      <c r="M310" s="56" t="s">
        <v>1050</v>
      </c>
      <c r="N310" s="56"/>
      <c r="O310" s="56"/>
      <c r="P310" s="56"/>
      <c r="Q310" s="56"/>
      <c r="R310" s="56"/>
      <c r="S310" s="56"/>
      <c r="T310" s="56"/>
      <c r="U310" s="56"/>
      <c r="V310" s="56">
        <f t="shared" si="91"/>
        <v>0</v>
      </c>
      <c r="W310" s="56"/>
      <c r="X310" s="56">
        <v>1</v>
      </c>
      <c r="Y310" s="56"/>
      <c r="Z310" s="56"/>
      <c r="AA310" s="56"/>
      <c r="AB310" s="56"/>
      <c r="AC310" s="56"/>
      <c r="AD310" s="56"/>
      <c r="AE310" s="56"/>
      <c r="AF310" s="56">
        <f t="shared" si="73"/>
        <v>1</v>
      </c>
      <c r="AG310" s="56">
        <f t="shared" si="74"/>
        <v>1</v>
      </c>
      <c r="AH310" s="56">
        <f t="shared" si="75"/>
        <v>0</v>
      </c>
      <c r="AI310" s="56">
        <f t="shared" si="76"/>
        <v>0</v>
      </c>
      <c r="AJ310" s="56">
        <f t="shared" si="77"/>
        <v>0</v>
      </c>
      <c r="AK310" s="56">
        <f t="shared" si="78"/>
        <v>0</v>
      </c>
      <c r="AL310" s="56">
        <f t="shared" si="79"/>
        <v>0</v>
      </c>
      <c r="AM310" s="56">
        <f t="shared" si="80"/>
        <v>0</v>
      </c>
      <c r="AN310" s="56">
        <f t="shared" si="81"/>
        <v>0</v>
      </c>
      <c r="AO310" s="58">
        <f t="shared" si="93"/>
        <v>1</v>
      </c>
      <c r="AP310" s="69"/>
      <c r="AQ310" s="40">
        <v>0</v>
      </c>
      <c r="AR310" s="40">
        <v>0</v>
      </c>
      <c r="AS310" s="44">
        <f t="shared" si="95"/>
        <v>0.25</v>
      </c>
      <c r="AT310" s="44">
        <f t="shared" si="95"/>
        <v>0.25</v>
      </c>
      <c r="AU310" s="44">
        <f t="shared" si="95"/>
        <v>0.25</v>
      </c>
      <c r="AV310" s="45">
        <f t="shared" si="95"/>
        <v>0.25</v>
      </c>
      <c r="AW310" s="44"/>
      <c r="AX310" s="44"/>
      <c r="AY310" s="44"/>
      <c r="AZ310" s="44"/>
      <c r="BA310" s="45"/>
      <c r="BB310" s="152">
        <f t="shared" si="82"/>
        <v>1</v>
      </c>
      <c r="BC310" s="43">
        <v>519131</v>
      </c>
      <c r="BD310" s="43">
        <v>176452</v>
      </c>
      <c r="BE310" t="s">
        <v>1420</v>
      </c>
      <c r="BF310"/>
      <c r="BI310" t="s">
        <v>1551</v>
      </c>
      <c r="BJ310" t="s">
        <v>1521</v>
      </c>
    </row>
    <row r="311" spans="1:66" ht="15" customHeight="1" x14ac:dyDescent="0.25">
      <c r="A311" s="56" t="s">
        <v>1051</v>
      </c>
      <c r="B311" s="19" t="s">
        <v>31</v>
      </c>
      <c r="C311" s="56" t="s">
        <v>1203</v>
      </c>
      <c r="D311" s="34">
        <v>43774</v>
      </c>
      <c r="E311" s="34">
        <v>44747</v>
      </c>
      <c r="F311" s="19"/>
      <c r="G311" s="19"/>
      <c r="H311" s="58" t="s">
        <v>1100</v>
      </c>
      <c r="I311" s="19" t="s">
        <v>1173</v>
      </c>
      <c r="J311" s="19"/>
      <c r="K311" s="56" t="s">
        <v>1052</v>
      </c>
      <c r="L311" s="57" t="s">
        <v>1053</v>
      </c>
      <c r="M311" s="56" t="s">
        <v>72</v>
      </c>
      <c r="N311" s="56"/>
      <c r="O311" s="56"/>
      <c r="P311" s="56"/>
      <c r="Q311" s="56"/>
      <c r="R311" s="56"/>
      <c r="S311" s="56"/>
      <c r="T311" s="56"/>
      <c r="U311" s="56"/>
      <c r="V311" s="56">
        <f t="shared" si="91"/>
        <v>0</v>
      </c>
      <c r="W311" s="56"/>
      <c r="X311" s="56"/>
      <c r="Y311" s="56"/>
      <c r="Z311" s="56">
        <v>1</v>
      </c>
      <c r="AA311" s="56"/>
      <c r="AB311" s="56"/>
      <c r="AC311" s="56"/>
      <c r="AD311" s="56"/>
      <c r="AE311" s="56"/>
      <c r="AF311" s="56">
        <f t="shared" si="73"/>
        <v>1</v>
      </c>
      <c r="AG311" s="56">
        <f t="shared" si="74"/>
        <v>0</v>
      </c>
      <c r="AH311" s="56">
        <f t="shared" si="75"/>
        <v>0</v>
      </c>
      <c r="AI311" s="56">
        <f t="shared" si="76"/>
        <v>1</v>
      </c>
      <c r="AJ311" s="56">
        <f t="shared" si="77"/>
        <v>0</v>
      </c>
      <c r="AK311" s="56">
        <f t="shared" si="78"/>
        <v>0</v>
      </c>
      <c r="AL311" s="56">
        <f t="shared" si="79"/>
        <v>0</v>
      </c>
      <c r="AM311" s="56">
        <f t="shared" si="80"/>
        <v>0</v>
      </c>
      <c r="AN311" s="56">
        <f t="shared" si="81"/>
        <v>0</v>
      </c>
      <c r="AO311" s="58">
        <f t="shared" si="93"/>
        <v>1</v>
      </c>
      <c r="AP311" s="69"/>
      <c r="AQ311" s="40">
        <v>0</v>
      </c>
      <c r="AR311" s="40">
        <v>0</v>
      </c>
      <c r="AS311" s="44">
        <f t="shared" si="95"/>
        <v>0.25</v>
      </c>
      <c r="AT311" s="44">
        <f t="shared" si="95"/>
        <v>0.25</v>
      </c>
      <c r="AU311" s="44">
        <f t="shared" si="95"/>
        <v>0.25</v>
      </c>
      <c r="AV311" s="45">
        <f t="shared" si="95"/>
        <v>0.25</v>
      </c>
      <c r="AW311" s="44"/>
      <c r="AX311" s="44"/>
      <c r="AY311" s="44"/>
      <c r="AZ311" s="44"/>
      <c r="BA311" s="45"/>
      <c r="BB311" s="152">
        <f t="shared" si="82"/>
        <v>1</v>
      </c>
      <c r="BC311" s="43">
        <v>521408</v>
      </c>
      <c r="BD311" s="43">
        <v>175714</v>
      </c>
      <c r="BE311" t="s">
        <v>1459</v>
      </c>
      <c r="BF311"/>
      <c r="BM311" t="s">
        <v>1545</v>
      </c>
      <c r="BN311" t="s">
        <v>1542</v>
      </c>
    </row>
    <row r="312" spans="1:66" ht="15" customHeight="1" x14ac:dyDescent="0.25">
      <c r="A312" s="56" t="s">
        <v>1054</v>
      </c>
      <c r="B312" s="19" t="s">
        <v>31</v>
      </c>
      <c r="C312" s="56"/>
      <c r="D312" s="34">
        <v>43859</v>
      </c>
      <c r="E312" s="34">
        <v>44955</v>
      </c>
      <c r="F312" s="19"/>
      <c r="G312" s="19"/>
      <c r="H312" s="33" t="s">
        <v>1100</v>
      </c>
      <c r="I312" s="19" t="s">
        <v>1173</v>
      </c>
      <c r="J312" s="19"/>
      <c r="K312" s="56" t="s">
        <v>1055</v>
      </c>
      <c r="L312" s="57" t="s">
        <v>1056</v>
      </c>
      <c r="M312" s="56" t="s">
        <v>1057</v>
      </c>
      <c r="N312" s="56">
        <v>1</v>
      </c>
      <c r="O312" s="56">
        <v>4</v>
      </c>
      <c r="P312" s="56"/>
      <c r="Q312" s="56"/>
      <c r="R312" s="56"/>
      <c r="S312" s="56"/>
      <c r="T312" s="56"/>
      <c r="U312" s="56"/>
      <c r="V312" s="56">
        <f t="shared" si="91"/>
        <v>5</v>
      </c>
      <c r="W312" s="56"/>
      <c r="X312" s="56">
        <v>1</v>
      </c>
      <c r="Y312" s="56">
        <v>4</v>
      </c>
      <c r="Z312" s="56"/>
      <c r="AA312" s="56"/>
      <c r="AB312" s="56"/>
      <c r="AC312" s="56"/>
      <c r="AD312" s="56"/>
      <c r="AE312" s="56"/>
      <c r="AF312" s="56">
        <f t="shared" si="73"/>
        <v>5</v>
      </c>
      <c r="AG312" s="56">
        <f t="shared" si="74"/>
        <v>0</v>
      </c>
      <c r="AH312" s="56">
        <f t="shared" si="75"/>
        <v>0</v>
      </c>
      <c r="AI312" s="56">
        <f t="shared" si="76"/>
        <v>0</v>
      </c>
      <c r="AJ312" s="56">
        <f t="shared" si="77"/>
        <v>0</v>
      </c>
      <c r="AK312" s="56">
        <f t="shared" si="78"/>
        <v>0</v>
      </c>
      <c r="AL312" s="56">
        <f t="shared" si="79"/>
        <v>0</v>
      </c>
      <c r="AM312" s="56">
        <f t="shared" si="80"/>
        <v>0</v>
      </c>
      <c r="AN312" s="56">
        <f t="shared" si="81"/>
        <v>0</v>
      </c>
      <c r="AO312" s="58">
        <f t="shared" si="93"/>
        <v>0</v>
      </c>
      <c r="AP312" s="69"/>
      <c r="AQ312" s="40">
        <v>0</v>
      </c>
      <c r="AR312" s="40">
        <v>0</v>
      </c>
      <c r="AS312" s="31">
        <v>0</v>
      </c>
      <c r="AT312" s="31">
        <v>0</v>
      </c>
      <c r="AU312" s="31">
        <v>0</v>
      </c>
      <c r="AV312" s="39">
        <v>0</v>
      </c>
      <c r="AW312" s="31"/>
      <c r="AX312" s="31"/>
      <c r="AY312" s="31"/>
      <c r="AZ312" s="31"/>
      <c r="BA312" s="39"/>
      <c r="BB312" s="152">
        <f t="shared" si="82"/>
        <v>0</v>
      </c>
      <c r="BC312" s="43">
        <v>516497</v>
      </c>
      <c r="BD312" s="43">
        <v>173537</v>
      </c>
      <c r="BE312" t="s">
        <v>1426</v>
      </c>
      <c r="BF312"/>
      <c r="BG312" t="s">
        <v>1406</v>
      </c>
    </row>
    <row r="313" spans="1:66" ht="15" customHeight="1" x14ac:dyDescent="0.25">
      <c r="A313" s="56" t="s">
        <v>1058</v>
      </c>
      <c r="B313" s="19" t="s">
        <v>31</v>
      </c>
      <c r="C313" s="56" t="s">
        <v>1203</v>
      </c>
      <c r="D313" s="34">
        <v>43787</v>
      </c>
      <c r="E313" s="34">
        <v>44883</v>
      </c>
      <c r="F313" s="19"/>
      <c r="G313" s="19"/>
      <c r="H313" s="58" t="s">
        <v>1100</v>
      </c>
      <c r="I313" s="19" t="s">
        <v>1173</v>
      </c>
      <c r="J313" s="19"/>
      <c r="K313" s="56" t="s">
        <v>1059</v>
      </c>
      <c r="L313" s="46" t="s">
        <v>1060</v>
      </c>
      <c r="M313" s="56" t="s">
        <v>1061</v>
      </c>
      <c r="N313" s="56"/>
      <c r="O313" s="56"/>
      <c r="P313" s="56"/>
      <c r="Q313" s="56"/>
      <c r="R313" s="56"/>
      <c r="S313" s="56"/>
      <c r="T313" s="56"/>
      <c r="U313" s="56"/>
      <c r="V313" s="56">
        <f t="shared" si="91"/>
        <v>0</v>
      </c>
      <c r="W313" s="56"/>
      <c r="X313" s="56"/>
      <c r="Y313" s="56">
        <v>1</v>
      </c>
      <c r="Z313" s="56"/>
      <c r="AA313" s="56"/>
      <c r="AB313" s="56"/>
      <c r="AC313" s="56"/>
      <c r="AD313" s="56"/>
      <c r="AE313" s="56"/>
      <c r="AF313" s="56">
        <f t="shared" si="73"/>
        <v>1</v>
      </c>
      <c r="AG313" s="56">
        <f t="shared" si="74"/>
        <v>0</v>
      </c>
      <c r="AH313" s="56">
        <f t="shared" si="75"/>
        <v>1</v>
      </c>
      <c r="AI313" s="56">
        <f t="shared" si="76"/>
        <v>0</v>
      </c>
      <c r="AJ313" s="56">
        <f t="shared" si="77"/>
        <v>0</v>
      </c>
      <c r="AK313" s="56">
        <f t="shared" si="78"/>
        <v>0</v>
      </c>
      <c r="AL313" s="56">
        <f t="shared" si="79"/>
        <v>0</v>
      </c>
      <c r="AM313" s="56">
        <f t="shared" si="80"/>
        <v>0</v>
      </c>
      <c r="AN313" s="56">
        <f t="shared" si="81"/>
        <v>0</v>
      </c>
      <c r="AO313" s="58">
        <f t="shared" si="93"/>
        <v>1</v>
      </c>
      <c r="AP313" s="69"/>
      <c r="AQ313" s="40">
        <v>0</v>
      </c>
      <c r="AR313" s="40">
        <v>0</v>
      </c>
      <c r="AS313" s="44">
        <f>$AO313/4</f>
        <v>0.25</v>
      </c>
      <c r="AT313" s="44">
        <f>$AO313/4</f>
        <v>0.25</v>
      </c>
      <c r="AU313" s="44">
        <f>$AO313/4</f>
        <v>0.25</v>
      </c>
      <c r="AV313" s="45">
        <f>$AO313/4</f>
        <v>0.25</v>
      </c>
      <c r="AW313" s="44"/>
      <c r="AX313" s="44"/>
      <c r="AY313" s="44"/>
      <c r="AZ313" s="44"/>
      <c r="BA313" s="45"/>
      <c r="BB313" s="152">
        <f t="shared" si="82"/>
        <v>1</v>
      </c>
      <c r="BC313" s="43">
        <v>515035</v>
      </c>
      <c r="BD313" s="43">
        <v>171569</v>
      </c>
      <c r="BE313" t="s">
        <v>1458</v>
      </c>
      <c r="BF313"/>
      <c r="BI313" t="s">
        <v>1551</v>
      </c>
      <c r="BJ313" t="s">
        <v>1514</v>
      </c>
    </row>
    <row r="314" spans="1:66" ht="15" customHeight="1" x14ac:dyDescent="0.25">
      <c r="A314" s="56" t="s">
        <v>1065</v>
      </c>
      <c r="B314" s="19" t="s">
        <v>20</v>
      </c>
      <c r="C314" s="56"/>
      <c r="D314" s="34">
        <v>43901</v>
      </c>
      <c r="E314" s="34">
        <v>44996</v>
      </c>
      <c r="F314" s="19"/>
      <c r="G314" s="19"/>
      <c r="H314" s="58" t="s">
        <v>1100</v>
      </c>
      <c r="I314" s="19" t="s">
        <v>1173</v>
      </c>
      <c r="J314" s="19"/>
      <c r="K314" s="56" t="s">
        <v>1066</v>
      </c>
      <c r="L314" s="57" t="s">
        <v>1067</v>
      </c>
      <c r="M314" s="56" t="s">
        <v>1068</v>
      </c>
      <c r="N314" s="56"/>
      <c r="O314" s="56"/>
      <c r="P314" s="56"/>
      <c r="Q314" s="56">
        <v>1</v>
      </c>
      <c r="R314" s="56"/>
      <c r="S314" s="56"/>
      <c r="T314" s="56"/>
      <c r="U314" s="56"/>
      <c r="V314" s="56">
        <f t="shared" si="91"/>
        <v>1</v>
      </c>
      <c r="W314" s="56"/>
      <c r="X314" s="56"/>
      <c r="Y314" s="56"/>
      <c r="Z314" s="56"/>
      <c r="AA314" s="56"/>
      <c r="AB314" s="56">
        <v>1</v>
      </c>
      <c r="AC314" s="56"/>
      <c r="AD314" s="56"/>
      <c r="AE314" s="56"/>
      <c r="AF314" s="56">
        <f t="shared" si="73"/>
        <v>1</v>
      </c>
      <c r="AG314" s="56">
        <f t="shared" si="74"/>
        <v>0</v>
      </c>
      <c r="AH314" s="56">
        <f t="shared" si="75"/>
        <v>0</v>
      </c>
      <c r="AI314" s="56">
        <f t="shared" si="76"/>
        <v>0</v>
      </c>
      <c r="AJ314" s="56">
        <f t="shared" si="77"/>
        <v>-1</v>
      </c>
      <c r="AK314" s="56">
        <f t="shared" si="78"/>
        <v>1</v>
      </c>
      <c r="AL314" s="56">
        <f t="shared" si="79"/>
        <v>0</v>
      </c>
      <c r="AM314" s="56">
        <f t="shared" si="80"/>
        <v>0</v>
      </c>
      <c r="AN314" s="56">
        <f t="shared" si="81"/>
        <v>0</v>
      </c>
      <c r="AO314" s="58">
        <f t="shared" si="93"/>
        <v>0</v>
      </c>
      <c r="AP314" s="69"/>
      <c r="AQ314" s="101">
        <v>0</v>
      </c>
      <c r="AR314" s="40">
        <v>0</v>
      </c>
      <c r="AS314" s="31">
        <v>0</v>
      </c>
      <c r="AT314" s="31">
        <v>0</v>
      </c>
      <c r="AU314" s="31">
        <v>0</v>
      </c>
      <c r="AV314" s="39">
        <v>0</v>
      </c>
      <c r="AW314" s="31"/>
      <c r="AX314" s="31"/>
      <c r="AY314" s="31"/>
      <c r="AZ314" s="31"/>
      <c r="BA314" s="39"/>
      <c r="BB314" s="152">
        <f t="shared" si="82"/>
        <v>0</v>
      </c>
      <c r="BC314" s="43">
        <v>517948</v>
      </c>
      <c r="BD314" s="43">
        <v>172696</v>
      </c>
      <c r="BE314" t="s">
        <v>1487</v>
      </c>
      <c r="BF314"/>
    </row>
    <row r="315" spans="1:66" ht="15" customHeight="1" x14ac:dyDescent="0.25">
      <c r="A315" s="56" t="s">
        <v>1089</v>
      </c>
      <c r="B315" s="19" t="s">
        <v>20</v>
      </c>
      <c r="C315" s="56"/>
      <c r="D315" s="34">
        <v>43916</v>
      </c>
      <c r="E315" s="34">
        <v>44551</v>
      </c>
      <c r="F315" s="19"/>
      <c r="G315" s="19"/>
      <c r="H315" s="58" t="s">
        <v>1100</v>
      </c>
      <c r="I315" s="19" t="s">
        <v>1173</v>
      </c>
      <c r="J315" s="19"/>
      <c r="K315" s="56" t="s">
        <v>1090</v>
      </c>
      <c r="L315" s="57" t="s">
        <v>1091</v>
      </c>
      <c r="M315" s="56" t="s">
        <v>1092</v>
      </c>
      <c r="N315" s="56"/>
      <c r="O315" s="56"/>
      <c r="P315" s="56">
        <v>1</v>
      </c>
      <c r="Q315" s="56"/>
      <c r="R315" s="56"/>
      <c r="S315" s="56"/>
      <c r="T315" s="56"/>
      <c r="U315" s="56"/>
      <c r="V315" s="56">
        <f t="shared" si="91"/>
        <v>1</v>
      </c>
      <c r="W315" s="56"/>
      <c r="X315" s="56"/>
      <c r="Y315" s="56"/>
      <c r="Z315" s="56"/>
      <c r="AA315" s="56">
        <v>1</v>
      </c>
      <c r="AB315" s="56"/>
      <c r="AC315" s="56"/>
      <c r="AD315" s="56"/>
      <c r="AE315" s="56"/>
      <c r="AF315" s="56">
        <f t="shared" si="73"/>
        <v>1</v>
      </c>
      <c r="AG315" s="56">
        <f t="shared" si="74"/>
        <v>0</v>
      </c>
      <c r="AH315" s="56">
        <f t="shared" si="75"/>
        <v>0</v>
      </c>
      <c r="AI315" s="56">
        <f t="shared" si="76"/>
        <v>-1</v>
      </c>
      <c r="AJ315" s="56">
        <f t="shared" si="77"/>
        <v>1</v>
      </c>
      <c r="AK315" s="56">
        <f t="shared" si="78"/>
        <v>0</v>
      </c>
      <c r="AL315" s="56">
        <f t="shared" si="79"/>
        <v>0</v>
      </c>
      <c r="AM315" s="56">
        <f t="shared" si="80"/>
        <v>0</v>
      </c>
      <c r="AN315" s="56">
        <f t="shared" si="81"/>
        <v>0</v>
      </c>
      <c r="AO315" s="58">
        <f t="shared" si="93"/>
        <v>0</v>
      </c>
      <c r="AP315" s="69"/>
      <c r="AQ315" s="40">
        <v>0</v>
      </c>
      <c r="AR315" s="40">
        <v>0</v>
      </c>
      <c r="AS315" s="31">
        <v>0</v>
      </c>
      <c r="AT315" s="31">
        <v>0</v>
      </c>
      <c r="AU315" s="31">
        <v>0</v>
      </c>
      <c r="AV315" s="39">
        <v>0</v>
      </c>
      <c r="AW315" s="31"/>
      <c r="AX315" s="31"/>
      <c r="AY315" s="31"/>
      <c r="AZ315" s="31"/>
      <c r="BA315" s="39"/>
      <c r="BB315" s="152">
        <f t="shared" si="82"/>
        <v>0</v>
      </c>
      <c r="BC315" s="43">
        <v>521893</v>
      </c>
      <c r="BD315" s="43">
        <v>177129</v>
      </c>
      <c r="BE315" t="s">
        <v>1414</v>
      </c>
      <c r="BF315"/>
    </row>
    <row r="316" spans="1:66" ht="15" customHeight="1" x14ac:dyDescent="0.25">
      <c r="A316" s="56" t="s">
        <v>1093</v>
      </c>
      <c r="B316" s="19" t="s">
        <v>31</v>
      </c>
      <c r="C316" s="56" t="s">
        <v>1203</v>
      </c>
      <c r="D316" s="34">
        <v>43878</v>
      </c>
      <c r="E316" s="34">
        <v>43879</v>
      </c>
      <c r="F316" s="19"/>
      <c r="G316" s="19"/>
      <c r="H316" s="58" t="s">
        <v>1100</v>
      </c>
      <c r="I316" s="19" t="s">
        <v>1173</v>
      </c>
      <c r="J316" s="19"/>
      <c r="K316" s="56" t="s">
        <v>1094</v>
      </c>
      <c r="L316" s="57" t="s">
        <v>1095</v>
      </c>
      <c r="M316" s="56" t="s">
        <v>1096</v>
      </c>
      <c r="N316" s="56"/>
      <c r="O316" s="56"/>
      <c r="P316" s="56"/>
      <c r="Q316" s="56"/>
      <c r="R316" s="56"/>
      <c r="S316" s="56"/>
      <c r="T316" s="56"/>
      <c r="U316" s="56"/>
      <c r="V316" s="56">
        <f t="shared" si="91"/>
        <v>0</v>
      </c>
      <c r="W316" s="56"/>
      <c r="X316" s="56"/>
      <c r="Y316" s="56">
        <v>2</v>
      </c>
      <c r="Z316" s="56"/>
      <c r="AA316" s="56"/>
      <c r="AB316" s="56"/>
      <c r="AC316" s="56"/>
      <c r="AD316" s="56"/>
      <c r="AE316" s="56"/>
      <c r="AF316" s="56">
        <f t="shared" si="73"/>
        <v>2</v>
      </c>
      <c r="AG316" s="56">
        <f t="shared" si="74"/>
        <v>0</v>
      </c>
      <c r="AH316" s="56">
        <f t="shared" si="75"/>
        <v>2</v>
      </c>
      <c r="AI316" s="56">
        <f t="shared" si="76"/>
        <v>0</v>
      </c>
      <c r="AJ316" s="56">
        <f t="shared" si="77"/>
        <v>0</v>
      </c>
      <c r="AK316" s="56">
        <f t="shared" si="78"/>
        <v>0</v>
      </c>
      <c r="AL316" s="56">
        <f t="shared" si="79"/>
        <v>0</v>
      </c>
      <c r="AM316" s="56">
        <f t="shared" si="80"/>
        <v>0</v>
      </c>
      <c r="AN316" s="56">
        <f t="shared" si="81"/>
        <v>0</v>
      </c>
      <c r="AO316" s="58">
        <f t="shared" si="93"/>
        <v>2</v>
      </c>
      <c r="AP316" s="69"/>
      <c r="AQ316" s="40">
        <v>0</v>
      </c>
      <c r="AR316" s="40">
        <v>0</v>
      </c>
      <c r="AS316" s="31">
        <f>$AO316/4</f>
        <v>0.5</v>
      </c>
      <c r="AT316" s="31">
        <f>$AO316/4</f>
        <v>0.5</v>
      </c>
      <c r="AU316" s="31">
        <f>$AO316/4</f>
        <v>0.5</v>
      </c>
      <c r="AV316" s="39">
        <f>$AO316/4</f>
        <v>0.5</v>
      </c>
      <c r="AW316" s="31"/>
      <c r="AX316" s="31"/>
      <c r="AY316" s="31"/>
      <c r="AZ316" s="31"/>
      <c r="BA316" s="39"/>
      <c r="BB316" s="152">
        <f t="shared" si="82"/>
        <v>2</v>
      </c>
      <c r="BC316" s="43">
        <v>520577</v>
      </c>
      <c r="BD316" s="43">
        <v>175397</v>
      </c>
      <c r="BE316" t="s">
        <v>1402</v>
      </c>
      <c r="BF316"/>
      <c r="BG316" t="s">
        <v>1402</v>
      </c>
    </row>
    <row r="317" spans="1:66" ht="15" customHeight="1" x14ac:dyDescent="0.25">
      <c r="A317" s="19" t="s">
        <v>1336</v>
      </c>
      <c r="B317" s="19" t="s">
        <v>20</v>
      </c>
      <c r="C317" s="19"/>
      <c r="D317" s="34"/>
      <c r="E317" s="34"/>
      <c r="F317" s="34"/>
      <c r="G317" s="34"/>
      <c r="H317" s="33" t="s">
        <v>1575</v>
      </c>
      <c r="I317" s="19" t="s">
        <v>1319</v>
      </c>
      <c r="J317" s="19"/>
      <c r="K317" s="19"/>
      <c r="L317" s="19" t="s">
        <v>1585</v>
      </c>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100">
        <f t="shared" ref="AO317:AO330" si="96">SUM(AR317:AV317)</f>
        <v>0</v>
      </c>
      <c r="AQ317" s="101">
        <v>0</v>
      </c>
      <c r="AR317" s="40">
        <v>0</v>
      </c>
      <c r="AS317" s="31">
        <v>0</v>
      </c>
      <c r="AT317" s="31">
        <v>0</v>
      </c>
      <c r="AU317" s="31">
        <v>0</v>
      </c>
      <c r="AV317" s="39">
        <v>0</v>
      </c>
      <c r="AW317" s="31">
        <v>50</v>
      </c>
      <c r="AX317" s="31">
        <v>50</v>
      </c>
      <c r="AY317" s="31">
        <v>50</v>
      </c>
      <c r="AZ317" s="31">
        <v>50</v>
      </c>
      <c r="BA317" s="39">
        <v>50</v>
      </c>
      <c r="BB317" s="152">
        <f>SUM(AR317:BA317)</f>
        <v>250</v>
      </c>
      <c r="BC317" s="19">
        <v>519119</v>
      </c>
      <c r="BD317" s="19">
        <v>175570</v>
      </c>
      <c r="BE317" s="19" t="s">
        <v>1487</v>
      </c>
      <c r="BF317"/>
    </row>
    <row r="318" spans="1:66" ht="15" customHeight="1" x14ac:dyDescent="0.25">
      <c r="A318" s="19" t="s">
        <v>1336</v>
      </c>
      <c r="B318" s="19" t="s">
        <v>20</v>
      </c>
      <c r="C318" s="19"/>
      <c r="D318" s="34"/>
      <c r="E318" s="34"/>
      <c r="F318" s="34"/>
      <c r="G318" s="34"/>
      <c r="H318" s="33" t="s">
        <v>1575</v>
      </c>
      <c r="I318" s="19" t="s">
        <v>1319</v>
      </c>
      <c r="J318" s="19"/>
      <c r="K318" s="19"/>
      <c r="L318" s="26" t="s">
        <v>1574</v>
      </c>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100">
        <f t="shared" si="96"/>
        <v>0</v>
      </c>
      <c r="AQ318" s="101">
        <v>0</v>
      </c>
      <c r="AR318" s="40">
        <v>0</v>
      </c>
      <c r="AS318" s="31">
        <v>0</v>
      </c>
      <c r="AT318" s="31">
        <v>0</v>
      </c>
      <c r="AU318" s="31">
        <v>0</v>
      </c>
      <c r="AV318" s="39">
        <v>0</v>
      </c>
      <c r="AW318" s="31">
        <v>50</v>
      </c>
      <c r="AX318" s="31">
        <v>50</v>
      </c>
      <c r="AY318" s="31">
        <v>50</v>
      </c>
      <c r="AZ318" s="31">
        <v>50</v>
      </c>
      <c r="BA318" s="39">
        <v>50</v>
      </c>
      <c r="BB318" s="152">
        <f t="shared" si="82"/>
        <v>250</v>
      </c>
      <c r="BC318" s="19">
        <v>517177</v>
      </c>
      <c r="BD318" s="19">
        <v>172352</v>
      </c>
      <c r="BE318" s="19" t="s">
        <v>1487</v>
      </c>
      <c r="BF318"/>
    </row>
    <row r="319" spans="1:66" ht="15" customHeight="1" x14ac:dyDescent="0.25">
      <c r="A319" s="19" t="s">
        <v>1336</v>
      </c>
      <c r="B319" s="19" t="s">
        <v>20</v>
      </c>
      <c r="C319" s="19"/>
      <c r="D319" s="34"/>
      <c r="E319" s="34"/>
      <c r="F319" s="34"/>
      <c r="G319" s="34"/>
      <c r="H319" s="33" t="s">
        <v>1575</v>
      </c>
      <c r="I319" s="19" t="s">
        <v>1319</v>
      </c>
      <c r="J319" s="19"/>
      <c r="K319" s="19"/>
      <c r="L319" s="26" t="s">
        <v>1576</v>
      </c>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100">
        <f t="shared" si="96"/>
        <v>0</v>
      </c>
      <c r="AQ319" s="101">
        <v>0</v>
      </c>
      <c r="AR319" s="40">
        <v>0</v>
      </c>
      <c r="AS319" s="31">
        <v>0</v>
      </c>
      <c r="AT319" s="31">
        <v>0</v>
      </c>
      <c r="AU319" s="31">
        <v>0</v>
      </c>
      <c r="AV319" s="39">
        <v>0</v>
      </c>
      <c r="AW319" s="31">
        <v>20</v>
      </c>
      <c r="AX319" s="31">
        <v>20</v>
      </c>
      <c r="AY319" s="31">
        <v>0</v>
      </c>
      <c r="AZ319" s="31">
        <v>0</v>
      </c>
      <c r="BA319" s="39">
        <v>0</v>
      </c>
      <c r="BB319" s="152">
        <f t="shared" si="82"/>
        <v>40</v>
      </c>
      <c r="BC319" s="19">
        <v>515033</v>
      </c>
      <c r="BD319" s="19">
        <v>173287</v>
      </c>
      <c r="BE319" s="19" t="s">
        <v>1424</v>
      </c>
      <c r="BF319"/>
    </row>
    <row r="320" spans="1:66" ht="15" customHeight="1" x14ac:dyDescent="0.25">
      <c r="A320" s="19" t="s">
        <v>1336</v>
      </c>
      <c r="B320" s="19" t="s">
        <v>20</v>
      </c>
      <c r="C320" s="19"/>
      <c r="D320" s="34"/>
      <c r="E320" s="34"/>
      <c r="F320" s="34"/>
      <c r="G320" s="34"/>
      <c r="H320" s="33" t="s">
        <v>1575</v>
      </c>
      <c r="I320" s="19" t="s">
        <v>1319</v>
      </c>
      <c r="J320" s="19"/>
      <c r="K320" s="19"/>
      <c r="L320" s="19" t="s">
        <v>1579</v>
      </c>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100">
        <f t="shared" si="96"/>
        <v>0</v>
      </c>
      <c r="AQ320" s="101">
        <v>0</v>
      </c>
      <c r="AR320" s="40">
        <v>0</v>
      </c>
      <c r="AS320" s="31">
        <v>0</v>
      </c>
      <c r="AT320" s="31">
        <v>0</v>
      </c>
      <c r="AU320" s="31">
        <v>0</v>
      </c>
      <c r="AV320" s="39">
        <v>0</v>
      </c>
      <c r="AW320" s="31">
        <v>0</v>
      </c>
      <c r="AX320" s="31">
        <v>5</v>
      </c>
      <c r="AY320" s="31">
        <v>5</v>
      </c>
      <c r="AZ320" s="31">
        <v>5</v>
      </c>
      <c r="BA320" s="39">
        <v>5</v>
      </c>
      <c r="BB320" s="152">
        <f t="shared" si="82"/>
        <v>20</v>
      </c>
      <c r="BC320" s="19">
        <v>516258</v>
      </c>
      <c r="BD320" s="19">
        <v>171100</v>
      </c>
      <c r="BE320" s="19" t="s">
        <v>1405</v>
      </c>
      <c r="BF320"/>
    </row>
    <row r="321" spans="1:66" ht="15" customHeight="1" x14ac:dyDescent="0.25">
      <c r="A321" s="19" t="s">
        <v>1336</v>
      </c>
      <c r="B321" s="19" t="s">
        <v>20</v>
      </c>
      <c r="C321" s="19"/>
      <c r="D321" s="34"/>
      <c r="E321" s="34"/>
      <c r="F321" s="34"/>
      <c r="G321" s="34"/>
      <c r="H321" s="33" t="s">
        <v>1575</v>
      </c>
      <c r="I321" s="19" t="s">
        <v>1319</v>
      </c>
      <c r="J321" s="19"/>
      <c r="K321" s="19"/>
      <c r="L321" s="19" t="s">
        <v>1578</v>
      </c>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100">
        <f t="shared" si="96"/>
        <v>0</v>
      </c>
      <c r="AQ321" s="101">
        <v>0</v>
      </c>
      <c r="AR321" s="40">
        <v>0</v>
      </c>
      <c r="AS321" s="31">
        <v>0</v>
      </c>
      <c r="AT321" s="31">
        <v>0</v>
      </c>
      <c r="AU321" s="31">
        <v>0</v>
      </c>
      <c r="AV321" s="39">
        <v>0</v>
      </c>
      <c r="AW321" s="31">
        <v>0</v>
      </c>
      <c r="AX321" s="31">
        <v>5</v>
      </c>
      <c r="AY321" s="31">
        <v>5</v>
      </c>
      <c r="AZ321" s="31">
        <v>5</v>
      </c>
      <c r="BA321" s="39">
        <v>5</v>
      </c>
      <c r="BB321" s="152">
        <f t="shared" si="82"/>
        <v>20</v>
      </c>
      <c r="BC321" s="19">
        <v>514055</v>
      </c>
      <c r="BD321" s="19">
        <v>173847</v>
      </c>
      <c r="BE321" s="19" t="s">
        <v>1428</v>
      </c>
      <c r="BF321"/>
    </row>
    <row r="322" spans="1:66" ht="15" customHeight="1" x14ac:dyDescent="0.25">
      <c r="A322" s="19" t="s">
        <v>1336</v>
      </c>
      <c r="B322" s="19" t="s">
        <v>20</v>
      </c>
      <c r="C322" s="19"/>
      <c r="D322" s="34"/>
      <c r="E322" s="34"/>
      <c r="F322" s="34"/>
      <c r="G322" s="34"/>
      <c r="H322" s="33" t="s">
        <v>1575</v>
      </c>
      <c r="I322" s="19" t="s">
        <v>1319</v>
      </c>
      <c r="J322" s="19"/>
      <c r="K322" s="19"/>
      <c r="L322" s="19" t="s">
        <v>1577</v>
      </c>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100">
        <f t="shared" si="96"/>
        <v>0</v>
      </c>
      <c r="AQ322" s="101">
        <v>0</v>
      </c>
      <c r="AR322" s="40">
        <v>0</v>
      </c>
      <c r="AS322" s="31">
        <v>0</v>
      </c>
      <c r="AT322" s="31">
        <v>0</v>
      </c>
      <c r="AU322" s="31">
        <v>0</v>
      </c>
      <c r="AV322" s="39">
        <v>0</v>
      </c>
      <c r="AW322" s="31">
        <v>0</v>
      </c>
      <c r="AX322" s="31">
        <v>5</v>
      </c>
      <c r="AY322" s="31">
        <v>5</v>
      </c>
      <c r="AZ322" s="31">
        <v>5</v>
      </c>
      <c r="BA322" s="39">
        <v>5</v>
      </c>
      <c r="BB322" s="152">
        <f t="shared" ref="BB322:BB330" si="97">SUM(AR322:BA322)</f>
        <v>20</v>
      </c>
      <c r="BC322" s="19">
        <v>516325</v>
      </c>
      <c r="BD322" s="19">
        <v>173426</v>
      </c>
      <c r="BE322" s="19" t="s">
        <v>1426</v>
      </c>
      <c r="BF322"/>
    </row>
    <row r="323" spans="1:66" ht="15" customHeight="1" x14ac:dyDescent="0.25">
      <c r="A323" s="19" t="s">
        <v>1307</v>
      </c>
      <c r="B323" s="19" t="s">
        <v>48</v>
      </c>
      <c r="C323" s="19"/>
      <c r="D323" s="34"/>
      <c r="E323" s="34"/>
      <c r="F323" s="19"/>
      <c r="G323" s="19"/>
      <c r="H323" s="33" t="s">
        <v>1255</v>
      </c>
      <c r="I323" s="19" t="s">
        <v>1319</v>
      </c>
      <c r="J323" s="19" t="s">
        <v>1308</v>
      </c>
      <c r="K323" s="19"/>
      <c r="L323" s="19" t="s">
        <v>1312</v>
      </c>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100">
        <f t="shared" si="96"/>
        <v>300</v>
      </c>
      <c r="AP323" s="69"/>
      <c r="AQ323" s="101">
        <v>0</v>
      </c>
      <c r="AR323" s="40">
        <v>0</v>
      </c>
      <c r="AS323" s="31">
        <v>0</v>
      </c>
      <c r="AT323" s="31">
        <v>0</v>
      </c>
      <c r="AU323" s="31">
        <v>150</v>
      </c>
      <c r="AV323" s="39">
        <v>150</v>
      </c>
      <c r="AW323" s="31">
        <v>80</v>
      </c>
      <c r="AX323" s="31">
        <v>80</v>
      </c>
      <c r="AY323" s="31">
        <v>80</v>
      </c>
      <c r="AZ323" s="31">
        <v>80</v>
      </c>
      <c r="BA323" s="39">
        <v>80</v>
      </c>
      <c r="BB323" s="152">
        <f t="shared" si="97"/>
        <v>700</v>
      </c>
      <c r="BC323" s="43">
        <v>520502</v>
      </c>
      <c r="BD323" s="43">
        <v>175950</v>
      </c>
      <c r="BE323" t="s">
        <v>1459</v>
      </c>
      <c r="BF323"/>
      <c r="BI323" t="s">
        <v>1551</v>
      </c>
      <c r="BJ323" t="s">
        <v>1543</v>
      </c>
      <c r="BM323" t="s">
        <v>1545</v>
      </c>
      <c r="BN323" t="s">
        <v>1534</v>
      </c>
    </row>
    <row r="324" spans="1:66" ht="15" customHeight="1" x14ac:dyDescent="0.25">
      <c r="A324" s="19" t="s">
        <v>1305</v>
      </c>
      <c r="B324" s="19" t="s">
        <v>20</v>
      </c>
      <c r="C324" s="19"/>
      <c r="D324" s="34">
        <v>44090</v>
      </c>
      <c r="E324" s="34"/>
      <c r="F324" s="19"/>
      <c r="G324" s="19"/>
      <c r="H324" s="33" t="s">
        <v>1255</v>
      </c>
      <c r="I324" s="19" t="s">
        <v>1319</v>
      </c>
      <c r="J324" s="19" t="s">
        <v>1306</v>
      </c>
      <c r="K324" s="19"/>
      <c r="L324" s="26" t="s">
        <v>1313</v>
      </c>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100">
        <f t="shared" si="96"/>
        <v>90</v>
      </c>
      <c r="AP324" s="69"/>
      <c r="AQ324" s="101">
        <v>0</v>
      </c>
      <c r="AR324" s="40">
        <v>0</v>
      </c>
      <c r="AS324" s="31">
        <v>0</v>
      </c>
      <c r="AT324" s="31">
        <v>0</v>
      </c>
      <c r="AU324" s="31">
        <v>45</v>
      </c>
      <c r="AV324" s="39">
        <v>45</v>
      </c>
      <c r="AW324" s="31"/>
      <c r="AX324" s="31"/>
      <c r="AY324" s="31"/>
      <c r="AZ324" s="31"/>
      <c r="BA324" s="39"/>
      <c r="BB324" s="152">
        <f t="shared" si="97"/>
        <v>90</v>
      </c>
      <c r="BC324" s="19">
        <v>519778</v>
      </c>
      <c r="BD324" s="19">
        <v>176914</v>
      </c>
      <c r="BE324" s="19" t="s">
        <v>1420</v>
      </c>
      <c r="BF324"/>
      <c r="BH324" t="s">
        <v>1404</v>
      </c>
      <c r="BL324" t="s">
        <v>1544</v>
      </c>
    </row>
    <row r="325" spans="1:66" ht="15" customHeight="1" x14ac:dyDescent="0.25">
      <c r="A325" s="19" t="s">
        <v>1301</v>
      </c>
      <c r="B325" s="19" t="s">
        <v>20</v>
      </c>
      <c r="C325" s="19"/>
      <c r="D325" s="34">
        <v>44088</v>
      </c>
      <c r="E325" s="34">
        <v>45183</v>
      </c>
      <c r="F325" s="34"/>
      <c r="G325" s="34"/>
      <c r="H325" s="33" t="s">
        <v>1255</v>
      </c>
      <c r="I325" s="19" t="s">
        <v>1319</v>
      </c>
      <c r="J325" s="19" t="s">
        <v>1254</v>
      </c>
      <c r="K325" s="21" t="s">
        <v>1555</v>
      </c>
      <c r="L325" s="19" t="s">
        <v>1314</v>
      </c>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100">
        <f t="shared" si="96"/>
        <v>83</v>
      </c>
      <c r="AP325" s="69"/>
      <c r="AQ325" s="101">
        <v>0</v>
      </c>
      <c r="AR325" s="40">
        <v>0</v>
      </c>
      <c r="AS325" s="31">
        <v>0</v>
      </c>
      <c r="AT325" s="31">
        <v>0</v>
      </c>
      <c r="AU325" s="31">
        <v>41.5</v>
      </c>
      <c r="AV325" s="39">
        <v>41.5</v>
      </c>
      <c r="AW325" s="31"/>
      <c r="AX325" s="31"/>
      <c r="AY325" s="31"/>
      <c r="AZ325" s="31"/>
      <c r="BA325" s="39"/>
      <c r="BB325" s="152">
        <f t="shared" si="97"/>
        <v>83</v>
      </c>
      <c r="BC325" s="19">
        <v>521203</v>
      </c>
      <c r="BD325" s="19">
        <v>175677</v>
      </c>
      <c r="BE325" s="19" t="s">
        <v>1459</v>
      </c>
      <c r="BF325"/>
    </row>
    <row r="326" spans="1:66" ht="15" customHeight="1" x14ac:dyDescent="0.25">
      <c r="A326" s="19" t="s">
        <v>1330</v>
      </c>
      <c r="B326" s="19" t="s">
        <v>20</v>
      </c>
      <c r="C326" s="19"/>
      <c r="D326" s="34"/>
      <c r="E326" s="34"/>
      <c r="F326" s="34"/>
      <c r="G326" s="34"/>
      <c r="H326" s="33" t="s">
        <v>1255</v>
      </c>
      <c r="I326" s="19" t="s">
        <v>1319</v>
      </c>
      <c r="J326" s="19" t="s">
        <v>1334</v>
      </c>
      <c r="K326" s="19" t="s">
        <v>1554</v>
      </c>
      <c r="L326" s="19" t="s">
        <v>1331</v>
      </c>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100">
        <f t="shared" si="96"/>
        <v>80</v>
      </c>
      <c r="AQ326" s="101">
        <v>0</v>
      </c>
      <c r="AR326" s="40">
        <v>0</v>
      </c>
      <c r="AS326" s="44">
        <v>0</v>
      </c>
      <c r="AT326" s="31">
        <v>0</v>
      </c>
      <c r="AU326" s="31">
        <v>0</v>
      </c>
      <c r="AV326" s="39">
        <v>80</v>
      </c>
      <c r="AW326" s="31"/>
      <c r="AX326" s="31"/>
      <c r="AY326" s="31"/>
      <c r="AZ326" s="31"/>
      <c r="BA326" s="39"/>
      <c r="BB326" s="152">
        <f t="shared" si="97"/>
        <v>80</v>
      </c>
      <c r="BC326" s="19">
        <v>518920</v>
      </c>
      <c r="BD326" s="19">
        <v>175418</v>
      </c>
      <c r="BE326" s="19" t="s">
        <v>1422</v>
      </c>
      <c r="BF326"/>
    </row>
    <row r="327" spans="1:66" ht="15" customHeight="1" x14ac:dyDescent="0.25">
      <c r="A327" s="19" t="s">
        <v>1302</v>
      </c>
      <c r="B327" s="19" t="s">
        <v>20</v>
      </c>
      <c r="C327" s="19"/>
      <c r="D327" s="34"/>
      <c r="E327" s="34"/>
      <c r="F327" s="34"/>
      <c r="G327" s="34"/>
      <c r="H327" s="33" t="s">
        <v>1255</v>
      </c>
      <c r="I327" s="19" t="s">
        <v>1319</v>
      </c>
      <c r="J327" s="19" t="s">
        <v>1303</v>
      </c>
      <c r="K327" s="21" t="s">
        <v>1552</v>
      </c>
      <c r="L327" s="19" t="s">
        <v>1315</v>
      </c>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100">
        <f t="shared" si="96"/>
        <v>46</v>
      </c>
      <c r="AP327" s="69"/>
      <c r="AQ327" s="101">
        <v>0</v>
      </c>
      <c r="AR327" s="40">
        <v>0</v>
      </c>
      <c r="AS327" s="31">
        <v>0</v>
      </c>
      <c r="AT327" s="31">
        <v>0</v>
      </c>
      <c r="AU327" s="31">
        <v>23</v>
      </c>
      <c r="AV327" s="39">
        <v>23</v>
      </c>
      <c r="AW327" s="31"/>
      <c r="AX327" s="31"/>
      <c r="AY327" s="31"/>
      <c r="AZ327" s="31"/>
      <c r="BA327" s="39"/>
      <c r="BB327" s="152">
        <f t="shared" si="97"/>
        <v>46</v>
      </c>
      <c r="BC327" s="19">
        <v>516060</v>
      </c>
      <c r="BD327" s="19">
        <v>173599</v>
      </c>
      <c r="BE327" s="19" t="s">
        <v>1426</v>
      </c>
      <c r="BF327"/>
      <c r="BG327" t="s">
        <v>1406</v>
      </c>
    </row>
    <row r="328" spans="1:66" ht="15" customHeight="1" x14ac:dyDescent="0.25">
      <c r="A328" s="19" t="s">
        <v>1332</v>
      </c>
      <c r="B328" s="19" t="s">
        <v>20</v>
      </c>
      <c r="C328" s="19"/>
      <c r="D328" s="34">
        <v>44111</v>
      </c>
      <c r="E328" s="34"/>
      <c r="F328" s="34"/>
      <c r="G328" s="34"/>
      <c r="H328" s="33" t="s">
        <v>1255</v>
      </c>
      <c r="I328" s="19" t="s">
        <v>11</v>
      </c>
      <c r="J328" s="19" t="s">
        <v>1335</v>
      </c>
      <c r="K328" s="19" t="s">
        <v>1553</v>
      </c>
      <c r="L328" s="46" t="s">
        <v>1333</v>
      </c>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100">
        <f t="shared" si="96"/>
        <v>20</v>
      </c>
      <c r="AQ328" s="101">
        <v>0</v>
      </c>
      <c r="AR328" s="40">
        <v>0</v>
      </c>
      <c r="AS328" s="31">
        <v>0</v>
      </c>
      <c r="AT328" s="31">
        <v>0</v>
      </c>
      <c r="AU328" s="31">
        <v>10</v>
      </c>
      <c r="AV328" s="39">
        <v>10</v>
      </c>
      <c r="AW328" s="31"/>
      <c r="AX328" s="31"/>
      <c r="AY328" s="31"/>
      <c r="AZ328" s="31"/>
      <c r="BA328" s="39"/>
      <c r="BB328" s="152">
        <f t="shared" si="97"/>
        <v>20</v>
      </c>
      <c r="BC328" s="19">
        <v>515141</v>
      </c>
      <c r="BD328" s="19">
        <v>171791</v>
      </c>
      <c r="BE328" s="19" t="s">
        <v>1458</v>
      </c>
      <c r="BF328"/>
    </row>
    <row r="329" spans="1:66" ht="15" customHeight="1" x14ac:dyDescent="0.25">
      <c r="A329" s="19" t="s">
        <v>1336</v>
      </c>
      <c r="B329" s="19" t="s">
        <v>48</v>
      </c>
      <c r="C329" s="19"/>
      <c r="D329" s="34"/>
      <c r="E329" s="34"/>
      <c r="F329" s="34"/>
      <c r="G329" s="34"/>
      <c r="H329" s="33" t="s">
        <v>1255</v>
      </c>
      <c r="I329" s="19" t="s">
        <v>1319</v>
      </c>
      <c r="J329" s="19" t="s">
        <v>1337</v>
      </c>
      <c r="K329" s="19"/>
      <c r="L329" s="46" t="s">
        <v>1360</v>
      </c>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100">
        <f t="shared" si="96"/>
        <v>20</v>
      </c>
      <c r="AQ329" s="101">
        <v>0</v>
      </c>
      <c r="AR329" s="40">
        <v>0</v>
      </c>
      <c r="AS329" s="31">
        <v>0</v>
      </c>
      <c r="AT329" s="31">
        <v>0</v>
      </c>
      <c r="AU329" s="31">
        <v>0</v>
      </c>
      <c r="AV329" s="39">
        <v>20</v>
      </c>
      <c r="AW329" s="31">
        <v>10</v>
      </c>
      <c r="AX329" s="31">
        <v>0</v>
      </c>
      <c r="AY329" s="31">
        <v>0</v>
      </c>
      <c r="AZ329" s="31">
        <v>0</v>
      </c>
      <c r="BA329" s="39">
        <v>0</v>
      </c>
      <c r="BB329" s="152">
        <f t="shared" si="97"/>
        <v>30</v>
      </c>
      <c r="BC329" s="19">
        <v>514682</v>
      </c>
      <c r="BD329" s="19">
        <v>174192</v>
      </c>
      <c r="BE329" s="19" t="s">
        <v>1428</v>
      </c>
      <c r="BF329"/>
    </row>
    <row r="330" spans="1:66" ht="15" customHeight="1" x14ac:dyDescent="0.25">
      <c r="A330" s="19" t="s">
        <v>1253</v>
      </c>
      <c r="B330" s="19" t="s">
        <v>48</v>
      </c>
      <c r="C330" s="19"/>
      <c r="D330" s="34"/>
      <c r="E330" s="34"/>
      <c r="F330" s="34"/>
      <c r="G330" s="34"/>
      <c r="H330" s="33" t="s">
        <v>1255</v>
      </c>
      <c r="I330" s="19" t="s">
        <v>1319</v>
      </c>
      <c r="J330" s="19" t="s">
        <v>1253</v>
      </c>
      <c r="K330" s="19" t="s">
        <v>1253</v>
      </c>
      <c r="L330" s="19" t="s">
        <v>1253</v>
      </c>
      <c r="M330" s="56"/>
      <c r="N330" s="56"/>
      <c r="O330" s="56"/>
      <c r="P330" s="56"/>
      <c r="Q330" s="56"/>
      <c r="R330" s="56"/>
      <c r="S330" s="56"/>
      <c r="T330" s="56"/>
      <c r="U330" s="56"/>
      <c r="V330" s="56"/>
      <c r="W330" s="56"/>
      <c r="X330" s="56"/>
      <c r="Y330" s="56"/>
      <c r="Z330" s="56"/>
      <c r="AA330" s="56"/>
      <c r="AB330" s="56"/>
      <c r="AC330" s="56"/>
      <c r="AD330" s="56"/>
      <c r="AE330" s="56"/>
      <c r="AF330" s="56"/>
      <c r="AG330" s="56">
        <f t="shared" ref="AG330:AM330" si="98">X330-N330</f>
        <v>0</v>
      </c>
      <c r="AH330" s="56">
        <f t="shared" si="98"/>
        <v>0</v>
      </c>
      <c r="AI330" s="56">
        <f t="shared" si="98"/>
        <v>0</v>
      </c>
      <c r="AJ330" s="56">
        <f t="shared" si="98"/>
        <v>0</v>
      </c>
      <c r="AK330" s="56">
        <f t="shared" si="98"/>
        <v>0</v>
      </c>
      <c r="AL330" s="56">
        <f t="shared" si="98"/>
        <v>0</v>
      </c>
      <c r="AM330" s="56">
        <f t="shared" si="98"/>
        <v>0</v>
      </c>
      <c r="AN330" s="56">
        <f>0-U330</f>
        <v>0</v>
      </c>
      <c r="AO330" s="100">
        <f t="shared" si="96"/>
        <v>742</v>
      </c>
      <c r="AQ330" s="101">
        <v>0</v>
      </c>
      <c r="AR330" s="40">
        <v>20</v>
      </c>
      <c r="AS330" s="31">
        <v>20</v>
      </c>
      <c r="AT330" s="31">
        <v>234</v>
      </c>
      <c r="AU330" s="31">
        <v>234</v>
      </c>
      <c r="AV330" s="39">
        <v>234</v>
      </c>
      <c r="AW330" s="31">
        <v>234</v>
      </c>
      <c r="AX330" s="31">
        <v>234</v>
      </c>
      <c r="AY330" s="31">
        <v>234</v>
      </c>
      <c r="AZ330" s="31">
        <v>234</v>
      </c>
      <c r="BA330" s="39">
        <v>234</v>
      </c>
      <c r="BB330" s="152">
        <f t="shared" si="97"/>
        <v>1912</v>
      </c>
      <c r="BC330" s="19"/>
      <c r="BD330" s="19"/>
      <c r="BE330" s="46" t="s">
        <v>1320</v>
      </c>
      <c r="BF330" s="96"/>
    </row>
    <row r="331" spans="1:66" x14ac:dyDescent="0.25">
      <c r="AP331" s="69"/>
      <c r="BB331" s="153"/>
    </row>
  </sheetData>
  <autoFilter ref="A1:BN331" xr:uid="{038C566F-5720-4986-AF38-40C6FD81CF9D}">
    <sortState xmlns:xlrd2="http://schemas.microsoft.com/office/spreadsheetml/2017/richdata2" ref="A2:BN331">
      <sortCondition ref="H1:H331"/>
    </sortState>
  </autoFilter>
  <conditionalFormatting sqref="A55">
    <cfRule type="duplicateValues" dxfId="2466" priority="5"/>
    <cfRule type="duplicateValues" dxfId="2465" priority="6"/>
  </conditionalFormatting>
  <conditionalFormatting sqref="A55">
    <cfRule type="duplicateValues" dxfId="2464" priority="4"/>
  </conditionalFormatting>
  <conditionalFormatting sqref="A55">
    <cfRule type="duplicateValues" dxfId="2463" priority="3"/>
  </conditionalFormatting>
  <conditionalFormatting sqref="A55">
    <cfRule type="duplicateValues" dxfId="2462" priority="2"/>
  </conditionalFormatting>
  <conditionalFormatting sqref="A55">
    <cfRule type="duplicateValues" dxfId="2461" priority="1"/>
  </conditionalFormatting>
  <pageMargins left="0.7" right="0.7" top="0.75" bottom="0.75" header="0.3" footer="0.3"/>
  <pageSetup paperSize="9" orientation="portrait" r:id="rId1"/>
  <headerFooter>
    <oddHeader>&amp;L&amp;"Calibri"&amp;10&amp;K000000Official&amp;1#</oddHeader>
  </headerFooter>
  <ignoredErrors>
    <ignoredError sqref="AT120:AU120" formula="1"/>
    <ignoredError sqref="BB312:BB330 BB2:BB30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946C1-1864-4124-B8DB-FDAA92E97081}">
  <dimension ref="B3:S457"/>
  <sheetViews>
    <sheetView zoomScale="85" zoomScaleNormal="85" workbookViewId="0"/>
  </sheetViews>
  <sheetFormatPr defaultRowHeight="12.75" x14ac:dyDescent="0.2"/>
  <cols>
    <col min="1" max="18" width="30.7109375" style="253" customWidth="1"/>
    <col min="19" max="19" width="21.7109375" style="253" bestFit="1" customWidth="1"/>
    <col min="20" max="20" width="15.85546875" style="253" bestFit="1" customWidth="1"/>
    <col min="21" max="21" width="16" style="253" bestFit="1" customWidth="1"/>
    <col min="22" max="22" width="8.140625" style="253" bestFit="1" customWidth="1"/>
    <col min="23" max="23" width="14.85546875" style="253" bestFit="1" customWidth="1"/>
    <col min="24" max="24" width="9.5703125" style="253" bestFit="1" customWidth="1"/>
    <col min="25" max="25" width="15" style="253" bestFit="1" customWidth="1"/>
    <col min="26" max="27" width="16" style="253" bestFit="1" customWidth="1"/>
    <col min="28" max="28" width="4.140625" style="253" bestFit="1" customWidth="1"/>
    <col min="29" max="31" width="3.140625" style="253" bestFit="1" customWidth="1"/>
    <col min="32" max="32" width="11.28515625" style="253" bestFit="1" customWidth="1"/>
    <col min="33" max="16384" width="9.140625" style="253"/>
  </cols>
  <sheetData>
    <row r="3" spans="2:7" ht="13.5" thickBot="1" x14ac:dyDescent="0.25">
      <c r="B3" s="252" t="s">
        <v>1118</v>
      </c>
    </row>
    <row r="4" spans="2:7" ht="13.5" thickBot="1" x14ac:dyDescent="0.25">
      <c r="B4" s="254" t="s">
        <v>1196</v>
      </c>
      <c r="C4" s="255" t="s">
        <v>1099</v>
      </c>
      <c r="F4" s="256" t="s">
        <v>1196</v>
      </c>
      <c r="G4" s="256" t="s">
        <v>1255</v>
      </c>
    </row>
    <row r="5" spans="2:7" ht="13.5" thickBot="1" x14ac:dyDescent="0.25"/>
    <row r="6" spans="2:7" x14ac:dyDescent="0.2">
      <c r="B6" s="257" t="s">
        <v>1197</v>
      </c>
      <c r="F6" s="264" t="s">
        <v>1304</v>
      </c>
      <c r="G6" s="266" t="s">
        <v>1197</v>
      </c>
    </row>
    <row r="7" spans="2:7" ht="13.5" thickBot="1" x14ac:dyDescent="0.25">
      <c r="B7" s="258">
        <v>331</v>
      </c>
      <c r="F7" s="268" t="s">
        <v>1254</v>
      </c>
      <c r="G7" s="269">
        <v>83</v>
      </c>
    </row>
    <row r="8" spans="2:7" x14ac:dyDescent="0.2">
      <c r="F8" s="268" t="s">
        <v>1334</v>
      </c>
      <c r="G8" s="269">
        <v>80</v>
      </c>
    </row>
    <row r="9" spans="2:7" x14ac:dyDescent="0.2">
      <c r="F9" s="268" t="s">
        <v>1306</v>
      </c>
      <c r="G9" s="269">
        <v>90</v>
      </c>
    </row>
    <row r="10" spans="2:7" ht="15.75" customHeight="1" thickBot="1" x14ac:dyDescent="0.25">
      <c r="B10" s="252" t="s">
        <v>1158</v>
      </c>
      <c r="F10" s="268" t="s">
        <v>1337</v>
      </c>
      <c r="G10" s="269">
        <v>20</v>
      </c>
    </row>
    <row r="11" spans="2:7" ht="13.5" thickBot="1" x14ac:dyDescent="0.25">
      <c r="B11" s="254" t="s">
        <v>1196</v>
      </c>
      <c r="C11" s="255" t="s">
        <v>1101</v>
      </c>
      <c r="F11" s="268" t="s">
        <v>1303</v>
      </c>
      <c r="G11" s="269">
        <v>46</v>
      </c>
    </row>
    <row r="12" spans="2:7" ht="13.5" thickBot="1" x14ac:dyDescent="0.25">
      <c r="B12" s="254" t="s">
        <v>1198</v>
      </c>
      <c r="C12" s="255" t="s">
        <v>1199</v>
      </c>
      <c r="F12" s="268" t="s">
        <v>1253</v>
      </c>
      <c r="G12" s="269">
        <v>742</v>
      </c>
    </row>
    <row r="13" spans="2:7" ht="13.5" thickBot="1" x14ac:dyDescent="0.25">
      <c r="F13" s="268" t="s">
        <v>1308</v>
      </c>
      <c r="G13" s="269">
        <v>300</v>
      </c>
    </row>
    <row r="14" spans="2:7" x14ac:dyDescent="0.2">
      <c r="B14" s="257" t="s">
        <v>1197</v>
      </c>
      <c r="F14" s="268" t="s">
        <v>1335</v>
      </c>
      <c r="G14" s="269">
        <v>20</v>
      </c>
    </row>
    <row r="15" spans="2:7" ht="13.5" thickBot="1" x14ac:dyDescent="0.25">
      <c r="B15" s="258">
        <v>462</v>
      </c>
      <c r="F15" s="270" t="s">
        <v>1102</v>
      </c>
      <c r="G15" s="272">
        <v>1381</v>
      </c>
    </row>
    <row r="18" spans="2:3" ht="15.75" customHeight="1" thickBot="1" x14ac:dyDescent="0.25">
      <c r="B18" s="252" t="s">
        <v>1159</v>
      </c>
    </row>
    <row r="19" spans="2:3" ht="15.75" customHeight="1" thickBot="1" x14ac:dyDescent="0.25">
      <c r="B19" s="254" t="s">
        <v>1300</v>
      </c>
      <c r="C19" s="255" t="s">
        <v>1201</v>
      </c>
    </row>
    <row r="20" spans="2:3" ht="13.5" thickBot="1" x14ac:dyDescent="0.25">
      <c r="B20" s="254" t="s">
        <v>1198</v>
      </c>
      <c r="C20" s="255" t="s">
        <v>1199</v>
      </c>
    </row>
    <row r="21" spans="2:3" ht="13.5" thickBot="1" x14ac:dyDescent="0.25">
      <c r="B21" s="254" t="s">
        <v>1196</v>
      </c>
      <c r="C21" s="255" t="s">
        <v>1100</v>
      </c>
    </row>
    <row r="22" spans="2:3" ht="13.5" thickBot="1" x14ac:dyDescent="0.25"/>
    <row r="23" spans="2:3" x14ac:dyDescent="0.2">
      <c r="B23" s="257" t="s">
        <v>1197</v>
      </c>
    </row>
    <row r="24" spans="2:3" ht="13.5" thickBot="1" x14ac:dyDescent="0.25">
      <c r="B24" s="258">
        <v>118</v>
      </c>
    </row>
    <row r="28" spans="2:3" ht="13.5" thickBot="1" x14ac:dyDescent="0.25">
      <c r="B28" s="252" t="s">
        <v>1160</v>
      </c>
    </row>
    <row r="29" spans="2:3" ht="13.5" thickBot="1" x14ac:dyDescent="0.25">
      <c r="B29" s="254" t="s">
        <v>1198</v>
      </c>
      <c r="C29" s="255" t="s">
        <v>1199</v>
      </c>
    </row>
    <row r="30" spans="2:3" ht="13.5" thickBot="1" x14ac:dyDescent="0.25">
      <c r="B30" s="254" t="s">
        <v>1196</v>
      </c>
      <c r="C30" s="255" t="s">
        <v>1101</v>
      </c>
    </row>
    <row r="31" spans="2:3" ht="13.5" thickBot="1" x14ac:dyDescent="0.25"/>
    <row r="32" spans="2:3" x14ac:dyDescent="0.2">
      <c r="B32" s="257" t="s">
        <v>1197</v>
      </c>
    </row>
    <row r="33" spans="2:3" ht="13.5" thickBot="1" x14ac:dyDescent="0.25">
      <c r="B33" s="258">
        <v>90</v>
      </c>
    </row>
    <row r="35" spans="2:3" ht="13.5" thickBot="1" x14ac:dyDescent="0.25">
      <c r="B35" s="252" t="s">
        <v>1161</v>
      </c>
    </row>
    <row r="36" spans="2:3" ht="13.5" thickBot="1" x14ac:dyDescent="0.25">
      <c r="B36" s="254" t="s">
        <v>1198</v>
      </c>
      <c r="C36" s="255" t="s">
        <v>1199</v>
      </c>
    </row>
    <row r="37" spans="2:3" ht="13.5" thickBot="1" x14ac:dyDescent="0.25">
      <c r="B37" s="254" t="s">
        <v>1200</v>
      </c>
      <c r="C37" s="255" t="s">
        <v>1201</v>
      </c>
    </row>
    <row r="38" spans="2:3" ht="13.5" thickBot="1" x14ac:dyDescent="0.25">
      <c r="B38" s="254" t="s">
        <v>1196</v>
      </c>
      <c r="C38" s="255" t="s">
        <v>1100</v>
      </c>
    </row>
    <row r="39" spans="2:3" ht="13.5" thickBot="1" x14ac:dyDescent="0.25"/>
    <row r="40" spans="2:3" x14ac:dyDescent="0.2">
      <c r="B40" s="257" t="s">
        <v>1197</v>
      </c>
    </row>
    <row r="41" spans="2:3" ht="13.5" thickBot="1" x14ac:dyDescent="0.25">
      <c r="B41" s="258">
        <v>118</v>
      </c>
    </row>
    <row r="44" spans="2:3" ht="13.5" thickBot="1" x14ac:dyDescent="0.25">
      <c r="B44" s="252" t="s">
        <v>1162</v>
      </c>
    </row>
    <row r="45" spans="2:3" ht="13.5" thickBot="1" x14ac:dyDescent="0.25">
      <c r="B45" s="254" t="s">
        <v>1198</v>
      </c>
      <c r="C45" s="255" t="s">
        <v>1202</v>
      </c>
    </row>
    <row r="46" spans="2:3" ht="13.5" thickBot="1" x14ac:dyDescent="0.25">
      <c r="B46" s="254" t="s">
        <v>1200</v>
      </c>
      <c r="C46" s="255" t="s">
        <v>1203</v>
      </c>
    </row>
    <row r="47" spans="2:3" ht="13.5" thickBot="1" x14ac:dyDescent="0.25">
      <c r="B47" s="254" t="s">
        <v>1196</v>
      </c>
      <c r="C47" s="255" t="s">
        <v>1100</v>
      </c>
    </row>
    <row r="48" spans="2:3" ht="13.5" thickBot="1" x14ac:dyDescent="0.25"/>
    <row r="49" spans="2:9" x14ac:dyDescent="0.2">
      <c r="B49" s="257" t="s">
        <v>1197</v>
      </c>
    </row>
    <row r="50" spans="2:9" ht="13.5" thickBot="1" x14ac:dyDescent="0.25">
      <c r="B50" s="258">
        <v>50</v>
      </c>
    </row>
    <row r="54" spans="2:9" x14ac:dyDescent="0.2">
      <c r="B54" s="256"/>
      <c r="C54" s="256"/>
    </row>
    <row r="55" spans="2:9" x14ac:dyDescent="0.2">
      <c r="B55" s="256"/>
      <c r="C55" s="256"/>
    </row>
    <row r="56" spans="2:9" x14ac:dyDescent="0.2">
      <c r="B56" s="252" t="s">
        <v>1269</v>
      </c>
    </row>
    <row r="58" spans="2:9" ht="13.5" thickBot="1" x14ac:dyDescent="0.25">
      <c r="B58" s="252" t="s">
        <v>1277</v>
      </c>
      <c r="E58" s="252" t="s">
        <v>1278</v>
      </c>
      <c r="H58" s="252" t="s">
        <v>1279</v>
      </c>
    </row>
    <row r="59" spans="2:9" ht="13.5" thickBot="1" x14ac:dyDescent="0.25">
      <c r="B59" s="254" t="s">
        <v>1196</v>
      </c>
      <c r="C59" s="255" t="s">
        <v>1099</v>
      </c>
      <c r="E59" s="254" t="s">
        <v>1196</v>
      </c>
      <c r="F59" s="255" t="s">
        <v>1101</v>
      </c>
      <c r="H59" s="254" t="s">
        <v>1196</v>
      </c>
      <c r="I59" s="255" t="s">
        <v>1100</v>
      </c>
    </row>
    <row r="60" spans="2:9" ht="13.5" thickBot="1" x14ac:dyDescent="0.25">
      <c r="B60" s="254" t="s">
        <v>1198</v>
      </c>
      <c r="C60" s="255" t="s">
        <v>1199</v>
      </c>
      <c r="E60" s="254" t="s">
        <v>1198</v>
      </c>
      <c r="F60" s="255" t="s">
        <v>1199</v>
      </c>
      <c r="H60" s="254" t="s">
        <v>1198</v>
      </c>
      <c r="I60" s="255" t="s">
        <v>1199</v>
      </c>
    </row>
    <row r="61" spans="2:9" ht="13.5" thickBot="1" x14ac:dyDescent="0.25"/>
    <row r="62" spans="2:9" x14ac:dyDescent="0.2">
      <c r="B62" s="257" t="s">
        <v>1197</v>
      </c>
      <c r="E62" s="257" t="s">
        <v>1197</v>
      </c>
      <c r="H62" s="257" t="s">
        <v>1197</v>
      </c>
    </row>
    <row r="63" spans="2:9" ht="13.5" thickBot="1" x14ac:dyDescent="0.25">
      <c r="B63" s="258">
        <v>269</v>
      </c>
      <c r="E63" s="258">
        <v>462</v>
      </c>
      <c r="H63" s="258">
        <v>156</v>
      </c>
    </row>
    <row r="67" spans="2:9" ht="13.5" thickBot="1" x14ac:dyDescent="0.25">
      <c r="B67" s="252" t="s">
        <v>1280</v>
      </c>
      <c r="E67" s="252" t="s">
        <v>1281</v>
      </c>
      <c r="H67" s="252" t="s">
        <v>1282</v>
      </c>
    </row>
    <row r="68" spans="2:9" ht="13.5" thickBot="1" x14ac:dyDescent="0.25">
      <c r="B68" s="254" t="s">
        <v>1196</v>
      </c>
      <c r="C68" s="255" t="s">
        <v>1099</v>
      </c>
      <c r="E68" s="254" t="s">
        <v>1196</v>
      </c>
      <c r="F68" s="255" t="s">
        <v>1101</v>
      </c>
      <c r="H68" s="254" t="s">
        <v>1196</v>
      </c>
      <c r="I68" s="255" t="s">
        <v>1100</v>
      </c>
    </row>
    <row r="69" spans="2:9" ht="13.5" thickBot="1" x14ac:dyDescent="0.25">
      <c r="B69" s="254" t="s">
        <v>1198</v>
      </c>
      <c r="C69" s="255" t="s">
        <v>1199</v>
      </c>
      <c r="E69" s="254" t="s">
        <v>1198</v>
      </c>
      <c r="F69" s="255" t="s">
        <v>1199</v>
      </c>
      <c r="H69" s="254" t="s">
        <v>1198</v>
      </c>
      <c r="I69" s="255" t="s">
        <v>1199</v>
      </c>
    </row>
    <row r="70" spans="2:9" ht="13.5" thickBot="1" x14ac:dyDescent="0.25"/>
    <row r="71" spans="2:9" x14ac:dyDescent="0.2">
      <c r="B71" s="257" t="s">
        <v>1208</v>
      </c>
      <c r="E71" s="257" t="s">
        <v>1208</v>
      </c>
      <c r="H71" s="257" t="s">
        <v>1208</v>
      </c>
    </row>
    <row r="72" spans="2:9" ht="13.5" thickBot="1" x14ac:dyDescent="0.25">
      <c r="B72" s="258">
        <v>282</v>
      </c>
      <c r="E72" s="258">
        <v>530</v>
      </c>
      <c r="H72" s="258">
        <v>193</v>
      </c>
    </row>
    <row r="76" spans="2:9" ht="13.5" thickBot="1" x14ac:dyDescent="0.25">
      <c r="B76" s="252" t="s">
        <v>1283</v>
      </c>
      <c r="E76" s="252" t="s">
        <v>1284</v>
      </c>
      <c r="H76" s="252" t="s">
        <v>1285</v>
      </c>
    </row>
    <row r="77" spans="2:9" ht="13.5" thickBot="1" x14ac:dyDescent="0.25">
      <c r="B77" s="254" t="s">
        <v>1196</v>
      </c>
      <c r="C77" s="255" t="s">
        <v>1099</v>
      </c>
      <c r="E77" s="254" t="s">
        <v>1196</v>
      </c>
      <c r="F77" s="255" t="s">
        <v>1101</v>
      </c>
      <c r="H77" s="254" t="s">
        <v>1196</v>
      </c>
      <c r="I77" s="255" t="s">
        <v>1100</v>
      </c>
    </row>
    <row r="78" spans="2:9" ht="13.5" thickBot="1" x14ac:dyDescent="0.25">
      <c r="B78" s="254" t="s">
        <v>1198</v>
      </c>
      <c r="C78" s="255" t="s">
        <v>1199</v>
      </c>
      <c r="E78" s="254" t="s">
        <v>1198</v>
      </c>
      <c r="F78" s="255" t="s">
        <v>1199</v>
      </c>
      <c r="H78" s="254" t="s">
        <v>1198</v>
      </c>
      <c r="I78" s="255" t="s">
        <v>1199</v>
      </c>
    </row>
    <row r="79" spans="2:9" ht="13.5" thickBot="1" x14ac:dyDescent="0.25"/>
    <row r="80" spans="2:9" x14ac:dyDescent="0.2">
      <c r="B80" s="257" t="s">
        <v>1197</v>
      </c>
      <c r="E80" s="257" t="s">
        <v>1197</v>
      </c>
      <c r="H80" s="257" t="s">
        <v>1197</v>
      </c>
    </row>
    <row r="81" spans="2:9" ht="13.5" thickBot="1" x14ac:dyDescent="0.25">
      <c r="B81" s="258">
        <v>62</v>
      </c>
      <c r="E81" s="258">
        <v>90</v>
      </c>
      <c r="H81" s="258">
        <v>168</v>
      </c>
    </row>
    <row r="84" spans="2:9" x14ac:dyDescent="0.2">
      <c r="B84" s="252"/>
      <c r="E84" s="252"/>
      <c r="H84" s="252"/>
    </row>
    <row r="85" spans="2:9" ht="13.5" thickBot="1" x14ac:dyDescent="0.25">
      <c r="B85" s="252" t="s">
        <v>1286</v>
      </c>
      <c r="E85" s="252" t="s">
        <v>1287</v>
      </c>
      <c r="H85" s="252" t="s">
        <v>1288</v>
      </c>
    </row>
    <row r="86" spans="2:9" ht="13.5" thickBot="1" x14ac:dyDescent="0.25">
      <c r="B86" s="254" t="s">
        <v>1196</v>
      </c>
      <c r="C86" s="255" t="s">
        <v>1099</v>
      </c>
      <c r="E86" s="254" t="s">
        <v>1196</v>
      </c>
      <c r="F86" s="255" t="s">
        <v>1101</v>
      </c>
      <c r="H86" s="254" t="s">
        <v>1196</v>
      </c>
      <c r="I86" s="255" t="s">
        <v>1100</v>
      </c>
    </row>
    <row r="87" spans="2:9" ht="13.5" thickBot="1" x14ac:dyDescent="0.25">
      <c r="B87" s="254" t="s">
        <v>1198</v>
      </c>
      <c r="C87" s="255" t="s">
        <v>1199</v>
      </c>
      <c r="E87" s="254" t="s">
        <v>1198</v>
      </c>
      <c r="F87" s="255" t="s">
        <v>1199</v>
      </c>
      <c r="H87" s="254" t="s">
        <v>1198</v>
      </c>
      <c r="I87" s="255" t="s">
        <v>1199</v>
      </c>
    </row>
    <row r="88" spans="2:9" ht="13.5" thickBot="1" x14ac:dyDescent="0.25"/>
    <row r="89" spans="2:9" x14ac:dyDescent="0.2">
      <c r="B89" s="257" t="s">
        <v>1208</v>
      </c>
      <c r="E89" s="257" t="s">
        <v>1208</v>
      </c>
      <c r="H89" s="257" t="s">
        <v>1208</v>
      </c>
    </row>
    <row r="90" spans="2:9" ht="13.5" thickBot="1" x14ac:dyDescent="0.25">
      <c r="B90" s="258">
        <v>100</v>
      </c>
      <c r="E90" s="258">
        <v>125</v>
      </c>
      <c r="H90" s="258">
        <v>201</v>
      </c>
    </row>
    <row r="93" spans="2:9" x14ac:dyDescent="0.2">
      <c r="B93" s="252"/>
    </row>
    <row r="94" spans="2:9" x14ac:dyDescent="0.2">
      <c r="B94" s="252"/>
      <c r="G94" s="252"/>
    </row>
    <row r="95" spans="2:9" ht="13.5" thickBot="1" x14ac:dyDescent="0.25">
      <c r="B95" s="260" t="s">
        <v>1212</v>
      </c>
      <c r="C95" s="260"/>
      <c r="E95" s="260" t="s">
        <v>1265</v>
      </c>
      <c r="F95" s="260"/>
      <c r="H95" s="260" t="s">
        <v>1213</v>
      </c>
      <c r="I95" s="260"/>
    </row>
    <row r="96" spans="2:9" ht="13.5" thickBot="1" x14ac:dyDescent="0.25">
      <c r="B96" s="254" t="s">
        <v>1196</v>
      </c>
      <c r="C96" s="255" t="s">
        <v>1099</v>
      </c>
      <c r="E96" s="254" t="s">
        <v>1196</v>
      </c>
      <c r="F96" s="255" t="s">
        <v>1101</v>
      </c>
      <c r="H96" s="254" t="s">
        <v>1196</v>
      </c>
      <c r="I96" s="255" t="s">
        <v>1100</v>
      </c>
    </row>
    <row r="97" spans="2:9" ht="13.5" thickBot="1" x14ac:dyDescent="0.25">
      <c r="B97" s="254" t="s">
        <v>1207</v>
      </c>
      <c r="C97" s="255" t="s">
        <v>1174</v>
      </c>
      <c r="E97" s="254" t="s">
        <v>1207</v>
      </c>
      <c r="F97" s="255" t="s">
        <v>1174</v>
      </c>
      <c r="H97" s="254" t="s">
        <v>1207</v>
      </c>
      <c r="I97" s="255" t="s">
        <v>1174</v>
      </c>
    </row>
    <row r="98" spans="2:9" ht="13.5" thickBot="1" x14ac:dyDescent="0.25"/>
    <row r="99" spans="2:9" x14ac:dyDescent="0.2">
      <c r="B99" s="257" t="s">
        <v>1197</v>
      </c>
      <c r="E99" s="257" t="s">
        <v>1197</v>
      </c>
      <c r="H99" s="257" t="s">
        <v>1197</v>
      </c>
    </row>
    <row r="100" spans="2:9" ht="13.5" thickBot="1" x14ac:dyDescent="0.25">
      <c r="B100" s="258"/>
      <c r="E100" s="258">
        <v>32</v>
      </c>
      <c r="H100" s="258">
        <v>4</v>
      </c>
    </row>
    <row r="103" spans="2:9" ht="13.5" thickBot="1" x14ac:dyDescent="0.25">
      <c r="B103" s="260" t="s">
        <v>1214</v>
      </c>
      <c r="C103" s="260"/>
      <c r="E103" s="260" t="s">
        <v>1270</v>
      </c>
      <c r="F103" s="260"/>
      <c r="H103" s="260" t="s">
        <v>1271</v>
      </c>
      <c r="I103" s="260"/>
    </row>
    <row r="104" spans="2:9" ht="13.5" thickBot="1" x14ac:dyDescent="0.25">
      <c r="B104" s="254" t="s">
        <v>1196</v>
      </c>
      <c r="C104" s="255" t="s">
        <v>1099</v>
      </c>
      <c r="E104" s="254" t="s">
        <v>1196</v>
      </c>
      <c r="F104" s="255" t="s">
        <v>1101</v>
      </c>
      <c r="H104" s="254" t="s">
        <v>1196</v>
      </c>
      <c r="I104" s="255" t="s">
        <v>1100</v>
      </c>
    </row>
    <row r="105" spans="2:9" ht="13.5" thickBot="1" x14ac:dyDescent="0.25">
      <c r="B105" s="254" t="s">
        <v>1207</v>
      </c>
      <c r="C105" s="255" t="s">
        <v>1215</v>
      </c>
      <c r="E105" s="254" t="s">
        <v>1207</v>
      </c>
      <c r="F105" s="255" t="s">
        <v>1199</v>
      </c>
      <c r="H105" s="254" t="s">
        <v>1207</v>
      </c>
      <c r="I105" s="255" t="s">
        <v>1199</v>
      </c>
    </row>
    <row r="106" spans="2:9" ht="13.5" thickBot="1" x14ac:dyDescent="0.25"/>
    <row r="107" spans="2:9" x14ac:dyDescent="0.2">
      <c r="B107" s="257" t="s">
        <v>1197</v>
      </c>
      <c r="E107" s="257" t="s">
        <v>1197</v>
      </c>
      <c r="H107" s="257" t="s">
        <v>1197</v>
      </c>
    </row>
    <row r="108" spans="2:9" ht="13.5" thickBot="1" x14ac:dyDescent="0.25">
      <c r="B108" s="258">
        <v>34</v>
      </c>
      <c r="E108" s="258">
        <v>18</v>
      </c>
      <c r="H108" s="258">
        <v>18</v>
      </c>
    </row>
    <row r="111" spans="2:9" ht="13.5" thickBot="1" x14ac:dyDescent="0.25">
      <c r="B111" s="260" t="s">
        <v>1216</v>
      </c>
      <c r="C111" s="260"/>
      <c r="E111" s="260" t="s">
        <v>1267</v>
      </c>
      <c r="F111" s="260"/>
      <c r="H111" s="260" t="s">
        <v>1272</v>
      </c>
      <c r="I111" s="260"/>
    </row>
    <row r="112" spans="2:9" ht="13.5" thickBot="1" x14ac:dyDescent="0.25">
      <c r="B112" s="254" t="s">
        <v>1196</v>
      </c>
      <c r="C112" s="255" t="s">
        <v>1099</v>
      </c>
      <c r="E112" s="254" t="s">
        <v>1196</v>
      </c>
      <c r="F112" s="255" t="s">
        <v>1101</v>
      </c>
      <c r="H112" s="254" t="s">
        <v>1196</v>
      </c>
      <c r="I112" s="255" t="s">
        <v>1100</v>
      </c>
    </row>
    <row r="113" spans="2:9" ht="13.5" thickBot="1" x14ac:dyDescent="0.25">
      <c r="B113" s="254" t="s">
        <v>1207</v>
      </c>
      <c r="C113" s="255" t="s">
        <v>1173</v>
      </c>
      <c r="E113" s="254" t="s">
        <v>1207</v>
      </c>
      <c r="F113" s="255" t="s">
        <v>1173</v>
      </c>
      <c r="H113" s="254" t="s">
        <v>1207</v>
      </c>
      <c r="I113" s="255" t="s">
        <v>1173</v>
      </c>
    </row>
    <row r="114" spans="2:9" ht="13.5" thickBot="1" x14ac:dyDescent="0.25"/>
    <row r="115" spans="2:9" x14ac:dyDescent="0.2">
      <c r="B115" s="257" t="s">
        <v>1197</v>
      </c>
      <c r="E115" s="257" t="s">
        <v>1197</v>
      </c>
      <c r="H115" s="257" t="s">
        <v>1197</v>
      </c>
    </row>
    <row r="116" spans="2:9" ht="13.5" thickBot="1" x14ac:dyDescent="0.25">
      <c r="B116" s="258">
        <v>297</v>
      </c>
      <c r="E116" s="258">
        <v>502</v>
      </c>
      <c r="H116" s="258">
        <v>302</v>
      </c>
    </row>
    <row r="120" spans="2:9" x14ac:dyDescent="0.2">
      <c r="B120" s="252"/>
      <c r="E120" s="252"/>
      <c r="H120" s="252"/>
    </row>
    <row r="121" spans="2:9" ht="13.5" thickBot="1" x14ac:dyDescent="0.25">
      <c r="B121" s="260" t="s">
        <v>1264</v>
      </c>
      <c r="C121" s="260"/>
      <c r="E121" s="260" t="s">
        <v>1266</v>
      </c>
      <c r="F121" s="260"/>
      <c r="H121" s="260" t="s">
        <v>1273</v>
      </c>
      <c r="I121" s="260"/>
    </row>
    <row r="122" spans="2:9" ht="13.5" thickBot="1" x14ac:dyDescent="0.25">
      <c r="B122" s="254" t="s">
        <v>1196</v>
      </c>
      <c r="C122" s="255" t="s">
        <v>1099</v>
      </c>
      <c r="E122" s="254" t="s">
        <v>1196</v>
      </c>
      <c r="F122" s="255" t="s">
        <v>1101</v>
      </c>
      <c r="H122" s="254" t="s">
        <v>1196</v>
      </c>
      <c r="I122" s="255" t="s">
        <v>1100</v>
      </c>
    </row>
    <row r="123" spans="2:9" ht="13.5" thickBot="1" x14ac:dyDescent="0.25">
      <c r="B123" s="254" t="s">
        <v>1207</v>
      </c>
      <c r="C123" s="255" t="s">
        <v>1174</v>
      </c>
      <c r="E123" s="254" t="s">
        <v>1207</v>
      </c>
      <c r="F123" s="255" t="s">
        <v>1174</v>
      </c>
      <c r="H123" s="254" t="s">
        <v>1207</v>
      </c>
      <c r="I123" s="255" t="s">
        <v>1174</v>
      </c>
    </row>
    <row r="124" spans="2:9" ht="13.5" thickBot="1" x14ac:dyDescent="0.25"/>
    <row r="125" spans="2:9" x14ac:dyDescent="0.2">
      <c r="B125" s="257" t="s">
        <v>1208</v>
      </c>
      <c r="E125" s="257" t="s">
        <v>1208</v>
      </c>
      <c r="H125" s="257" t="s">
        <v>1208</v>
      </c>
    </row>
    <row r="126" spans="2:9" ht="13.5" thickBot="1" x14ac:dyDescent="0.25">
      <c r="B126" s="258"/>
      <c r="E126" s="258">
        <v>32</v>
      </c>
      <c r="H126" s="258">
        <v>4</v>
      </c>
    </row>
    <row r="129" spans="2:9" ht="13.5" thickBot="1" x14ac:dyDescent="0.25">
      <c r="B129" s="260" t="s">
        <v>1263</v>
      </c>
      <c r="C129" s="260"/>
      <c r="E129" s="260" t="s">
        <v>1274</v>
      </c>
      <c r="F129" s="260"/>
      <c r="H129" s="260" t="s">
        <v>1275</v>
      </c>
      <c r="I129" s="260"/>
    </row>
    <row r="130" spans="2:9" ht="13.5" thickBot="1" x14ac:dyDescent="0.25">
      <c r="B130" s="254" t="s">
        <v>1196</v>
      </c>
      <c r="C130" s="255" t="s">
        <v>1099</v>
      </c>
      <c r="E130" s="254" t="s">
        <v>1196</v>
      </c>
      <c r="F130" s="255" t="s">
        <v>1101</v>
      </c>
      <c r="H130" s="254" t="s">
        <v>1196</v>
      </c>
      <c r="I130" s="255" t="s">
        <v>1100</v>
      </c>
    </row>
    <row r="131" spans="2:9" ht="13.5" thickBot="1" x14ac:dyDescent="0.25">
      <c r="B131" s="254" t="s">
        <v>1207</v>
      </c>
      <c r="C131" s="255" t="s">
        <v>1199</v>
      </c>
      <c r="E131" s="254" t="s">
        <v>1207</v>
      </c>
      <c r="F131" s="255" t="s">
        <v>1199</v>
      </c>
      <c r="H131" s="254" t="s">
        <v>1207</v>
      </c>
      <c r="I131" s="255" t="s">
        <v>1199</v>
      </c>
    </row>
    <row r="132" spans="2:9" ht="13.5" thickBot="1" x14ac:dyDescent="0.25"/>
    <row r="133" spans="2:9" x14ac:dyDescent="0.2">
      <c r="B133" s="257" t="s">
        <v>1208</v>
      </c>
      <c r="E133" s="257" t="s">
        <v>1208</v>
      </c>
      <c r="H133" s="257" t="s">
        <v>1208</v>
      </c>
    </row>
    <row r="134" spans="2:9" ht="13.5" thickBot="1" x14ac:dyDescent="0.25">
      <c r="B134" s="258">
        <v>34</v>
      </c>
      <c r="E134" s="258">
        <v>48</v>
      </c>
      <c r="H134" s="258">
        <v>18</v>
      </c>
    </row>
    <row r="137" spans="2:9" ht="13.5" thickBot="1" x14ac:dyDescent="0.25">
      <c r="B137" s="260" t="s">
        <v>1262</v>
      </c>
      <c r="C137" s="260"/>
      <c r="E137" s="260" t="s">
        <v>1268</v>
      </c>
      <c r="F137" s="260"/>
      <c r="H137" s="260" t="s">
        <v>1276</v>
      </c>
      <c r="I137" s="260"/>
    </row>
    <row r="138" spans="2:9" ht="13.5" thickBot="1" x14ac:dyDescent="0.25">
      <c r="B138" s="254" t="s">
        <v>1196</v>
      </c>
      <c r="C138" s="255" t="s">
        <v>1099</v>
      </c>
      <c r="E138" s="254" t="s">
        <v>1196</v>
      </c>
      <c r="F138" s="255" t="s">
        <v>1101</v>
      </c>
      <c r="H138" s="254" t="s">
        <v>1196</v>
      </c>
      <c r="I138" s="255" t="s">
        <v>1100</v>
      </c>
    </row>
    <row r="139" spans="2:9" ht="13.5" thickBot="1" x14ac:dyDescent="0.25">
      <c r="B139" s="254" t="s">
        <v>1207</v>
      </c>
      <c r="C139" s="255" t="s">
        <v>1173</v>
      </c>
      <c r="E139" s="254" t="s">
        <v>1207</v>
      </c>
      <c r="F139" s="255" t="s">
        <v>1173</v>
      </c>
      <c r="H139" s="254" t="s">
        <v>1207</v>
      </c>
      <c r="I139" s="255" t="s">
        <v>1173</v>
      </c>
    </row>
    <row r="140" spans="2:9" ht="13.5" thickBot="1" x14ac:dyDescent="0.25"/>
    <row r="141" spans="2:9" x14ac:dyDescent="0.2">
      <c r="B141" s="257" t="s">
        <v>1208</v>
      </c>
      <c r="E141" s="257" t="s">
        <v>1208</v>
      </c>
      <c r="H141" s="257" t="s">
        <v>1208</v>
      </c>
    </row>
    <row r="142" spans="2:9" ht="13.5" thickBot="1" x14ac:dyDescent="0.25">
      <c r="B142" s="258">
        <v>348</v>
      </c>
      <c r="E142" s="258">
        <v>575</v>
      </c>
      <c r="H142" s="258">
        <v>372</v>
      </c>
    </row>
    <row r="149" spans="2:12" x14ac:dyDescent="0.2">
      <c r="B149" s="252"/>
      <c r="C149" s="252"/>
      <c r="E149" s="252"/>
      <c r="K149" s="256"/>
      <c r="L149" s="256"/>
    </row>
    <row r="150" spans="2:12" ht="13.5" thickBot="1" x14ac:dyDescent="0.25">
      <c r="B150" s="252" t="s">
        <v>1217</v>
      </c>
      <c r="E150" s="252" t="s">
        <v>1218</v>
      </c>
      <c r="H150" s="252" t="s">
        <v>1219</v>
      </c>
      <c r="K150" s="261"/>
      <c r="L150" s="256"/>
    </row>
    <row r="151" spans="2:12" ht="13.5" thickBot="1" x14ac:dyDescent="0.25">
      <c r="B151" s="254" t="s">
        <v>1196</v>
      </c>
      <c r="C151" s="255" t="s">
        <v>1099</v>
      </c>
      <c r="E151" s="254" t="s">
        <v>1196</v>
      </c>
      <c r="F151" s="255" t="s">
        <v>1101</v>
      </c>
      <c r="H151" s="254" t="s">
        <v>1196</v>
      </c>
      <c r="I151" s="255" t="s">
        <v>1100</v>
      </c>
      <c r="K151" s="256"/>
      <c r="L151" s="256"/>
    </row>
    <row r="152" spans="2:12" ht="13.5" thickBot="1" x14ac:dyDescent="0.25">
      <c r="B152" s="254" t="s">
        <v>1198</v>
      </c>
      <c r="C152" s="255" t="s">
        <v>1199</v>
      </c>
      <c r="E152" s="254" t="s">
        <v>1198</v>
      </c>
      <c r="F152" s="255" t="s">
        <v>1199</v>
      </c>
      <c r="H152" s="254" t="s">
        <v>1198</v>
      </c>
      <c r="I152" s="255" t="s">
        <v>1199</v>
      </c>
      <c r="K152" s="256"/>
      <c r="L152" s="256"/>
    </row>
    <row r="153" spans="2:12" ht="13.5" thickBot="1" x14ac:dyDescent="0.25">
      <c r="B153" s="254" t="s">
        <v>1207</v>
      </c>
      <c r="C153" s="255" t="s">
        <v>1173</v>
      </c>
      <c r="E153" s="254" t="s">
        <v>1207</v>
      </c>
      <c r="F153" s="255" t="s">
        <v>1173</v>
      </c>
      <c r="H153" s="254" t="s">
        <v>1207</v>
      </c>
      <c r="I153" s="255" t="s">
        <v>1173</v>
      </c>
      <c r="K153" s="256"/>
      <c r="L153" s="256"/>
    </row>
    <row r="154" spans="2:12" ht="13.5" thickBot="1" x14ac:dyDescent="0.25">
      <c r="K154" s="256"/>
      <c r="L154" s="256"/>
    </row>
    <row r="155" spans="2:12" x14ac:dyDescent="0.2">
      <c r="B155" s="257" t="s">
        <v>1197</v>
      </c>
      <c r="E155" s="257" t="s">
        <v>1197</v>
      </c>
      <c r="H155" s="257" t="s">
        <v>1197</v>
      </c>
      <c r="K155" s="256"/>
      <c r="L155" s="256"/>
    </row>
    <row r="156" spans="2:12" ht="13.5" thickBot="1" x14ac:dyDescent="0.25">
      <c r="B156" s="258">
        <v>235</v>
      </c>
      <c r="E156" s="258">
        <v>412</v>
      </c>
      <c r="H156" s="258">
        <v>149</v>
      </c>
    </row>
    <row r="159" spans="2:12" ht="13.5" thickBot="1" x14ac:dyDescent="0.25">
      <c r="B159" s="252" t="s">
        <v>1220</v>
      </c>
      <c r="E159" s="252" t="s">
        <v>1221</v>
      </c>
      <c r="H159" s="252" t="s">
        <v>1222</v>
      </c>
      <c r="K159" s="261"/>
      <c r="L159" s="256"/>
    </row>
    <row r="160" spans="2:12" ht="13.5" thickBot="1" x14ac:dyDescent="0.25">
      <c r="B160" s="254" t="s">
        <v>1196</v>
      </c>
      <c r="C160" s="255" t="s">
        <v>1099</v>
      </c>
      <c r="E160" s="254" t="s">
        <v>1196</v>
      </c>
      <c r="F160" s="255" t="s">
        <v>1101</v>
      </c>
      <c r="H160" s="254" t="s">
        <v>1196</v>
      </c>
      <c r="I160" s="255" t="s">
        <v>1100</v>
      </c>
      <c r="K160" s="256"/>
      <c r="L160" s="256"/>
    </row>
    <row r="161" spans="2:12" ht="13.5" thickBot="1" x14ac:dyDescent="0.25">
      <c r="B161" s="254" t="s">
        <v>1198</v>
      </c>
      <c r="C161" s="255" t="s">
        <v>1199</v>
      </c>
      <c r="E161" s="254" t="s">
        <v>1198</v>
      </c>
      <c r="F161" s="255" t="s">
        <v>1199</v>
      </c>
      <c r="H161" s="254" t="s">
        <v>1198</v>
      </c>
      <c r="I161" s="255" t="s">
        <v>1199</v>
      </c>
      <c r="K161" s="256"/>
      <c r="L161" s="256"/>
    </row>
    <row r="162" spans="2:12" ht="13.5" thickBot="1" x14ac:dyDescent="0.25">
      <c r="B162" s="254" t="s">
        <v>1207</v>
      </c>
      <c r="C162" s="255" t="s">
        <v>1173</v>
      </c>
      <c r="E162" s="254" t="s">
        <v>1207</v>
      </c>
      <c r="F162" s="255" t="s">
        <v>1173</v>
      </c>
      <c r="H162" s="254" t="s">
        <v>1207</v>
      </c>
      <c r="I162" s="255" t="s">
        <v>1173</v>
      </c>
      <c r="K162" s="256"/>
      <c r="L162" s="256"/>
    </row>
    <row r="163" spans="2:12" ht="13.5" thickBot="1" x14ac:dyDescent="0.25">
      <c r="K163" s="256"/>
      <c r="L163" s="256"/>
    </row>
    <row r="164" spans="2:12" x14ac:dyDescent="0.2">
      <c r="B164" s="257" t="s">
        <v>1208</v>
      </c>
      <c r="E164" s="257" t="s">
        <v>1208</v>
      </c>
      <c r="H164" s="257" t="s">
        <v>1208</v>
      </c>
      <c r="K164" s="256"/>
      <c r="L164" s="256"/>
    </row>
    <row r="165" spans="2:12" ht="13.5" thickBot="1" x14ac:dyDescent="0.25">
      <c r="B165" s="258">
        <v>248</v>
      </c>
      <c r="E165" s="258">
        <v>450</v>
      </c>
      <c r="H165" s="258">
        <v>186</v>
      </c>
      <c r="K165" s="256"/>
      <c r="L165" s="256"/>
    </row>
    <row r="168" spans="2:12" ht="13.5" thickBot="1" x14ac:dyDescent="0.25">
      <c r="B168" s="252" t="s">
        <v>1223</v>
      </c>
      <c r="E168" s="252" t="s">
        <v>1224</v>
      </c>
      <c r="H168" s="252" t="s">
        <v>1225</v>
      </c>
      <c r="K168" s="252" t="s">
        <v>1290</v>
      </c>
    </row>
    <row r="169" spans="2:12" ht="13.5" thickBot="1" x14ac:dyDescent="0.25">
      <c r="B169" s="254" t="s">
        <v>1196</v>
      </c>
      <c r="C169" s="255" t="s">
        <v>1099</v>
      </c>
      <c r="E169" s="254" t="s">
        <v>1196</v>
      </c>
      <c r="F169" s="255" t="s">
        <v>1101</v>
      </c>
      <c r="H169" s="254" t="s">
        <v>1196</v>
      </c>
      <c r="I169" s="255" t="s">
        <v>1100</v>
      </c>
      <c r="K169" s="254" t="s">
        <v>1196</v>
      </c>
      <c r="L169" s="255" t="s">
        <v>1101</v>
      </c>
    </row>
    <row r="170" spans="2:12" ht="13.5" thickBot="1" x14ac:dyDescent="0.25">
      <c r="B170" s="254" t="s">
        <v>1198</v>
      </c>
      <c r="C170" s="255" t="s">
        <v>1199</v>
      </c>
      <c r="E170" s="254" t="s">
        <v>1198</v>
      </c>
      <c r="F170" s="255" t="s">
        <v>1199</v>
      </c>
      <c r="H170" s="254" t="s">
        <v>1198</v>
      </c>
      <c r="I170" s="255" t="s">
        <v>1199</v>
      </c>
      <c r="K170" s="254" t="s">
        <v>1198</v>
      </c>
      <c r="L170" s="255" t="s">
        <v>1199</v>
      </c>
    </row>
    <row r="171" spans="2:12" ht="13.5" thickBot="1" x14ac:dyDescent="0.25">
      <c r="B171" s="254" t="s">
        <v>1207</v>
      </c>
      <c r="C171" s="255" t="s">
        <v>1174</v>
      </c>
      <c r="E171" s="254" t="s">
        <v>1207</v>
      </c>
      <c r="F171" s="255" t="s">
        <v>1174</v>
      </c>
      <c r="H171" s="254" t="s">
        <v>1207</v>
      </c>
      <c r="I171" s="255" t="s">
        <v>1174</v>
      </c>
      <c r="K171" s="254" t="s">
        <v>1207</v>
      </c>
      <c r="L171" s="255" t="s">
        <v>1235</v>
      </c>
    </row>
    <row r="172" spans="2:12" ht="13.5" thickBot="1" x14ac:dyDescent="0.25"/>
    <row r="173" spans="2:12" x14ac:dyDescent="0.2">
      <c r="B173" s="257" t="s">
        <v>1197</v>
      </c>
      <c r="E173" s="257" t="s">
        <v>1197</v>
      </c>
      <c r="H173" s="257" t="s">
        <v>1197</v>
      </c>
      <c r="K173" s="257" t="s">
        <v>1197</v>
      </c>
    </row>
    <row r="174" spans="2:12" ht="13.5" thickBot="1" x14ac:dyDescent="0.25">
      <c r="B174" s="258"/>
      <c r="E174" s="258">
        <v>32</v>
      </c>
      <c r="H174" s="258"/>
      <c r="K174" s="258">
        <v>-30</v>
      </c>
    </row>
    <row r="175" spans="2:12" x14ac:dyDescent="0.2">
      <c r="K175" s="256"/>
      <c r="L175" s="256"/>
    </row>
    <row r="176" spans="2:12" x14ac:dyDescent="0.2">
      <c r="K176" s="256"/>
      <c r="L176" s="256"/>
    </row>
    <row r="177" spans="2:12" ht="13.5" thickBot="1" x14ac:dyDescent="0.25">
      <c r="B177" s="252" t="s">
        <v>1226</v>
      </c>
      <c r="E177" s="252" t="s">
        <v>1227</v>
      </c>
      <c r="H177" s="252" t="s">
        <v>1228</v>
      </c>
      <c r="K177" s="261"/>
      <c r="L177" s="256"/>
    </row>
    <row r="178" spans="2:12" ht="13.5" thickBot="1" x14ac:dyDescent="0.25">
      <c r="B178" s="254" t="s">
        <v>1196</v>
      </c>
      <c r="C178" s="255" t="s">
        <v>1099</v>
      </c>
      <c r="E178" s="254" t="s">
        <v>1196</v>
      </c>
      <c r="F178" s="255" t="s">
        <v>1101</v>
      </c>
      <c r="H178" s="254" t="s">
        <v>1196</v>
      </c>
      <c r="I178" s="255" t="s">
        <v>1100</v>
      </c>
      <c r="K178" s="256"/>
      <c r="L178" s="256"/>
    </row>
    <row r="179" spans="2:12" ht="13.5" thickBot="1" x14ac:dyDescent="0.25">
      <c r="B179" s="254" t="s">
        <v>1198</v>
      </c>
      <c r="C179" s="255" t="s">
        <v>1199</v>
      </c>
      <c r="E179" s="254" t="s">
        <v>1198</v>
      </c>
      <c r="F179" s="255" t="s">
        <v>1199</v>
      </c>
      <c r="H179" s="254" t="s">
        <v>1198</v>
      </c>
      <c r="I179" s="255" t="s">
        <v>1199</v>
      </c>
      <c r="K179" s="256"/>
      <c r="L179" s="256"/>
    </row>
    <row r="180" spans="2:12" ht="13.5" thickBot="1" x14ac:dyDescent="0.25">
      <c r="B180" s="254" t="s">
        <v>1207</v>
      </c>
      <c r="C180" s="255" t="s">
        <v>1174</v>
      </c>
      <c r="E180" s="254" t="s">
        <v>1207</v>
      </c>
      <c r="F180" s="255" t="s">
        <v>1174</v>
      </c>
      <c r="H180" s="254" t="s">
        <v>1207</v>
      </c>
      <c r="I180" s="255" t="s">
        <v>1174</v>
      </c>
      <c r="K180" s="256"/>
      <c r="L180" s="256"/>
    </row>
    <row r="181" spans="2:12" ht="13.5" thickBot="1" x14ac:dyDescent="0.25">
      <c r="K181" s="256"/>
      <c r="L181" s="256"/>
    </row>
    <row r="182" spans="2:12" x14ac:dyDescent="0.2">
      <c r="B182" s="257" t="s">
        <v>1208</v>
      </c>
      <c r="E182" s="257" t="s">
        <v>1208</v>
      </c>
      <c r="H182" s="257" t="s">
        <v>1208</v>
      </c>
      <c r="K182" s="256"/>
      <c r="L182" s="256"/>
    </row>
    <row r="183" spans="2:12" ht="13.5" thickBot="1" x14ac:dyDescent="0.25">
      <c r="B183" s="258"/>
      <c r="E183" s="258">
        <v>32</v>
      </c>
      <c r="H183" s="258"/>
      <c r="K183" s="256"/>
      <c r="L183" s="256"/>
    </row>
    <row r="184" spans="2:12" x14ac:dyDescent="0.2">
      <c r="K184" s="256"/>
      <c r="L184" s="256"/>
    </row>
    <row r="185" spans="2:12" x14ac:dyDescent="0.2">
      <c r="K185" s="256"/>
      <c r="L185" s="256"/>
    </row>
    <row r="186" spans="2:12" x14ac:dyDescent="0.2">
      <c r="K186" s="256"/>
      <c r="L186" s="256"/>
    </row>
    <row r="187" spans="2:12" ht="13.5" thickBot="1" x14ac:dyDescent="0.25">
      <c r="B187" s="252" t="s">
        <v>1229</v>
      </c>
      <c r="E187" s="252" t="s">
        <v>1230</v>
      </c>
      <c r="H187" s="252" t="s">
        <v>1231</v>
      </c>
      <c r="K187" s="261"/>
      <c r="L187" s="256"/>
    </row>
    <row r="188" spans="2:12" ht="13.5" thickBot="1" x14ac:dyDescent="0.25">
      <c r="B188" s="254" t="s">
        <v>1196</v>
      </c>
      <c r="C188" s="255" t="s">
        <v>1099</v>
      </c>
      <c r="E188" s="254" t="s">
        <v>1196</v>
      </c>
      <c r="F188" s="255" t="s">
        <v>1101</v>
      </c>
      <c r="H188" s="254" t="s">
        <v>1196</v>
      </c>
      <c r="I188" s="255" t="s">
        <v>1100</v>
      </c>
      <c r="K188" s="256"/>
      <c r="L188" s="256"/>
    </row>
    <row r="189" spans="2:12" ht="13.5" thickBot="1" x14ac:dyDescent="0.25">
      <c r="B189" s="254" t="s">
        <v>1198</v>
      </c>
      <c r="C189" s="255" t="s">
        <v>1199</v>
      </c>
      <c r="E189" s="254" t="s">
        <v>1198</v>
      </c>
      <c r="F189" s="255" t="s">
        <v>1199</v>
      </c>
      <c r="H189" s="254" t="s">
        <v>1198</v>
      </c>
      <c r="I189" s="255" t="s">
        <v>1199</v>
      </c>
      <c r="K189" s="256"/>
      <c r="L189" s="256"/>
    </row>
    <row r="190" spans="2:12" ht="13.5" thickBot="1" x14ac:dyDescent="0.25">
      <c r="B190" s="254" t="s">
        <v>1207</v>
      </c>
      <c r="C190" s="255" t="s">
        <v>1215</v>
      </c>
      <c r="E190" s="254" t="s">
        <v>1207</v>
      </c>
      <c r="F190" s="255" t="s">
        <v>1199</v>
      </c>
      <c r="H190" s="254" t="s">
        <v>1207</v>
      </c>
      <c r="I190" s="255" t="s">
        <v>1215</v>
      </c>
      <c r="K190" s="256"/>
      <c r="L190" s="256"/>
    </row>
    <row r="191" spans="2:12" ht="13.5" thickBot="1" x14ac:dyDescent="0.25">
      <c r="K191" s="256"/>
      <c r="L191" s="256"/>
    </row>
    <row r="192" spans="2:12" x14ac:dyDescent="0.2">
      <c r="B192" s="257" t="s">
        <v>1197</v>
      </c>
      <c r="E192" s="257" t="s">
        <v>1197</v>
      </c>
      <c r="H192" s="257" t="s">
        <v>1197</v>
      </c>
      <c r="K192" s="256"/>
      <c r="L192" s="256"/>
    </row>
    <row r="193" spans="2:12" ht="13.5" thickBot="1" x14ac:dyDescent="0.25">
      <c r="B193" s="258">
        <v>34</v>
      </c>
      <c r="E193" s="258">
        <v>18</v>
      </c>
      <c r="H193" s="258">
        <v>7</v>
      </c>
      <c r="K193" s="256"/>
      <c r="L193" s="256"/>
    </row>
    <row r="194" spans="2:12" x14ac:dyDescent="0.2">
      <c r="K194" s="256"/>
      <c r="L194" s="256"/>
    </row>
    <row r="195" spans="2:12" x14ac:dyDescent="0.2">
      <c r="K195" s="256"/>
      <c r="L195" s="256"/>
    </row>
    <row r="196" spans="2:12" ht="13.5" thickBot="1" x14ac:dyDescent="0.25">
      <c r="B196" s="252" t="s">
        <v>1232</v>
      </c>
      <c r="E196" s="252" t="s">
        <v>1233</v>
      </c>
      <c r="H196" s="252" t="s">
        <v>1234</v>
      </c>
      <c r="K196" s="261"/>
      <c r="L196" s="256"/>
    </row>
    <row r="197" spans="2:12" ht="13.5" thickBot="1" x14ac:dyDescent="0.25">
      <c r="B197" s="254" t="s">
        <v>1196</v>
      </c>
      <c r="C197" s="255" t="s">
        <v>1099</v>
      </c>
      <c r="E197" s="254" t="s">
        <v>1196</v>
      </c>
      <c r="F197" s="255" t="s">
        <v>1101</v>
      </c>
      <c r="H197" s="254" t="s">
        <v>1196</v>
      </c>
      <c r="I197" s="255" t="s">
        <v>1100</v>
      </c>
      <c r="K197" s="256"/>
      <c r="L197" s="256"/>
    </row>
    <row r="198" spans="2:12" ht="13.5" thickBot="1" x14ac:dyDescent="0.25">
      <c r="B198" s="254" t="s">
        <v>1198</v>
      </c>
      <c r="C198" s="255" t="s">
        <v>1199</v>
      </c>
      <c r="E198" s="254" t="s">
        <v>1198</v>
      </c>
      <c r="F198" s="255" t="s">
        <v>1199</v>
      </c>
      <c r="H198" s="254" t="s">
        <v>1198</v>
      </c>
      <c r="I198" s="255" t="s">
        <v>1199</v>
      </c>
      <c r="K198" s="256"/>
      <c r="L198" s="256"/>
    </row>
    <row r="199" spans="2:12" ht="13.5" thickBot="1" x14ac:dyDescent="0.25">
      <c r="B199" s="254" t="s">
        <v>1207</v>
      </c>
      <c r="C199" s="255" t="s">
        <v>1215</v>
      </c>
      <c r="E199" s="254" t="s">
        <v>1207</v>
      </c>
      <c r="F199" s="255" t="s">
        <v>1215</v>
      </c>
      <c r="H199" s="254" t="s">
        <v>1207</v>
      </c>
      <c r="I199" s="255" t="s">
        <v>1215</v>
      </c>
      <c r="K199" s="256"/>
      <c r="L199" s="256"/>
    </row>
    <row r="200" spans="2:12" ht="13.5" thickBot="1" x14ac:dyDescent="0.25">
      <c r="K200" s="256"/>
      <c r="L200" s="256"/>
    </row>
    <row r="201" spans="2:12" x14ac:dyDescent="0.2">
      <c r="B201" s="257" t="s">
        <v>1208</v>
      </c>
      <c r="E201" s="257" t="s">
        <v>1208</v>
      </c>
      <c r="H201" s="257" t="s">
        <v>1208</v>
      </c>
      <c r="K201" s="256"/>
      <c r="L201" s="256"/>
    </row>
    <row r="202" spans="2:12" ht="13.5" thickBot="1" x14ac:dyDescent="0.25">
      <c r="B202" s="258">
        <v>34</v>
      </c>
      <c r="E202" s="258">
        <v>48</v>
      </c>
      <c r="H202" s="258">
        <v>7</v>
      </c>
      <c r="K202" s="256"/>
      <c r="L202" s="256"/>
    </row>
    <row r="207" spans="2:12" x14ac:dyDescent="0.2">
      <c r="B207" s="252" t="s">
        <v>1188</v>
      </c>
      <c r="E207" s="252"/>
    </row>
    <row r="208" spans="2:12" ht="13.5" thickBot="1" x14ac:dyDescent="0.25">
      <c r="B208" s="252" t="s">
        <v>1204</v>
      </c>
      <c r="E208" s="252" t="s">
        <v>1205</v>
      </c>
      <c r="H208" s="252" t="s">
        <v>1206</v>
      </c>
    </row>
    <row r="209" spans="2:9" ht="13.5" thickBot="1" x14ac:dyDescent="0.25">
      <c r="B209" s="254" t="s">
        <v>1196</v>
      </c>
      <c r="C209" s="255" t="s">
        <v>1099</v>
      </c>
      <c r="E209" s="254" t="s">
        <v>1196</v>
      </c>
      <c r="F209" s="255" t="s">
        <v>1101</v>
      </c>
      <c r="H209" s="254" t="s">
        <v>1196</v>
      </c>
      <c r="I209" s="255" t="s">
        <v>1100</v>
      </c>
    </row>
    <row r="210" spans="2:9" ht="13.5" thickBot="1" x14ac:dyDescent="0.25">
      <c r="B210" s="254" t="s">
        <v>1198</v>
      </c>
      <c r="C210" s="255" t="s">
        <v>1199</v>
      </c>
      <c r="E210" s="254" t="s">
        <v>1198</v>
      </c>
      <c r="F210" s="255" t="s">
        <v>1199</v>
      </c>
      <c r="H210" s="254" t="s">
        <v>1198</v>
      </c>
      <c r="I210" s="255" t="s">
        <v>1199</v>
      </c>
    </row>
    <row r="211" spans="2:9" ht="13.5" thickBot="1" x14ac:dyDescent="0.25">
      <c r="B211" s="254" t="s">
        <v>1207</v>
      </c>
      <c r="C211" s="255" t="s">
        <v>1202</v>
      </c>
      <c r="E211" s="254" t="s">
        <v>1207</v>
      </c>
      <c r="F211" s="255" t="s">
        <v>1202</v>
      </c>
      <c r="H211" s="254" t="s">
        <v>1207</v>
      </c>
      <c r="I211" s="255" t="s">
        <v>1202</v>
      </c>
    </row>
    <row r="212" spans="2:9" ht="13.5" thickBot="1" x14ac:dyDescent="0.25"/>
    <row r="213" spans="2:9" x14ac:dyDescent="0.2">
      <c r="B213" s="257" t="s">
        <v>1197</v>
      </c>
      <c r="E213" s="257" t="s">
        <v>1197</v>
      </c>
      <c r="H213" s="257" t="s">
        <v>1197</v>
      </c>
    </row>
    <row r="214" spans="2:9" ht="13.5" thickBot="1" x14ac:dyDescent="0.25">
      <c r="B214" s="258">
        <v>269</v>
      </c>
      <c r="E214" s="258">
        <v>462</v>
      </c>
      <c r="H214" s="258">
        <v>156</v>
      </c>
    </row>
    <row r="217" spans="2:9" ht="13.5" thickBot="1" x14ac:dyDescent="0.25">
      <c r="B217" s="252" t="s">
        <v>1209</v>
      </c>
      <c r="E217" s="252" t="s">
        <v>1210</v>
      </c>
      <c r="H217" s="252" t="s">
        <v>1211</v>
      </c>
    </row>
    <row r="218" spans="2:9" ht="13.5" thickBot="1" x14ac:dyDescent="0.25">
      <c r="B218" s="254" t="s">
        <v>1196</v>
      </c>
      <c r="C218" s="255" t="s">
        <v>1099</v>
      </c>
      <c r="E218" s="254" t="s">
        <v>1196</v>
      </c>
      <c r="F218" s="255" t="s">
        <v>1101</v>
      </c>
      <c r="H218" s="254" t="s">
        <v>1196</v>
      </c>
      <c r="I218" s="255" t="s">
        <v>1100</v>
      </c>
    </row>
    <row r="219" spans="2:9" ht="13.5" thickBot="1" x14ac:dyDescent="0.25">
      <c r="B219" s="254" t="s">
        <v>1198</v>
      </c>
      <c r="C219" s="255" t="s">
        <v>1199</v>
      </c>
      <c r="E219" s="254" t="s">
        <v>1198</v>
      </c>
      <c r="F219" s="255" t="s">
        <v>1199</v>
      </c>
      <c r="H219" s="254" t="s">
        <v>1198</v>
      </c>
      <c r="I219" s="255" t="s">
        <v>1199</v>
      </c>
    </row>
    <row r="220" spans="2:9" ht="13.5" thickBot="1" x14ac:dyDescent="0.25">
      <c r="B220" s="254" t="s">
        <v>1207</v>
      </c>
      <c r="C220" s="255" t="s">
        <v>1202</v>
      </c>
      <c r="E220" s="254" t="s">
        <v>1207</v>
      </c>
      <c r="F220" s="255" t="s">
        <v>1202</v>
      </c>
      <c r="H220" s="254" t="s">
        <v>1207</v>
      </c>
      <c r="I220" s="255" t="s">
        <v>1202</v>
      </c>
    </row>
    <row r="221" spans="2:9" ht="13.5" thickBot="1" x14ac:dyDescent="0.25"/>
    <row r="222" spans="2:9" x14ac:dyDescent="0.2">
      <c r="B222" s="257" t="s">
        <v>1197</v>
      </c>
      <c r="E222" s="257" t="s">
        <v>1197</v>
      </c>
      <c r="H222" s="257" t="s">
        <v>1197</v>
      </c>
    </row>
    <row r="223" spans="2:9" ht="13.5" thickBot="1" x14ac:dyDescent="0.25">
      <c r="B223" s="258">
        <v>62</v>
      </c>
      <c r="E223" s="258">
        <v>90</v>
      </c>
      <c r="H223" s="258">
        <v>168</v>
      </c>
    </row>
    <row r="229" spans="2:12" x14ac:dyDescent="0.2">
      <c r="B229" s="262" t="s">
        <v>1361</v>
      </c>
      <c r="C229" s="263"/>
      <c r="D229" s="263"/>
      <c r="E229" s="262"/>
      <c r="F229" s="263"/>
      <c r="G229" s="263"/>
      <c r="H229" s="263"/>
      <c r="I229" s="263"/>
      <c r="J229" s="263"/>
    </row>
    <row r="230" spans="2:12" x14ac:dyDescent="0.2">
      <c r="B230" s="262" t="s">
        <v>1204</v>
      </c>
      <c r="C230" s="263"/>
      <c r="D230" s="263"/>
      <c r="E230" s="262"/>
      <c r="F230" s="263"/>
      <c r="G230" s="263"/>
      <c r="H230" s="262"/>
      <c r="I230" s="263"/>
      <c r="J230" s="263"/>
    </row>
    <row r="231" spans="2:12" x14ac:dyDescent="0.2">
      <c r="B231" s="263"/>
      <c r="C231" s="263"/>
      <c r="D231" s="263"/>
      <c r="E231" s="263"/>
      <c r="F231" s="263"/>
      <c r="G231" s="263"/>
      <c r="H231" s="263"/>
      <c r="I231" s="263"/>
      <c r="J231" s="263"/>
    </row>
    <row r="232" spans="2:12" ht="13.5" thickBot="1" x14ac:dyDescent="0.25">
      <c r="B232" s="263"/>
      <c r="C232" s="263"/>
      <c r="D232" s="263"/>
      <c r="E232" s="263"/>
      <c r="F232" s="263"/>
      <c r="G232" s="263"/>
      <c r="H232" s="263"/>
      <c r="I232" s="263"/>
      <c r="J232" s="263"/>
    </row>
    <row r="233" spans="2:12" ht="13.5" thickBot="1" x14ac:dyDescent="0.25">
      <c r="B233" s="254" t="s">
        <v>1196</v>
      </c>
      <c r="C233" s="255" t="s">
        <v>1099</v>
      </c>
      <c r="D233" s="263"/>
      <c r="E233" s="263"/>
      <c r="F233" s="263"/>
      <c r="G233" s="263"/>
      <c r="H233" s="263"/>
      <c r="I233" s="263"/>
      <c r="J233" s="263"/>
    </row>
    <row r="234" spans="2:12" ht="13.5" thickBot="1" x14ac:dyDescent="0.25">
      <c r="B234" s="263"/>
      <c r="C234" s="263"/>
      <c r="D234" s="263"/>
      <c r="E234" s="263"/>
      <c r="F234" s="263"/>
      <c r="G234" s="263"/>
      <c r="H234" s="263"/>
      <c r="I234" s="263"/>
      <c r="J234" s="263"/>
    </row>
    <row r="235" spans="2:12" x14ac:dyDescent="0.2">
      <c r="B235" s="264" t="s">
        <v>1380</v>
      </c>
      <c r="C235" s="265" t="s">
        <v>1381</v>
      </c>
      <c r="D235" s="265" t="s">
        <v>1382</v>
      </c>
      <c r="E235" s="265" t="s">
        <v>1383</v>
      </c>
      <c r="F235" s="265" t="s">
        <v>1384</v>
      </c>
      <c r="G235" s="265" t="s">
        <v>1385</v>
      </c>
      <c r="H235" s="265" t="s">
        <v>1386</v>
      </c>
      <c r="I235" s="266" t="s">
        <v>1387</v>
      </c>
      <c r="J235" s="263"/>
      <c r="K235" s="267"/>
      <c r="L235" s="267"/>
    </row>
    <row r="236" spans="2:12" x14ac:dyDescent="0.2">
      <c r="B236" s="268" t="s">
        <v>1203</v>
      </c>
      <c r="C236" s="259">
        <v>32</v>
      </c>
      <c r="D236" s="259">
        <v>11</v>
      </c>
      <c r="E236" s="259">
        <v>1</v>
      </c>
      <c r="F236" s="259">
        <v>2</v>
      </c>
      <c r="G236" s="259">
        <v>0</v>
      </c>
      <c r="H236" s="259">
        <v>0</v>
      </c>
      <c r="I236" s="269">
        <v>0</v>
      </c>
      <c r="J236" s="263"/>
    </row>
    <row r="237" spans="2:12" x14ac:dyDescent="0.2">
      <c r="B237" s="268" t="s">
        <v>1201</v>
      </c>
      <c r="C237" s="259">
        <v>65</v>
      </c>
      <c r="D237" s="259">
        <v>143</v>
      </c>
      <c r="E237" s="259">
        <v>60</v>
      </c>
      <c r="F237" s="259">
        <v>16</v>
      </c>
      <c r="G237" s="259">
        <v>0</v>
      </c>
      <c r="H237" s="259">
        <v>1</v>
      </c>
      <c r="I237" s="269">
        <v>0</v>
      </c>
      <c r="J237" s="263"/>
    </row>
    <row r="238" spans="2:12" ht="13.5" thickBot="1" x14ac:dyDescent="0.25">
      <c r="B238" s="270" t="s">
        <v>1102</v>
      </c>
      <c r="C238" s="271">
        <v>97</v>
      </c>
      <c r="D238" s="271">
        <v>154</v>
      </c>
      <c r="E238" s="271">
        <v>61</v>
      </c>
      <c r="F238" s="271">
        <v>18</v>
      </c>
      <c r="G238" s="271">
        <v>0</v>
      </c>
      <c r="H238" s="271">
        <v>1</v>
      </c>
      <c r="I238" s="272">
        <v>0</v>
      </c>
      <c r="J238" s="263"/>
    </row>
    <row r="243" spans="2:9" ht="13.5" thickBot="1" x14ac:dyDescent="0.25">
      <c r="B243" s="262" t="s">
        <v>1390</v>
      </c>
      <c r="C243" s="263"/>
    </row>
    <row r="244" spans="2:9" ht="13.5" thickBot="1" x14ac:dyDescent="0.25">
      <c r="B244" s="254" t="s">
        <v>1196</v>
      </c>
      <c r="C244" s="255" t="s">
        <v>1099</v>
      </c>
      <c r="E244" s="262" t="s">
        <v>1388</v>
      </c>
      <c r="F244" s="263"/>
    </row>
    <row r="245" spans="2:9" ht="13.5" thickBot="1" x14ac:dyDescent="0.25">
      <c r="B245" s="263"/>
      <c r="C245" s="263"/>
      <c r="E245" s="254" t="s">
        <v>1196</v>
      </c>
      <c r="F245" s="255" t="s">
        <v>1099</v>
      </c>
      <c r="H245" s="254" t="s">
        <v>1196</v>
      </c>
      <c r="I245" s="255" t="s">
        <v>1099</v>
      </c>
    </row>
    <row r="246" spans="2:9" ht="13.5" thickBot="1" x14ac:dyDescent="0.25">
      <c r="B246" s="264" t="s">
        <v>1380</v>
      </c>
      <c r="C246" s="266" t="s">
        <v>1197</v>
      </c>
      <c r="E246" s="263"/>
      <c r="F246" s="263"/>
      <c r="H246" s="263"/>
      <c r="I246" s="263"/>
    </row>
    <row r="247" spans="2:9" x14ac:dyDescent="0.2">
      <c r="B247" s="268" t="s">
        <v>1402</v>
      </c>
      <c r="C247" s="269">
        <v>4</v>
      </c>
      <c r="E247" s="264" t="s">
        <v>1380</v>
      </c>
      <c r="F247" s="266" t="s">
        <v>1197</v>
      </c>
      <c r="H247" s="264" t="s">
        <v>1380</v>
      </c>
      <c r="I247" s="266" t="s">
        <v>1197</v>
      </c>
    </row>
    <row r="248" spans="2:9" x14ac:dyDescent="0.2">
      <c r="B248" s="268" t="s">
        <v>1403</v>
      </c>
      <c r="C248" s="269">
        <v>1</v>
      </c>
      <c r="E248" s="268" t="s">
        <v>1201</v>
      </c>
      <c r="F248" s="269">
        <v>269</v>
      </c>
      <c r="H248" s="268" t="s">
        <v>1404</v>
      </c>
      <c r="I248" s="269">
        <v>155</v>
      </c>
    </row>
    <row r="249" spans="2:9" x14ac:dyDescent="0.2">
      <c r="B249" s="268" t="s">
        <v>1405</v>
      </c>
      <c r="C249" s="269">
        <v>7</v>
      </c>
      <c r="E249" s="268" t="s">
        <v>1545</v>
      </c>
      <c r="F249" s="269">
        <v>62</v>
      </c>
      <c r="H249" s="268" t="s">
        <v>1201</v>
      </c>
      <c r="I249" s="269">
        <v>176</v>
      </c>
    </row>
    <row r="250" spans="2:9" ht="13.5" thickBot="1" x14ac:dyDescent="0.25">
      <c r="B250" s="268" t="s">
        <v>1406</v>
      </c>
      <c r="C250" s="269">
        <v>27</v>
      </c>
      <c r="E250" s="270" t="s">
        <v>1102</v>
      </c>
      <c r="F250" s="272">
        <v>331</v>
      </c>
      <c r="H250" s="270" t="s">
        <v>1102</v>
      </c>
      <c r="I250" s="272">
        <v>331</v>
      </c>
    </row>
    <row r="251" spans="2:9" x14ac:dyDescent="0.2">
      <c r="B251" s="268" t="s">
        <v>1428</v>
      </c>
      <c r="C251" s="269">
        <v>5</v>
      </c>
      <c r="H251" s="263"/>
      <c r="I251" s="263"/>
    </row>
    <row r="252" spans="2:9" ht="13.5" thickBot="1" x14ac:dyDescent="0.25">
      <c r="B252" s="270" t="s">
        <v>1102</v>
      </c>
      <c r="C252" s="272">
        <v>44</v>
      </c>
      <c r="H252" s="263"/>
      <c r="I252" s="263"/>
    </row>
    <row r="253" spans="2:9" ht="13.5" thickBot="1" x14ac:dyDescent="0.25">
      <c r="B253" s="263"/>
      <c r="C253" s="263"/>
      <c r="E253" s="254" t="s">
        <v>1196</v>
      </c>
      <c r="F253" s="255" t="s">
        <v>1099</v>
      </c>
      <c r="H253" s="254" t="s">
        <v>1196</v>
      </c>
      <c r="I253" s="255" t="s">
        <v>1099</v>
      </c>
    </row>
    <row r="254" spans="2:9" ht="13.5" thickBot="1" x14ac:dyDescent="0.25">
      <c r="E254" s="263"/>
      <c r="F254" s="263"/>
      <c r="H254" s="263"/>
      <c r="I254" s="263"/>
    </row>
    <row r="255" spans="2:9" ht="13.5" thickBot="1" x14ac:dyDescent="0.25">
      <c r="B255" s="262" t="s">
        <v>1390</v>
      </c>
      <c r="C255" s="263"/>
      <c r="E255" s="264" t="s">
        <v>1380</v>
      </c>
      <c r="F255" s="266" t="s">
        <v>1197</v>
      </c>
      <c r="G255" s="267"/>
      <c r="H255" s="264" t="s">
        <v>1380</v>
      </c>
      <c r="I255" s="266" t="s">
        <v>1197</v>
      </c>
    </row>
    <row r="256" spans="2:9" ht="13.5" thickBot="1" x14ac:dyDescent="0.25">
      <c r="B256" s="254" t="s">
        <v>1196</v>
      </c>
      <c r="C256" s="255" t="s">
        <v>1099</v>
      </c>
      <c r="E256" s="268" t="s">
        <v>1551</v>
      </c>
      <c r="F256" s="269">
        <v>54</v>
      </c>
      <c r="H256" s="268" t="s">
        <v>1410</v>
      </c>
      <c r="I256" s="269">
        <v>3</v>
      </c>
    </row>
    <row r="257" spans="2:12" ht="13.5" thickBot="1" x14ac:dyDescent="0.25">
      <c r="B257" s="263"/>
      <c r="C257" s="263"/>
      <c r="E257" s="268" t="s">
        <v>1201</v>
      </c>
      <c r="F257" s="269">
        <v>277</v>
      </c>
      <c r="H257" s="268" t="s">
        <v>1201</v>
      </c>
      <c r="I257" s="269">
        <v>328</v>
      </c>
    </row>
    <row r="258" spans="2:12" ht="13.5" thickBot="1" x14ac:dyDescent="0.25">
      <c r="B258" s="264" t="s">
        <v>1380</v>
      </c>
      <c r="C258" s="266" t="s">
        <v>1197</v>
      </c>
      <c r="E258" s="270" t="s">
        <v>1102</v>
      </c>
      <c r="F258" s="272">
        <v>331</v>
      </c>
      <c r="H258" s="270" t="s">
        <v>1102</v>
      </c>
      <c r="I258" s="272">
        <v>331</v>
      </c>
    </row>
    <row r="259" spans="2:12" x14ac:dyDescent="0.2">
      <c r="B259" s="268" t="s">
        <v>121</v>
      </c>
      <c r="C259" s="269">
        <v>233</v>
      </c>
    </row>
    <row r="260" spans="2:12" x14ac:dyDescent="0.2">
      <c r="B260" s="268" t="s">
        <v>1201</v>
      </c>
      <c r="C260" s="269">
        <v>98</v>
      </c>
      <c r="K260" s="263"/>
      <c r="L260" s="263"/>
    </row>
    <row r="261" spans="2:12" ht="13.5" thickBot="1" x14ac:dyDescent="0.25">
      <c r="B261" s="270" t="s">
        <v>1102</v>
      </c>
      <c r="C261" s="272">
        <v>331</v>
      </c>
      <c r="K261" s="263"/>
      <c r="L261" s="263"/>
    </row>
    <row r="262" spans="2:12" x14ac:dyDescent="0.2">
      <c r="K262" s="263"/>
      <c r="L262" s="263"/>
    </row>
    <row r="263" spans="2:12" x14ac:dyDescent="0.2">
      <c r="K263" s="263"/>
      <c r="L263" s="263"/>
    </row>
    <row r="264" spans="2:12" x14ac:dyDescent="0.2">
      <c r="K264" s="263"/>
      <c r="L264" s="263"/>
    </row>
    <row r="265" spans="2:12" x14ac:dyDescent="0.2">
      <c r="K265" s="263"/>
      <c r="L265" s="263"/>
    </row>
    <row r="266" spans="2:12" x14ac:dyDescent="0.2">
      <c r="B266" s="262"/>
      <c r="C266" s="263"/>
      <c r="D266" s="263"/>
      <c r="E266" s="262"/>
      <c r="F266" s="263"/>
      <c r="G266" s="263"/>
      <c r="H266" s="262"/>
      <c r="I266" s="263"/>
      <c r="K266" s="263"/>
      <c r="L266" s="263"/>
    </row>
    <row r="267" spans="2:12" ht="13.5" thickBot="1" x14ac:dyDescent="0.25">
      <c r="B267" s="262"/>
      <c r="C267" s="263"/>
      <c r="D267" s="263"/>
      <c r="E267" s="262"/>
      <c r="F267" s="263"/>
      <c r="G267" s="263"/>
      <c r="H267" s="262"/>
      <c r="I267" s="263"/>
      <c r="K267" s="263"/>
      <c r="L267" s="263"/>
    </row>
    <row r="268" spans="2:12" ht="13.5" thickBot="1" x14ac:dyDescent="0.25">
      <c r="B268" s="254" t="s">
        <v>1196</v>
      </c>
      <c r="C268" s="255" t="s">
        <v>1100</v>
      </c>
      <c r="D268" s="263"/>
      <c r="E268" s="254" t="s">
        <v>1196</v>
      </c>
      <c r="F268" s="255" t="s">
        <v>1101</v>
      </c>
      <c r="G268" s="263"/>
      <c r="H268" s="254" t="s">
        <v>1196</v>
      </c>
      <c r="I268" s="255" t="s">
        <v>1099</v>
      </c>
      <c r="K268" s="263"/>
      <c r="L268" s="263"/>
    </row>
    <row r="269" spans="2:12" ht="13.5" thickBot="1" x14ac:dyDescent="0.25">
      <c r="B269" s="263"/>
      <c r="C269" s="263"/>
      <c r="D269" s="263"/>
      <c r="E269" s="263"/>
      <c r="F269" s="263"/>
      <c r="G269" s="263"/>
      <c r="H269" s="263"/>
      <c r="I269" s="263"/>
      <c r="K269" s="263"/>
      <c r="L269" s="263"/>
    </row>
    <row r="270" spans="2:12" x14ac:dyDescent="0.2">
      <c r="B270" s="264" t="s">
        <v>1380</v>
      </c>
      <c r="C270" s="266" t="s">
        <v>1197</v>
      </c>
      <c r="D270" s="273"/>
      <c r="E270" s="264" t="s">
        <v>1380</v>
      </c>
      <c r="F270" s="266" t="s">
        <v>1197</v>
      </c>
      <c r="G270" s="273"/>
      <c r="H270" s="264" t="s">
        <v>1380</v>
      </c>
      <c r="I270" s="266" t="s">
        <v>1197</v>
      </c>
      <c r="K270" s="263"/>
      <c r="L270" s="263"/>
    </row>
    <row r="271" spans="2:12" x14ac:dyDescent="0.2">
      <c r="B271" s="268" t="s">
        <v>1414</v>
      </c>
      <c r="C271" s="269">
        <v>5</v>
      </c>
      <c r="D271" s="263"/>
      <c r="E271" s="268" t="s">
        <v>1414</v>
      </c>
      <c r="F271" s="269">
        <v>2</v>
      </c>
      <c r="G271" s="263"/>
      <c r="H271" s="268" t="s">
        <v>1414</v>
      </c>
      <c r="I271" s="269">
        <v>4</v>
      </c>
      <c r="K271" s="263"/>
      <c r="L271" s="263"/>
    </row>
    <row r="272" spans="2:12" x14ac:dyDescent="0.2">
      <c r="B272" s="268" t="s">
        <v>1402</v>
      </c>
      <c r="C272" s="269">
        <v>24</v>
      </c>
      <c r="D272" s="263"/>
      <c r="E272" s="268" t="s">
        <v>1402</v>
      </c>
      <c r="F272" s="269">
        <v>7</v>
      </c>
      <c r="G272" s="263"/>
      <c r="H272" s="268" t="s">
        <v>1402</v>
      </c>
      <c r="I272" s="269">
        <v>4</v>
      </c>
      <c r="K272" s="263"/>
      <c r="L272" s="263"/>
    </row>
    <row r="273" spans="2:12" x14ac:dyDescent="0.2">
      <c r="B273" s="268" t="s">
        <v>1458</v>
      </c>
      <c r="C273" s="269">
        <v>62</v>
      </c>
      <c r="D273" s="263"/>
      <c r="E273" s="268" t="s">
        <v>1458</v>
      </c>
      <c r="F273" s="269">
        <v>9</v>
      </c>
      <c r="G273" s="263"/>
      <c r="H273" s="268" t="s">
        <v>1458</v>
      </c>
      <c r="I273" s="269">
        <v>30</v>
      </c>
      <c r="K273" s="263"/>
      <c r="L273" s="263"/>
    </row>
    <row r="274" spans="2:12" x14ac:dyDescent="0.2">
      <c r="B274" s="268" t="s">
        <v>1487</v>
      </c>
      <c r="C274" s="269">
        <v>0</v>
      </c>
      <c r="D274" s="263"/>
      <c r="E274" s="268" t="s">
        <v>1487</v>
      </c>
      <c r="F274" s="269">
        <v>18</v>
      </c>
      <c r="G274" s="263"/>
      <c r="H274" s="268" t="s">
        <v>1487</v>
      </c>
      <c r="I274" s="269">
        <v>33</v>
      </c>
      <c r="K274" s="263"/>
      <c r="L274" s="263"/>
    </row>
    <row r="275" spans="2:12" x14ac:dyDescent="0.2">
      <c r="B275" s="268" t="s">
        <v>1417</v>
      </c>
      <c r="C275" s="269">
        <v>43</v>
      </c>
      <c r="D275" s="263"/>
      <c r="E275" s="268" t="s">
        <v>1417</v>
      </c>
      <c r="F275" s="269">
        <v>13</v>
      </c>
      <c r="G275" s="263"/>
      <c r="H275" s="268" t="s">
        <v>1417</v>
      </c>
      <c r="I275" s="269">
        <v>5</v>
      </c>
      <c r="K275" s="263"/>
      <c r="L275" s="263"/>
    </row>
    <row r="276" spans="2:12" x14ac:dyDescent="0.2">
      <c r="B276" s="268" t="s">
        <v>1416</v>
      </c>
      <c r="C276" s="269">
        <v>5</v>
      </c>
      <c r="D276" s="263"/>
      <c r="E276" s="268" t="s">
        <v>1416</v>
      </c>
      <c r="F276" s="269">
        <v>2</v>
      </c>
      <c r="G276" s="263"/>
      <c r="H276" s="268" t="s">
        <v>1416</v>
      </c>
      <c r="I276" s="269">
        <v>-1</v>
      </c>
      <c r="K276" s="263"/>
      <c r="L276" s="263"/>
    </row>
    <row r="277" spans="2:12" x14ac:dyDescent="0.2">
      <c r="B277" s="268" t="s">
        <v>1418</v>
      </c>
      <c r="C277" s="269">
        <v>22</v>
      </c>
      <c r="D277" s="263"/>
      <c r="E277" s="268" t="s">
        <v>1418</v>
      </c>
      <c r="F277" s="269">
        <v>57</v>
      </c>
      <c r="G277" s="263"/>
      <c r="H277" s="268" t="s">
        <v>1418</v>
      </c>
      <c r="I277" s="269">
        <v>15</v>
      </c>
      <c r="K277" s="263"/>
      <c r="L277" s="263"/>
    </row>
    <row r="278" spans="2:12" x14ac:dyDescent="0.2">
      <c r="B278" s="268" t="s">
        <v>1419</v>
      </c>
      <c r="C278" s="269">
        <v>2</v>
      </c>
      <c r="D278" s="263"/>
      <c r="E278" s="268" t="s">
        <v>1419</v>
      </c>
      <c r="F278" s="269">
        <v>4</v>
      </c>
      <c r="G278" s="263"/>
      <c r="H278" s="268" t="s">
        <v>1419</v>
      </c>
      <c r="I278" s="269">
        <v>1</v>
      </c>
      <c r="K278" s="263"/>
      <c r="L278" s="263"/>
    </row>
    <row r="279" spans="2:12" x14ac:dyDescent="0.2">
      <c r="B279" s="268" t="s">
        <v>1420</v>
      </c>
      <c r="C279" s="269">
        <v>8</v>
      </c>
      <c r="D279" s="263"/>
      <c r="E279" s="268" t="s">
        <v>1420</v>
      </c>
      <c r="F279" s="269">
        <v>43</v>
      </c>
      <c r="G279" s="263"/>
      <c r="H279" s="268" t="s">
        <v>1420</v>
      </c>
      <c r="I279" s="269">
        <v>7</v>
      </c>
      <c r="K279" s="263"/>
      <c r="L279" s="263"/>
    </row>
    <row r="280" spans="2:12" x14ac:dyDescent="0.2">
      <c r="B280" s="268" t="s">
        <v>1459</v>
      </c>
      <c r="C280" s="269">
        <v>11</v>
      </c>
      <c r="D280" s="263"/>
      <c r="E280" s="268" t="s">
        <v>1459</v>
      </c>
      <c r="F280" s="269">
        <v>5</v>
      </c>
      <c r="G280" s="263"/>
      <c r="H280" s="268" t="s">
        <v>1459</v>
      </c>
      <c r="I280" s="269">
        <v>11</v>
      </c>
      <c r="K280" s="263"/>
      <c r="L280" s="263"/>
    </row>
    <row r="281" spans="2:12" x14ac:dyDescent="0.2">
      <c r="B281" s="268" t="s">
        <v>1422</v>
      </c>
      <c r="C281" s="269">
        <v>88</v>
      </c>
      <c r="D281" s="263"/>
      <c r="E281" s="268" t="s">
        <v>1422</v>
      </c>
      <c r="F281" s="269">
        <v>3</v>
      </c>
      <c r="G281" s="263"/>
      <c r="H281" s="268" t="s">
        <v>1422</v>
      </c>
      <c r="I281" s="269">
        <v>4</v>
      </c>
      <c r="K281" s="263"/>
      <c r="L281" s="263"/>
    </row>
    <row r="282" spans="2:12" x14ac:dyDescent="0.2">
      <c r="B282" s="268" t="s">
        <v>1423</v>
      </c>
      <c r="C282" s="269">
        <v>7</v>
      </c>
      <c r="D282" s="263"/>
      <c r="E282" s="268" t="s">
        <v>1423</v>
      </c>
      <c r="F282" s="269">
        <v>26</v>
      </c>
      <c r="G282" s="263"/>
      <c r="H282" s="268" t="s">
        <v>1423</v>
      </c>
      <c r="I282" s="269">
        <v>0</v>
      </c>
      <c r="K282" s="263"/>
      <c r="L282" s="263"/>
    </row>
    <row r="283" spans="2:12" x14ac:dyDescent="0.2">
      <c r="B283" s="268" t="s">
        <v>1424</v>
      </c>
      <c r="C283" s="269">
        <v>13</v>
      </c>
      <c r="D283" s="263"/>
      <c r="E283" s="268" t="s">
        <v>1424</v>
      </c>
      <c r="F283" s="269">
        <v>22</v>
      </c>
      <c r="G283" s="263"/>
      <c r="H283" s="268" t="s">
        <v>1424</v>
      </c>
      <c r="I283" s="269">
        <v>12</v>
      </c>
      <c r="K283" s="263"/>
      <c r="L283" s="263"/>
    </row>
    <row r="284" spans="2:12" x14ac:dyDescent="0.2">
      <c r="B284" s="268" t="s">
        <v>1488</v>
      </c>
      <c r="C284" s="269">
        <v>4</v>
      </c>
      <c r="D284" s="263"/>
      <c r="E284" s="268" t="s">
        <v>1488</v>
      </c>
      <c r="F284" s="269">
        <v>287</v>
      </c>
      <c r="G284" s="263"/>
      <c r="H284" s="268" t="s">
        <v>1488</v>
      </c>
      <c r="I284" s="269">
        <v>28</v>
      </c>
      <c r="K284" s="263"/>
      <c r="L284" s="263"/>
    </row>
    <row r="285" spans="2:12" x14ac:dyDescent="0.2">
      <c r="B285" s="268" t="s">
        <v>1405</v>
      </c>
      <c r="C285" s="269">
        <v>11</v>
      </c>
      <c r="D285" s="263"/>
      <c r="E285" s="268" t="s">
        <v>1405</v>
      </c>
      <c r="F285" s="269">
        <v>41</v>
      </c>
      <c r="G285" s="263"/>
      <c r="H285" s="268" t="s">
        <v>1405</v>
      </c>
      <c r="I285" s="269">
        <v>164</v>
      </c>
      <c r="K285" s="263"/>
      <c r="L285" s="263"/>
    </row>
    <row r="286" spans="2:12" x14ac:dyDescent="0.2">
      <c r="B286" s="268" t="s">
        <v>1426</v>
      </c>
      <c r="C286" s="269">
        <v>12</v>
      </c>
      <c r="D286" s="263"/>
      <c r="E286" s="268" t="s">
        <v>1426</v>
      </c>
      <c r="F286" s="269">
        <v>10</v>
      </c>
      <c r="G286" s="263"/>
      <c r="H286" s="268" t="s">
        <v>1426</v>
      </c>
      <c r="I286" s="269">
        <v>7</v>
      </c>
    </row>
    <row r="287" spans="2:12" x14ac:dyDescent="0.2">
      <c r="B287" s="268" t="s">
        <v>1427</v>
      </c>
      <c r="C287" s="269">
        <v>5</v>
      </c>
      <c r="D287" s="263"/>
      <c r="E287" s="268" t="s">
        <v>1427</v>
      </c>
      <c r="F287" s="269">
        <v>6</v>
      </c>
      <c r="G287" s="263"/>
      <c r="H287" s="268" t="s">
        <v>1427</v>
      </c>
      <c r="I287" s="269">
        <v>2</v>
      </c>
    </row>
    <row r="288" spans="2:12" x14ac:dyDescent="0.2">
      <c r="B288" s="268" t="s">
        <v>1428</v>
      </c>
      <c r="C288" s="269">
        <v>2</v>
      </c>
      <c r="D288" s="263"/>
      <c r="E288" s="268" t="s">
        <v>1428</v>
      </c>
      <c r="F288" s="269">
        <v>-3</v>
      </c>
      <c r="G288" s="263"/>
      <c r="H288" s="268" t="s">
        <v>1428</v>
      </c>
      <c r="I288" s="269">
        <v>5</v>
      </c>
    </row>
    <row r="289" spans="2:9" ht="13.5" thickBot="1" x14ac:dyDescent="0.25">
      <c r="B289" s="270" t="s">
        <v>1102</v>
      </c>
      <c r="C289" s="272">
        <v>324</v>
      </c>
      <c r="D289" s="263"/>
      <c r="E289" s="270" t="s">
        <v>1102</v>
      </c>
      <c r="F289" s="272">
        <v>552</v>
      </c>
      <c r="G289" s="263"/>
      <c r="H289" s="270" t="s">
        <v>1102</v>
      </c>
      <c r="I289" s="272">
        <v>331</v>
      </c>
    </row>
    <row r="290" spans="2:9" x14ac:dyDescent="0.2">
      <c r="B290" s="263"/>
      <c r="C290" s="263"/>
      <c r="H290" s="263"/>
      <c r="I290" s="263"/>
    </row>
    <row r="291" spans="2:9" x14ac:dyDescent="0.2">
      <c r="H291" s="263"/>
      <c r="I291" s="263"/>
    </row>
    <row r="294" spans="2:9" x14ac:dyDescent="0.2">
      <c r="B294" s="262"/>
      <c r="C294" s="263"/>
      <c r="D294" s="263"/>
      <c r="E294" s="263"/>
    </row>
    <row r="295" spans="2:9" ht="13.5" thickBot="1" x14ac:dyDescent="0.25">
      <c r="B295" s="262"/>
      <c r="C295" s="263"/>
      <c r="D295" s="263"/>
      <c r="E295" s="263"/>
    </row>
    <row r="296" spans="2:9" ht="13.5" thickBot="1" x14ac:dyDescent="0.25">
      <c r="B296" s="254" t="s">
        <v>1196</v>
      </c>
      <c r="C296" s="255" t="s">
        <v>1099</v>
      </c>
      <c r="D296" s="263"/>
      <c r="E296" s="263"/>
    </row>
    <row r="297" spans="2:9" ht="13.5" thickBot="1" x14ac:dyDescent="0.25">
      <c r="B297" s="263"/>
      <c r="C297" s="263"/>
      <c r="D297" s="263"/>
      <c r="E297" s="263"/>
    </row>
    <row r="298" spans="2:9" x14ac:dyDescent="0.2">
      <c r="B298" s="274" t="s">
        <v>1380</v>
      </c>
      <c r="C298" s="275" t="s">
        <v>1208</v>
      </c>
      <c r="D298" s="275" t="s">
        <v>1547</v>
      </c>
      <c r="E298" s="276" t="s">
        <v>1197</v>
      </c>
      <c r="F298" s="267"/>
      <c r="G298" s="267"/>
      <c r="H298" s="267"/>
      <c r="I298" s="267"/>
    </row>
    <row r="299" spans="2:9" x14ac:dyDescent="0.2">
      <c r="B299" s="268" t="s">
        <v>1414</v>
      </c>
      <c r="C299" s="259">
        <v>8</v>
      </c>
      <c r="D299" s="259">
        <v>4</v>
      </c>
      <c r="E299" s="269">
        <v>4</v>
      </c>
    </row>
    <row r="300" spans="2:9" x14ac:dyDescent="0.2">
      <c r="B300" s="268" t="s">
        <v>1402</v>
      </c>
      <c r="C300" s="259">
        <v>6</v>
      </c>
      <c r="D300" s="259">
        <v>2</v>
      </c>
      <c r="E300" s="269">
        <v>4</v>
      </c>
    </row>
    <row r="301" spans="2:9" x14ac:dyDescent="0.2">
      <c r="B301" s="268" t="s">
        <v>1458</v>
      </c>
      <c r="C301" s="259">
        <v>34</v>
      </c>
      <c r="D301" s="259">
        <v>4</v>
      </c>
      <c r="E301" s="269">
        <v>30</v>
      </c>
    </row>
    <row r="302" spans="2:9" x14ac:dyDescent="0.2">
      <c r="B302" s="268" t="s">
        <v>1487</v>
      </c>
      <c r="C302" s="259">
        <v>34</v>
      </c>
      <c r="D302" s="259">
        <v>1</v>
      </c>
      <c r="E302" s="269">
        <v>33</v>
      </c>
    </row>
    <row r="303" spans="2:9" x14ac:dyDescent="0.2">
      <c r="B303" s="268" t="s">
        <v>1417</v>
      </c>
      <c r="C303" s="259">
        <v>7</v>
      </c>
      <c r="D303" s="259">
        <v>2</v>
      </c>
      <c r="E303" s="269">
        <v>5</v>
      </c>
    </row>
    <row r="304" spans="2:9" x14ac:dyDescent="0.2">
      <c r="B304" s="268" t="s">
        <v>1416</v>
      </c>
      <c r="C304" s="259">
        <v>1</v>
      </c>
      <c r="D304" s="259">
        <v>2</v>
      </c>
      <c r="E304" s="269">
        <v>-1</v>
      </c>
    </row>
    <row r="305" spans="2:19" x14ac:dyDescent="0.2">
      <c r="B305" s="268" t="s">
        <v>1418</v>
      </c>
      <c r="C305" s="259">
        <v>17</v>
      </c>
      <c r="D305" s="259">
        <v>2</v>
      </c>
      <c r="E305" s="269">
        <v>15</v>
      </c>
    </row>
    <row r="306" spans="2:19" x14ac:dyDescent="0.2">
      <c r="B306" s="268" t="s">
        <v>1419</v>
      </c>
      <c r="C306" s="259">
        <v>4</v>
      </c>
      <c r="D306" s="259">
        <v>3</v>
      </c>
      <c r="E306" s="269">
        <v>1</v>
      </c>
    </row>
    <row r="307" spans="2:19" x14ac:dyDescent="0.2">
      <c r="B307" s="268" t="s">
        <v>1420</v>
      </c>
      <c r="C307" s="259">
        <v>9</v>
      </c>
      <c r="D307" s="259">
        <v>2</v>
      </c>
      <c r="E307" s="269">
        <v>7</v>
      </c>
    </row>
    <row r="308" spans="2:19" x14ac:dyDescent="0.2">
      <c r="B308" s="268" t="s">
        <v>1459</v>
      </c>
      <c r="C308" s="259">
        <v>11</v>
      </c>
      <c r="D308" s="259">
        <v>0</v>
      </c>
      <c r="E308" s="269">
        <v>11</v>
      </c>
    </row>
    <row r="309" spans="2:19" x14ac:dyDescent="0.2">
      <c r="B309" s="268" t="s">
        <v>1422</v>
      </c>
      <c r="C309" s="259">
        <v>5</v>
      </c>
      <c r="D309" s="259">
        <v>1</v>
      </c>
      <c r="E309" s="269">
        <v>4</v>
      </c>
    </row>
    <row r="310" spans="2:19" x14ac:dyDescent="0.2">
      <c r="B310" s="268" t="s">
        <v>1423</v>
      </c>
      <c r="C310" s="259">
        <v>7</v>
      </c>
      <c r="D310" s="259">
        <v>7</v>
      </c>
      <c r="E310" s="269">
        <v>0</v>
      </c>
    </row>
    <row r="311" spans="2:19" x14ac:dyDescent="0.2">
      <c r="B311" s="268" t="s">
        <v>1424</v>
      </c>
      <c r="C311" s="259">
        <v>14</v>
      </c>
      <c r="D311" s="259">
        <v>2</v>
      </c>
      <c r="E311" s="269">
        <v>12</v>
      </c>
    </row>
    <row r="312" spans="2:19" x14ac:dyDescent="0.2">
      <c r="B312" s="268" t="s">
        <v>1488</v>
      </c>
      <c r="C312" s="259">
        <v>34</v>
      </c>
      <c r="D312" s="259">
        <v>6</v>
      </c>
      <c r="E312" s="269">
        <v>28</v>
      </c>
    </row>
    <row r="313" spans="2:19" x14ac:dyDescent="0.2">
      <c r="B313" s="268" t="s">
        <v>1405</v>
      </c>
      <c r="C313" s="259">
        <v>169</v>
      </c>
      <c r="D313" s="259">
        <v>5</v>
      </c>
      <c r="E313" s="269">
        <v>164</v>
      </c>
    </row>
    <row r="314" spans="2:19" x14ac:dyDescent="0.2">
      <c r="B314" s="268" t="s">
        <v>1426</v>
      </c>
      <c r="C314" s="259">
        <v>11</v>
      </c>
      <c r="D314" s="259">
        <v>4</v>
      </c>
      <c r="E314" s="269">
        <v>7</v>
      </c>
    </row>
    <row r="315" spans="2:19" x14ac:dyDescent="0.2">
      <c r="B315" s="268" t="s">
        <v>1427</v>
      </c>
      <c r="C315" s="259">
        <v>5</v>
      </c>
      <c r="D315" s="259">
        <v>3</v>
      </c>
      <c r="E315" s="269">
        <v>2</v>
      </c>
    </row>
    <row r="316" spans="2:19" x14ac:dyDescent="0.2">
      <c r="B316" s="268" t="s">
        <v>1428</v>
      </c>
      <c r="C316" s="259">
        <v>6</v>
      </c>
      <c r="D316" s="259">
        <v>1</v>
      </c>
      <c r="E316" s="269">
        <v>5</v>
      </c>
    </row>
    <row r="317" spans="2:19" ht="13.5" thickBot="1" x14ac:dyDescent="0.25">
      <c r="B317" s="270" t="s">
        <v>1102</v>
      </c>
      <c r="C317" s="271">
        <v>382</v>
      </c>
      <c r="D317" s="271">
        <v>51</v>
      </c>
      <c r="E317" s="272">
        <v>331</v>
      </c>
    </row>
    <row r="320" spans="2:19" x14ac:dyDescent="0.2">
      <c r="C320" s="263"/>
      <c r="D320" s="263"/>
      <c r="E320" s="263"/>
      <c r="F320" s="263"/>
      <c r="G320" s="263"/>
      <c r="H320" s="263"/>
      <c r="I320" s="263"/>
      <c r="J320" s="263"/>
      <c r="K320" s="263"/>
      <c r="L320" s="263"/>
      <c r="M320" s="263"/>
      <c r="N320" s="263"/>
      <c r="O320" s="263"/>
      <c r="P320" s="263"/>
      <c r="Q320" s="263"/>
      <c r="R320" s="263"/>
      <c r="S320" s="263"/>
    </row>
    <row r="321" spans="2:19" ht="13.5" thickBot="1" x14ac:dyDescent="0.25">
      <c r="B321" s="262" t="s">
        <v>1204</v>
      </c>
      <c r="C321" s="263"/>
      <c r="D321" s="263"/>
      <c r="E321" s="263"/>
      <c r="F321" s="263"/>
      <c r="G321" s="263"/>
      <c r="H321" s="263"/>
      <c r="I321" s="263"/>
      <c r="J321" s="263"/>
      <c r="K321" s="263"/>
      <c r="L321" s="263"/>
      <c r="M321" s="263"/>
      <c r="N321" s="263"/>
      <c r="O321" s="263"/>
      <c r="P321" s="263"/>
      <c r="Q321" s="263"/>
      <c r="R321" s="263"/>
      <c r="S321" s="263"/>
    </row>
    <row r="322" spans="2:19" ht="13.5" thickBot="1" x14ac:dyDescent="0.25">
      <c r="B322" s="254" t="s">
        <v>1196</v>
      </c>
      <c r="C322" s="255" t="s">
        <v>1099</v>
      </c>
      <c r="D322" s="263"/>
      <c r="E322" s="263"/>
      <c r="F322" s="263"/>
      <c r="G322" s="263"/>
      <c r="H322" s="263"/>
      <c r="I322" s="263"/>
      <c r="J322" s="263"/>
      <c r="K322" s="263"/>
      <c r="L322" s="263"/>
      <c r="M322" s="263"/>
      <c r="N322" s="263"/>
      <c r="O322" s="263"/>
      <c r="P322" s="263"/>
      <c r="Q322" s="263"/>
      <c r="R322" s="263"/>
      <c r="S322" s="263"/>
    </row>
    <row r="323" spans="2:19" ht="13.5" thickBot="1" x14ac:dyDescent="0.25">
      <c r="B323" s="254" t="s">
        <v>1198</v>
      </c>
      <c r="C323" s="255" t="s">
        <v>1199</v>
      </c>
      <c r="D323" s="263"/>
      <c r="E323" s="263"/>
      <c r="F323" s="263"/>
      <c r="G323" s="263"/>
      <c r="H323" s="263"/>
      <c r="I323" s="263"/>
      <c r="J323" s="263"/>
      <c r="K323" s="263"/>
      <c r="L323" s="263"/>
      <c r="M323" s="263"/>
      <c r="N323" s="263"/>
      <c r="O323" s="263"/>
      <c r="P323" s="263"/>
      <c r="Q323" s="263"/>
      <c r="R323" s="263"/>
      <c r="S323" s="263"/>
    </row>
    <row r="324" spans="2:19" ht="13.5" thickBot="1" x14ac:dyDescent="0.25">
      <c r="B324" s="263"/>
      <c r="C324" s="263"/>
      <c r="D324" s="263"/>
      <c r="E324" s="263"/>
      <c r="F324" s="263"/>
      <c r="G324" s="263"/>
      <c r="H324" s="263"/>
      <c r="I324" s="263"/>
      <c r="J324" s="263"/>
      <c r="K324" s="263"/>
      <c r="L324" s="263"/>
      <c r="M324" s="263"/>
      <c r="N324" s="263"/>
      <c r="O324" s="263"/>
      <c r="P324" s="263"/>
      <c r="Q324" s="263"/>
      <c r="R324" s="263"/>
      <c r="S324" s="263"/>
    </row>
    <row r="325" spans="2:19" x14ac:dyDescent="0.2">
      <c r="B325" s="264" t="s">
        <v>1380</v>
      </c>
      <c r="C325" s="265" t="s">
        <v>1381</v>
      </c>
      <c r="D325" s="265" t="s">
        <v>1382</v>
      </c>
      <c r="E325" s="265" t="s">
        <v>1383</v>
      </c>
      <c r="F325" s="265" t="s">
        <v>1384</v>
      </c>
      <c r="G325" s="265" t="s">
        <v>1385</v>
      </c>
      <c r="H325" s="265" t="s">
        <v>1386</v>
      </c>
      <c r="I325" s="266" t="s">
        <v>1387</v>
      </c>
      <c r="J325" s="263"/>
      <c r="K325" s="273"/>
      <c r="L325" s="273"/>
      <c r="M325" s="273"/>
      <c r="N325" s="273"/>
      <c r="O325" s="273"/>
      <c r="P325" s="273"/>
      <c r="Q325" s="273"/>
      <c r="R325" s="273"/>
      <c r="S325" s="273"/>
    </row>
    <row r="326" spans="2:19" x14ac:dyDescent="0.2">
      <c r="B326" s="268" t="s">
        <v>1215</v>
      </c>
      <c r="C326" s="259">
        <v>9</v>
      </c>
      <c r="D326" s="259">
        <v>20</v>
      </c>
      <c r="E326" s="259">
        <v>5</v>
      </c>
      <c r="F326" s="259">
        <v>0</v>
      </c>
      <c r="G326" s="259">
        <v>0</v>
      </c>
      <c r="H326" s="259">
        <v>0</v>
      </c>
      <c r="I326" s="269">
        <v>0</v>
      </c>
      <c r="J326" s="263"/>
      <c r="K326" s="263"/>
      <c r="L326" s="263"/>
      <c r="M326" s="263"/>
      <c r="N326" s="263"/>
      <c r="O326" s="263"/>
      <c r="P326" s="263"/>
      <c r="Q326" s="263"/>
      <c r="R326" s="263"/>
      <c r="S326" s="263"/>
    </row>
    <row r="327" spans="2:19" x14ac:dyDescent="0.2">
      <c r="B327" s="268" t="s">
        <v>1173</v>
      </c>
      <c r="C327" s="259">
        <v>44</v>
      </c>
      <c r="D327" s="259">
        <v>114</v>
      </c>
      <c r="E327" s="259">
        <v>62</v>
      </c>
      <c r="F327" s="259">
        <v>13</v>
      </c>
      <c r="G327" s="259">
        <v>1</v>
      </c>
      <c r="H327" s="259">
        <v>1</v>
      </c>
      <c r="I327" s="269">
        <v>0</v>
      </c>
      <c r="J327" s="263"/>
      <c r="K327" s="263"/>
      <c r="L327" s="263"/>
      <c r="M327" s="263"/>
      <c r="N327" s="263"/>
      <c r="O327" s="263"/>
      <c r="P327" s="263"/>
      <c r="Q327" s="263"/>
      <c r="R327" s="263"/>
      <c r="S327" s="263"/>
    </row>
    <row r="328" spans="2:19" ht="13.5" thickBot="1" x14ac:dyDescent="0.25">
      <c r="B328" s="270" t="s">
        <v>1102</v>
      </c>
      <c r="C328" s="271">
        <v>53</v>
      </c>
      <c r="D328" s="271">
        <v>134</v>
      </c>
      <c r="E328" s="271">
        <v>67</v>
      </c>
      <c r="F328" s="271">
        <v>13</v>
      </c>
      <c r="G328" s="271">
        <v>1</v>
      </c>
      <c r="H328" s="271">
        <v>1</v>
      </c>
      <c r="I328" s="272">
        <v>0</v>
      </c>
      <c r="J328" s="263"/>
      <c r="K328" s="263"/>
      <c r="L328" s="263"/>
      <c r="M328" s="263"/>
      <c r="N328" s="263"/>
      <c r="O328" s="263"/>
      <c r="P328" s="263"/>
      <c r="Q328" s="263"/>
      <c r="R328" s="263"/>
      <c r="S328" s="263"/>
    </row>
    <row r="329" spans="2:19" x14ac:dyDescent="0.2">
      <c r="B329" s="263"/>
      <c r="C329" s="263"/>
      <c r="D329" s="263"/>
      <c r="E329" s="263"/>
      <c r="F329" s="263"/>
      <c r="G329" s="263"/>
      <c r="H329" s="263"/>
      <c r="I329" s="263"/>
      <c r="J329" s="263"/>
      <c r="K329" s="263"/>
      <c r="L329" s="263"/>
      <c r="M329" s="263"/>
      <c r="N329" s="263"/>
      <c r="O329" s="263"/>
      <c r="P329" s="263"/>
      <c r="Q329" s="263"/>
      <c r="R329" s="263"/>
      <c r="S329" s="263"/>
    </row>
    <row r="330" spans="2:19" x14ac:dyDescent="0.2">
      <c r="B330" s="263"/>
      <c r="C330" s="263"/>
      <c r="D330" s="263"/>
      <c r="E330" s="263"/>
      <c r="F330" s="263"/>
      <c r="G330" s="263"/>
      <c r="H330" s="263"/>
      <c r="I330" s="263"/>
      <c r="J330" s="263"/>
      <c r="K330" s="263"/>
      <c r="L330" s="263"/>
      <c r="M330" s="263"/>
      <c r="N330" s="263"/>
      <c r="O330" s="263"/>
      <c r="P330" s="263"/>
      <c r="Q330" s="263"/>
      <c r="R330" s="263"/>
      <c r="S330" s="263"/>
    </row>
    <row r="331" spans="2:19" x14ac:dyDescent="0.2">
      <c r="B331" s="263"/>
      <c r="C331" s="263"/>
      <c r="D331" s="263"/>
      <c r="E331" s="263"/>
      <c r="F331" s="263"/>
      <c r="G331" s="263"/>
      <c r="H331" s="263"/>
      <c r="I331" s="263"/>
      <c r="J331" s="263"/>
      <c r="K331" s="263"/>
      <c r="L331" s="263"/>
      <c r="M331" s="263"/>
      <c r="N331" s="263"/>
      <c r="O331" s="263"/>
      <c r="P331" s="263"/>
      <c r="Q331" s="263"/>
      <c r="R331" s="263"/>
      <c r="S331" s="263"/>
    </row>
    <row r="332" spans="2:19" ht="13.5" thickBot="1" x14ac:dyDescent="0.25">
      <c r="B332" s="263"/>
      <c r="C332" s="263"/>
      <c r="D332" s="263"/>
      <c r="E332" s="263"/>
      <c r="F332" s="263"/>
      <c r="G332" s="263"/>
      <c r="H332" s="263"/>
      <c r="I332" s="263"/>
      <c r="J332" s="263"/>
      <c r="K332" s="263"/>
      <c r="L332" s="263"/>
      <c r="M332" s="263"/>
      <c r="N332" s="263"/>
      <c r="O332" s="263"/>
      <c r="P332" s="263"/>
      <c r="Q332" s="263"/>
      <c r="R332" s="263"/>
      <c r="S332" s="263"/>
    </row>
    <row r="333" spans="2:19" ht="13.5" thickBot="1" x14ac:dyDescent="0.25">
      <c r="B333" s="254" t="s">
        <v>1196</v>
      </c>
      <c r="C333" s="255" t="s">
        <v>1101</v>
      </c>
      <c r="D333" s="263"/>
      <c r="E333" s="263"/>
      <c r="F333" s="263"/>
      <c r="G333" s="263"/>
      <c r="H333" s="263"/>
      <c r="I333" s="263"/>
      <c r="J333" s="263"/>
      <c r="K333" s="263"/>
      <c r="L333" s="263"/>
      <c r="M333" s="263"/>
      <c r="N333" s="263"/>
      <c r="O333" s="263"/>
      <c r="P333" s="263"/>
      <c r="Q333" s="263"/>
      <c r="R333" s="263"/>
      <c r="S333" s="263"/>
    </row>
    <row r="334" spans="2:19" ht="13.5" thickBot="1" x14ac:dyDescent="0.25">
      <c r="B334" s="254" t="s">
        <v>1198</v>
      </c>
      <c r="C334" s="255" t="s">
        <v>1199</v>
      </c>
      <c r="D334" s="263"/>
      <c r="E334" s="263"/>
      <c r="F334" s="263"/>
      <c r="G334" s="263"/>
      <c r="H334" s="263"/>
      <c r="I334" s="263"/>
      <c r="J334" s="263"/>
      <c r="K334" s="263"/>
      <c r="L334" s="263"/>
      <c r="M334" s="263"/>
      <c r="N334" s="263"/>
      <c r="O334" s="263"/>
      <c r="P334" s="263"/>
      <c r="Q334" s="263"/>
      <c r="R334" s="263"/>
      <c r="S334" s="263"/>
    </row>
    <row r="335" spans="2:19" ht="13.5" thickBot="1" x14ac:dyDescent="0.25">
      <c r="B335" s="263"/>
      <c r="C335" s="263"/>
      <c r="D335" s="263"/>
      <c r="E335" s="263"/>
      <c r="F335" s="263"/>
      <c r="G335" s="263"/>
      <c r="H335" s="263"/>
      <c r="I335" s="263"/>
      <c r="J335" s="263"/>
      <c r="K335" s="263"/>
      <c r="L335" s="263"/>
      <c r="M335" s="263"/>
      <c r="N335" s="263"/>
      <c r="O335" s="263"/>
      <c r="P335" s="263"/>
      <c r="Q335" s="263"/>
      <c r="R335" s="263"/>
      <c r="S335" s="263"/>
    </row>
    <row r="336" spans="2:19" x14ac:dyDescent="0.2">
      <c r="B336" s="264" t="s">
        <v>1380</v>
      </c>
      <c r="C336" s="265" t="s">
        <v>1381</v>
      </c>
      <c r="D336" s="265" t="s">
        <v>1382</v>
      </c>
      <c r="E336" s="265" t="s">
        <v>1383</v>
      </c>
      <c r="F336" s="265" t="s">
        <v>1384</v>
      </c>
      <c r="G336" s="265" t="s">
        <v>1385</v>
      </c>
      <c r="H336" s="265" t="s">
        <v>1386</v>
      </c>
      <c r="I336" s="266" t="s">
        <v>1387</v>
      </c>
      <c r="J336" s="263"/>
      <c r="K336" s="273"/>
      <c r="L336" s="273"/>
      <c r="M336" s="273"/>
      <c r="N336" s="273"/>
      <c r="O336" s="273"/>
      <c r="P336" s="273"/>
      <c r="Q336" s="273"/>
      <c r="R336" s="273"/>
      <c r="S336" s="273"/>
    </row>
    <row r="337" spans="2:19" x14ac:dyDescent="0.2">
      <c r="B337" s="268" t="s">
        <v>1215</v>
      </c>
      <c r="C337" s="259">
        <v>22</v>
      </c>
      <c r="D337" s="259">
        <v>13</v>
      </c>
      <c r="E337" s="259">
        <v>10</v>
      </c>
      <c r="F337" s="259">
        <v>3</v>
      </c>
      <c r="G337" s="259">
        <v>0</v>
      </c>
      <c r="H337" s="259">
        <v>0</v>
      </c>
      <c r="I337" s="269">
        <v>0</v>
      </c>
      <c r="J337" s="263"/>
      <c r="K337" s="263"/>
      <c r="L337" s="263"/>
      <c r="M337" s="263"/>
      <c r="N337" s="263"/>
      <c r="O337" s="263"/>
      <c r="P337" s="263"/>
      <c r="Q337" s="263"/>
      <c r="R337" s="263"/>
      <c r="S337" s="263"/>
    </row>
    <row r="338" spans="2:19" x14ac:dyDescent="0.2">
      <c r="B338" s="268" t="s">
        <v>1174</v>
      </c>
      <c r="C338" s="259">
        <v>20</v>
      </c>
      <c r="D338" s="259">
        <v>12</v>
      </c>
      <c r="E338" s="259">
        <v>0</v>
      </c>
      <c r="F338" s="259">
        <v>0</v>
      </c>
      <c r="G338" s="259">
        <v>0</v>
      </c>
      <c r="H338" s="259">
        <v>0</v>
      </c>
      <c r="I338" s="269">
        <v>0</v>
      </c>
      <c r="J338" s="263"/>
      <c r="K338" s="263"/>
      <c r="L338" s="263"/>
      <c r="M338" s="263"/>
      <c r="N338" s="263"/>
      <c r="O338" s="263"/>
      <c r="P338" s="263"/>
      <c r="Q338" s="263"/>
      <c r="R338" s="263"/>
      <c r="S338" s="263"/>
    </row>
    <row r="339" spans="2:19" x14ac:dyDescent="0.2">
      <c r="B339" s="268" t="s">
        <v>1173</v>
      </c>
      <c r="C339" s="259">
        <v>103</v>
      </c>
      <c r="D339" s="259">
        <v>208</v>
      </c>
      <c r="E339" s="259">
        <v>57</v>
      </c>
      <c r="F339" s="259">
        <v>37</v>
      </c>
      <c r="G339" s="259">
        <v>3</v>
      </c>
      <c r="H339" s="259">
        <v>4</v>
      </c>
      <c r="I339" s="269">
        <v>0</v>
      </c>
      <c r="J339" s="263"/>
      <c r="K339" s="263"/>
      <c r="L339" s="263"/>
      <c r="M339" s="263"/>
      <c r="N339" s="263"/>
      <c r="O339" s="263"/>
      <c r="P339" s="263"/>
      <c r="Q339" s="263"/>
      <c r="R339" s="263"/>
      <c r="S339" s="263"/>
    </row>
    <row r="340" spans="2:19" x14ac:dyDescent="0.2">
      <c r="B340" s="268" t="s">
        <v>1235</v>
      </c>
      <c r="C340" s="259">
        <v>-29</v>
      </c>
      <c r="D340" s="259">
        <v>-1</v>
      </c>
      <c r="E340" s="259">
        <v>0</v>
      </c>
      <c r="F340" s="259">
        <v>0</v>
      </c>
      <c r="G340" s="259">
        <v>0</v>
      </c>
      <c r="H340" s="259">
        <v>0</v>
      </c>
      <c r="I340" s="269">
        <v>0</v>
      </c>
      <c r="J340" s="263"/>
      <c r="K340" s="263"/>
      <c r="L340" s="263"/>
      <c r="M340" s="263"/>
      <c r="N340" s="263"/>
      <c r="O340" s="263"/>
      <c r="P340" s="263"/>
      <c r="Q340" s="263"/>
      <c r="R340" s="263"/>
      <c r="S340" s="263"/>
    </row>
    <row r="341" spans="2:19" ht="13.5" thickBot="1" x14ac:dyDescent="0.25">
      <c r="B341" s="270" t="s">
        <v>1102</v>
      </c>
      <c r="C341" s="271">
        <v>116</v>
      </c>
      <c r="D341" s="271">
        <v>232</v>
      </c>
      <c r="E341" s="271">
        <v>67</v>
      </c>
      <c r="F341" s="271">
        <v>40</v>
      </c>
      <c r="G341" s="271">
        <v>3</v>
      </c>
      <c r="H341" s="271">
        <v>4</v>
      </c>
      <c r="I341" s="272">
        <v>0</v>
      </c>
      <c r="J341" s="263"/>
      <c r="K341" s="263"/>
      <c r="L341" s="263"/>
      <c r="M341" s="263"/>
      <c r="N341" s="263"/>
      <c r="O341" s="263"/>
      <c r="P341" s="263"/>
      <c r="Q341" s="263"/>
      <c r="R341" s="263"/>
      <c r="S341" s="263"/>
    </row>
    <row r="342" spans="2:19" x14ac:dyDescent="0.2">
      <c r="B342" s="263"/>
      <c r="C342" s="263"/>
      <c r="D342" s="263"/>
      <c r="E342" s="263"/>
      <c r="F342" s="263"/>
      <c r="G342" s="263"/>
      <c r="H342" s="263"/>
      <c r="I342" s="263"/>
      <c r="J342" s="263"/>
      <c r="K342" s="263"/>
      <c r="L342" s="263"/>
      <c r="M342" s="263"/>
      <c r="N342" s="263"/>
      <c r="O342" s="263"/>
      <c r="P342" s="263"/>
      <c r="Q342" s="263"/>
      <c r="R342" s="263"/>
      <c r="S342" s="263"/>
    </row>
    <row r="343" spans="2:19" ht="13.5" thickBot="1" x14ac:dyDescent="0.25">
      <c r="B343" s="263"/>
      <c r="C343" s="263"/>
      <c r="D343" s="263"/>
      <c r="E343" s="263"/>
      <c r="F343" s="263"/>
      <c r="G343" s="263"/>
      <c r="H343" s="263"/>
      <c r="I343" s="263"/>
      <c r="J343" s="263"/>
      <c r="K343" s="263"/>
      <c r="L343" s="263"/>
      <c r="M343" s="263"/>
      <c r="N343" s="263"/>
      <c r="O343" s="263"/>
      <c r="P343" s="263"/>
      <c r="Q343" s="263"/>
      <c r="R343" s="263"/>
      <c r="S343" s="263"/>
    </row>
    <row r="344" spans="2:19" ht="13.5" thickBot="1" x14ac:dyDescent="0.25">
      <c r="B344" s="254" t="s">
        <v>1196</v>
      </c>
      <c r="C344" s="255" t="s">
        <v>1100</v>
      </c>
      <c r="D344" s="263"/>
      <c r="E344" s="263"/>
      <c r="F344" s="263"/>
      <c r="G344" s="263"/>
      <c r="H344" s="263"/>
      <c r="I344" s="263"/>
      <c r="J344" s="263"/>
      <c r="K344" s="263"/>
      <c r="L344" s="263"/>
      <c r="M344" s="263"/>
      <c r="N344" s="263"/>
      <c r="O344" s="263"/>
      <c r="P344" s="263"/>
      <c r="Q344" s="263"/>
      <c r="R344" s="263"/>
      <c r="S344" s="263"/>
    </row>
    <row r="345" spans="2:19" ht="13.5" thickBot="1" x14ac:dyDescent="0.25">
      <c r="B345" s="254" t="s">
        <v>1198</v>
      </c>
      <c r="C345" s="255" t="s">
        <v>1199</v>
      </c>
      <c r="D345" s="263"/>
      <c r="E345" s="263"/>
      <c r="F345" s="263"/>
      <c r="G345" s="263"/>
      <c r="H345" s="263"/>
      <c r="I345" s="263"/>
      <c r="J345" s="263"/>
      <c r="K345" s="263"/>
      <c r="L345" s="263"/>
      <c r="M345" s="263"/>
      <c r="N345" s="263"/>
      <c r="O345" s="263"/>
      <c r="P345" s="263"/>
      <c r="Q345" s="263"/>
      <c r="R345" s="263"/>
      <c r="S345" s="263"/>
    </row>
    <row r="346" spans="2:19" ht="13.5" thickBot="1" x14ac:dyDescent="0.25">
      <c r="B346" s="263"/>
      <c r="C346" s="263"/>
      <c r="D346" s="263"/>
      <c r="E346" s="263"/>
      <c r="F346" s="263"/>
      <c r="G346" s="263"/>
      <c r="H346" s="263"/>
      <c r="I346" s="263"/>
      <c r="J346" s="263"/>
      <c r="K346" s="263"/>
      <c r="L346" s="263"/>
      <c r="M346" s="263"/>
      <c r="N346" s="263"/>
      <c r="O346" s="263"/>
      <c r="P346" s="263"/>
      <c r="Q346" s="263"/>
      <c r="R346" s="263"/>
      <c r="S346" s="263"/>
    </row>
    <row r="347" spans="2:19" x14ac:dyDescent="0.2">
      <c r="B347" s="264" t="s">
        <v>1380</v>
      </c>
      <c r="C347" s="265" t="s">
        <v>1381</v>
      </c>
      <c r="D347" s="265" t="s">
        <v>1382</v>
      </c>
      <c r="E347" s="265" t="s">
        <v>1383</v>
      </c>
      <c r="F347" s="265" t="s">
        <v>1384</v>
      </c>
      <c r="G347" s="265" t="s">
        <v>1385</v>
      </c>
      <c r="H347" s="265" t="s">
        <v>1386</v>
      </c>
      <c r="I347" s="266" t="s">
        <v>1387</v>
      </c>
      <c r="J347" s="263"/>
      <c r="K347" s="273"/>
      <c r="L347" s="273"/>
      <c r="M347" s="273"/>
      <c r="N347" s="273"/>
      <c r="O347" s="273"/>
      <c r="P347" s="273"/>
      <c r="Q347" s="273"/>
      <c r="R347" s="273"/>
      <c r="S347" s="273"/>
    </row>
    <row r="348" spans="2:19" x14ac:dyDescent="0.2">
      <c r="B348" s="268" t="s">
        <v>1215</v>
      </c>
      <c r="C348" s="259">
        <v>0</v>
      </c>
      <c r="D348" s="259">
        <v>0</v>
      </c>
      <c r="E348" s="259">
        <v>3</v>
      </c>
      <c r="F348" s="259">
        <v>4</v>
      </c>
      <c r="G348" s="259">
        <v>0</v>
      </c>
      <c r="H348" s="259">
        <v>0</v>
      </c>
      <c r="I348" s="269">
        <v>0</v>
      </c>
      <c r="J348" s="263"/>
      <c r="K348" s="263"/>
      <c r="L348" s="263"/>
      <c r="M348" s="263"/>
      <c r="N348" s="263"/>
      <c r="O348" s="263"/>
      <c r="P348" s="263"/>
      <c r="Q348" s="263"/>
      <c r="R348" s="263"/>
      <c r="S348" s="263"/>
    </row>
    <row r="349" spans="2:19" x14ac:dyDescent="0.2">
      <c r="B349" s="268" t="s">
        <v>1173</v>
      </c>
      <c r="C349" s="259">
        <v>50</v>
      </c>
      <c r="D349" s="259">
        <v>44</v>
      </c>
      <c r="E349" s="259">
        <v>28</v>
      </c>
      <c r="F349" s="259">
        <v>8</v>
      </c>
      <c r="G349" s="259">
        <v>13</v>
      </c>
      <c r="H349" s="259">
        <v>5</v>
      </c>
      <c r="I349" s="269">
        <v>1</v>
      </c>
      <c r="J349" s="263"/>
      <c r="K349" s="263"/>
      <c r="L349" s="263"/>
      <c r="M349" s="263"/>
      <c r="N349" s="263"/>
      <c r="O349" s="263"/>
      <c r="P349" s="263"/>
      <c r="Q349" s="263"/>
      <c r="R349" s="263"/>
      <c r="S349" s="263"/>
    </row>
    <row r="350" spans="2:19" ht="13.5" thickBot="1" x14ac:dyDescent="0.25">
      <c r="B350" s="270" t="s">
        <v>1102</v>
      </c>
      <c r="C350" s="271">
        <v>50</v>
      </c>
      <c r="D350" s="271">
        <v>44</v>
      </c>
      <c r="E350" s="271">
        <v>31</v>
      </c>
      <c r="F350" s="271">
        <v>12</v>
      </c>
      <c r="G350" s="271">
        <v>13</v>
      </c>
      <c r="H350" s="271">
        <v>5</v>
      </c>
      <c r="I350" s="272">
        <v>1</v>
      </c>
      <c r="K350" s="263"/>
      <c r="L350" s="263"/>
      <c r="M350" s="263"/>
      <c r="N350" s="263"/>
      <c r="O350" s="263"/>
      <c r="P350" s="263"/>
      <c r="Q350" s="263"/>
      <c r="R350" s="263"/>
      <c r="S350" s="263"/>
    </row>
    <row r="351" spans="2:19" x14ac:dyDescent="0.2">
      <c r="B351" s="263"/>
      <c r="C351" s="263"/>
      <c r="D351" s="263"/>
      <c r="E351" s="263"/>
      <c r="F351" s="263"/>
      <c r="G351" s="263"/>
      <c r="H351" s="263"/>
      <c r="I351" s="263"/>
      <c r="K351" s="263"/>
      <c r="L351" s="263"/>
      <c r="M351" s="263"/>
      <c r="N351" s="263"/>
      <c r="O351" s="263"/>
      <c r="P351" s="263"/>
      <c r="Q351" s="263"/>
      <c r="R351" s="263"/>
      <c r="S351" s="263"/>
    </row>
    <row r="352" spans="2:19" ht="13.5" thickBot="1" x14ac:dyDescent="0.25">
      <c r="B352" s="263"/>
      <c r="C352" s="263"/>
      <c r="D352" s="263"/>
      <c r="E352" s="263"/>
      <c r="F352" s="263"/>
      <c r="G352" s="263"/>
      <c r="H352" s="263"/>
      <c r="I352" s="263"/>
      <c r="J352" s="263"/>
      <c r="K352" s="263"/>
      <c r="L352" s="263"/>
      <c r="M352" s="263"/>
      <c r="N352" s="263"/>
      <c r="O352" s="263"/>
      <c r="P352" s="263"/>
      <c r="Q352" s="263"/>
      <c r="R352" s="263"/>
      <c r="S352" s="263"/>
    </row>
    <row r="353" spans="2:19" x14ac:dyDescent="0.2">
      <c r="B353" s="263"/>
      <c r="C353" s="263"/>
      <c r="D353" s="263"/>
      <c r="E353" s="263"/>
      <c r="F353" s="263"/>
      <c r="G353" s="263"/>
      <c r="H353" s="263"/>
      <c r="I353" s="263"/>
      <c r="J353" s="263"/>
      <c r="K353" s="263"/>
      <c r="L353" s="263"/>
      <c r="M353" s="263"/>
      <c r="N353" s="263"/>
      <c r="O353" s="263"/>
      <c r="P353" s="263"/>
      <c r="Q353" s="263"/>
      <c r="R353" s="263"/>
      <c r="S353" s="263"/>
    </row>
    <row r="354" spans="2:19" x14ac:dyDescent="0.2">
      <c r="B354" s="263"/>
      <c r="C354" s="263"/>
      <c r="D354" s="263"/>
      <c r="E354" s="263"/>
      <c r="F354" s="263"/>
      <c r="G354" s="263"/>
      <c r="H354" s="263"/>
      <c r="I354" s="263"/>
      <c r="J354" s="263"/>
      <c r="K354" s="263"/>
      <c r="L354" s="263"/>
      <c r="M354" s="263"/>
      <c r="N354" s="263"/>
      <c r="O354" s="263"/>
      <c r="P354" s="263"/>
      <c r="Q354" s="263"/>
      <c r="R354" s="263"/>
      <c r="S354" s="263"/>
    </row>
    <row r="355" spans="2:19" x14ac:dyDescent="0.2">
      <c r="B355" s="263"/>
      <c r="C355" s="263"/>
      <c r="D355" s="263"/>
      <c r="E355" s="263"/>
      <c r="F355" s="263"/>
      <c r="G355" s="263"/>
      <c r="H355" s="263"/>
      <c r="I355" s="263"/>
      <c r="J355" s="263"/>
      <c r="K355" s="263"/>
      <c r="L355" s="263"/>
      <c r="M355" s="263"/>
      <c r="N355" s="263"/>
      <c r="O355" s="263"/>
      <c r="P355" s="263"/>
      <c r="Q355" s="263"/>
      <c r="R355" s="263"/>
      <c r="S355" s="263"/>
    </row>
    <row r="356" spans="2:19" x14ac:dyDescent="0.2">
      <c r="B356" s="263"/>
      <c r="C356" s="263"/>
      <c r="D356" s="263"/>
      <c r="E356" s="263"/>
      <c r="F356" s="263"/>
      <c r="G356" s="263"/>
      <c r="H356" s="263"/>
      <c r="I356" s="263"/>
      <c r="J356" s="263"/>
      <c r="S356" s="263"/>
    </row>
    <row r="357" spans="2:19" x14ac:dyDescent="0.2">
      <c r="B357" s="262"/>
      <c r="C357" s="263"/>
      <c r="D357" s="263"/>
      <c r="E357" s="262"/>
      <c r="F357" s="263"/>
      <c r="G357" s="263"/>
      <c r="H357" s="262"/>
      <c r="I357" s="263"/>
      <c r="J357" s="263"/>
      <c r="S357" s="263"/>
    </row>
    <row r="358" spans="2:19" ht="13.5" thickBot="1" x14ac:dyDescent="0.25">
      <c r="B358" s="263" t="s">
        <v>1452</v>
      </c>
      <c r="C358" s="263"/>
      <c r="D358" s="263"/>
      <c r="E358" s="263" t="s">
        <v>1159</v>
      </c>
      <c r="F358" s="263"/>
      <c r="G358" s="263"/>
      <c r="H358" s="263" t="s">
        <v>1453</v>
      </c>
      <c r="I358" s="263"/>
      <c r="J358" s="263"/>
      <c r="S358" s="263"/>
    </row>
    <row r="359" spans="2:19" ht="13.5" thickBot="1" x14ac:dyDescent="0.25">
      <c r="B359" s="254" t="s">
        <v>1196</v>
      </c>
      <c r="C359" s="255" t="s">
        <v>1101</v>
      </c>
      <c r="D359" s="263"/>
      <c r="E359" s="254" t="s">
        <v>1196</v>
      </c>
      <c r="F359" s="255" t="s">
        <v>1100</v>
      </c>
      <c r="G359" s="263"/>
      <c r="H359" s="254" t="s">
        <v>1196</v>
      </c>
      <c r="I359" s="255" t="s">
        <v>1101</v>
      </c>
      <c r="J359" s="263"/>
      <c r="S359" s="263"/>
    </row>
    <row r="360" spans="2:19" ht="13.5" thickBot="1" x14ac:dyDescent="0.25">
      <c r="B360" s="254" t="s">
        <v>1200</v>
      </c>
      <c r="C360" s="255" t="s">
        <v>1201</v>
      </c>
      <c r="D360" s="263"/>
      <c r="E360" s="254" t="s">
        <v>1200</v>
      </c>
      <c r="F360" s="255" t="s">
        <v>1201</v>
      </c>
      <c r="G360" s="263"/>
      <c r="H360" s="254" t="s">
        <v>1200</v>
      </c>
      <c r="I360" s="255" t="s">
        <v>1201</v>
      </c>
      <c r="J360" s="263"/>
      <c r="S360" s="263"/>
    </row>
    <row r="361" spans="2:19" ht="13.5" thickBot="1" x14ac:dyDescent="0.25">
      <c r="B361" s="254" t="s">
        <v>1198</v>
      </c>
      <c r="C361" s="255" t="s">
        <v>1199</v>
      </c>
      <c r="D361" s="263"/>
      <c r="E361" s="254" t="s">
        <v>1198</v>
      </c>
      <c r="F361" s="255" t="s">
        <v>1199</v>
      </c>
      <c r="G361" s="263"/>
      <c r="H361" s="254" t="s">
        <v>1198</v>
      </c>
      <c r="I361" s="255" t="s">
        <v>1199</v>
      </c>
      <c r="J361" s="263"/>
      <c r="S361" s="263"/>
    </row>
    <row r="362" spans="2:19" ht="13.5" thickBot="1" x14ac:dyDescent="0.25">
      <c r="B362" s="263"/>
      <c r="C362" s="263"/>
      <c r="D362" s="263"/>
      <c r="E362" s="263"/>
      <c r="F362" s="263"/>
      <c r="G362" s="263"/>
      <c r="H362" s="263"/>
      <c r="I362" s="263"/>
      <c r="J362" s="263"/>
      <c r="S362" s="263"/>
    </row>
    <row r="363" spans="2:19" x14ac:dyDescent="0.2">
      <c r="B363" s="274" t="s">
        <v>1380</v>
      </c>
      <c r="C363" s="266" t="s">
        <v>1197</v>
      </c>
      <c r="D363" s="273"/>
      <c r="E363" s="274" t="s">
        <v>1380</v>
      </c>
      <c r="F363" s="266" t="s">
        <v>1197</v>
      </c>
      <c r="G363" s="273"/>
      <c r="H363" s="274" t="s">
        <v>1380</v>
      </c>
      <c r="I363" s="266" t="s">
        <v>1197</v>
      </c>
      <c r="J363" s="273"/>
      <c r="S363" s="273"/>
    </row>
    <row r="364" spans="2:19" x14ac:dyDescent="0.2">
      <c r="B364" s="268" t="s">
        <v>1414</v>
      </c>
      <c r="C364" s="269">
        <v>2</v>
      </c>
      <c r="D364" s="263"/>
      <c r="E364" s="268" t="s">
        <v>1414</v>
      </c>
      <c r="F364" s="269">
        <v>4</v>
      </c>
      <c r="G364" s="263"/>
      <c r="H364" s="268" t="s">
        <v>1402</v>
      </c>
      <c r="I364" s="269">
        <v>4</v>
      </c>
      <c r="J364" s="263"/>
      <c r="S364" s="263"/>
    </row>
    <row r="365" spans="2:19" x14ac:dyDescent="0.2">
      <c r="B365" s="268" t="s">
        <v>1402</v>
      </c>
      <c r="C365" s="269">
        <v>2</v>
      </c>
      <c r="D365" s="263"/>
      <c r="E365" s="268" t="s">
        <v>1402</v>
      </c>
      <c r="F365" s="269">
        <v>2</v>
      </c>
      <c r="G365" s="263"/>
      <c r="H365" s="268" t="s">
        <v>1458</v>
      </c>
      <c r="I365" s="269">
        <v>3</v>
      </c>
      <c r="J365" s="263"/>
      <c r="S365" s="263"/>
    </row>
    <row r="366" spans="2:19" x14ac:dyDescent="0.2">
      <c r="B366" s="268" t="s">
        <v>1458</v>
      </c>
      <c r="C366" s="269">
        <v>6</v>
      </c>
      <c r="D366" s="263"/>
      <c r="E366" s="268" t="s">
        <v>1458</v>
      </c>
      <c r="F366" s="269">
        <v>41</v>
      </c>
      <c r="G366" s="263"/>
      <c r="H366" s="268" t="s">
        <v>1487</v>
      </c>
      <c r="I366" s="269">
        <v>-4</v>
      </c>
      <c r="J366" s="263"/>
      <c r="S366" s="263"/>
    </row>
    <row r="367" spans="2:19" x14ac:dyDescent="0.2">
      <c r="B367" s="268" t="s">
        <v>1487</v>
      </c>
      <c r="C367" s="269">
        <v>22</v>
      </c>
      <c r="D367" s="263"/>
      <c r="E367" s="268" t="s">
        <v>1487</v>
      </c>
      <c r="F367" s="269">
        <v>0</v>
      </c>
      <c r="G367" s="263"/>
      <c r="H367" s="268" t="s">
        <v>1417</v>
      </c>
      <c r="I367" s="269">
        <v>3</v>
      </c>
      <c r="J367" s="263"/>
      <c r="S367" s="263"/>
    </row>
    <row r="368" spans="2:19" x14ac:dyDescent="0.2">
      <c r="B368" s="268" t="s">
        <v>1417</v>
      </c>
      <c r="C368" s="269">
        <v>10</v>
      </c>
      <c r="D368" s="263"/>
      <c r="E368" s="268" t="s">
        <v>1417</v>
      </c>
      <c r="F368" s="269">
        <v>37</v>
      </c>
      <c r="G368" s="263"/>
      <c r="H368" s="268" t="s">
        <v>1418</v>
      </c>
      <c r="I368" s="269">
        <v>7</v>
      </c>
      <c r="J368" s="263"/>
      <c r="S368" s="263"/>
    </row>
    <row r="369" spans="2:19" x14ac:dyDescent="0.2">
      <c r="B369" s="268" t="s">
        <v>1416</v>
      </c>
      <c r="C369" s="269">
        <v>2</v>
      </c>
      <c r="D369" s="263"/>
      <c r="E369" s="268" t="s">
        <v>1416</v>
      </c>
      <c r="F369" s="269">
        <v>4</v>
      </c>
      <c r="G369" s="263"/>
      <c r="H369" s="268" t="s">
        <v>1420</v>
      </c>
      <c r="I369" s="269">
        <v>4</v>
      </c>
      <c r="J369" s="263"/>
      <c r="S369" s="263"/>
    </row>
    <row r="370" spans="2:19" x14ac:dyDescent="0.2">
      <c r="B370" s="268" t="s">
        <v>1418</v>
      </c>
      <c r="C370" s="269">
        <v>42</v>
      </c>
      <c r="D370" s="263"/>
      <c r="E370" s="268" t="s">
        <v>1418</v>
      </c>
      <c r="F370" s="269">
        <v>19</v>
      </c>
      <c r="G370" s="263"/>
      <c r="H370" s="268" t="s">
        <v>1459</v>
      </c>
      <c r="I370" s="269">
        <v>2</v>
      </c>
      <c r="J370" s="263"/>
      <c r="S370" s="263"/>
    </row>
    <row r="371" spans="2:19" x14ac:dyDescent="0.2">
      <c r="B371" s="268" t="s">
        <v>1419</v>
      </c>
      <c r="C371" s="269">
        <v>4</v>
      </c>
      <c r="D371" s="263"/>
      <c r="E371" s="268" t="s">
        <v>1419</v>
      </c>
      <c r="F371" s="269">
        <v>2</v>
      </c>
      <c r="G371" s="263"/>
      <c r="H371" s="268" t="s">
        <v>1422</v>
      </c>
      <c r="I371" s="269">
        <v>-1</v>
      </c>
      <c r="J371" s="263"/>
      <c r="S371" s="263"/>
    </row>
    <row r="372" spans="2:19" x14ac:dyDescent="0.2">
      <c r="B372" s="268" t="s">
        <v>1420</v>
      </c>
      <c r="C372" s="269">
        <v>34</v>
      </c>
      <c r="D372" s="263"/>
      <c r="E372" s="268" t="s">
        <v>1420</v>
      </c>
      <c r="F372" s="269">
        <v>1</v>
      </c>
      <c r="G372" s="263"/>
      <c r="H372" s="268" t="s">
        <v>1423</v>
      </c>
      <c r="I372" s="269">
        <v>9</v>
      </c>
      <c r="J372" s="263"/>
      <c r="S372" s="263"/>
    </row>
    <row r="373" spans="2:19" x14ac:dyDescent="0.2">
      <c r="B373" s="268" t="s">
        <v>1459</v>
      </c>
      <c r="C373" s="269">
        <v>1</v>
      </c>
      <c r="D373" s="263"/>
      <c r="E373" s="268" t="s">
        <v>1459</v>
      </c>
      <c r="F373" s="269">
        <v>10</v>
      </c>
      <c r="G373" s="263"/>
      <c r="H373" s="268" t="s">
        <v>1424</v>
      </c>
      <c r="I373" s="269">
        <v>3</v>
      </c>
      <c r="J373" s="263"/>
      <c r="S373" s="263"/>
    </row>
    <row r="374" spans="2:19" x14ac:dyDescent="0.2">
      <c r="B374" s="268" t="s">
        <v>1422</v>
      </c>
      <c r="C374" s="269">
        <v>2</v>
      </c>
      <c r="D374" s="263"/>
      <c r="E374" s="268" t="s">
        <v>1422</v>
      </c>
      <c r="F374" s="269">
        <v>7</v>
      </c>
      <c r="G374" s="263"/>
      <c r="H374" s="268" t="s">
        <v>1405</v>
      </c>
      <c r="I374" s="269">
        <v>12</v>
      </c>
      <c r="J374" s="263"/>
      <c r="S374" s="263"/>
    </row>
    <row r="375" spans="2:19" x14ac:dyDescent="0.2">
      <c r="B375" s="268" t="s">
        <v>1423</v>
      </c>
      <c r="C375" s="269">
        <v>17</v>
      </c>
      <c r="D375" s="263"/>
      <c r="E375" s="268" t="s">
        <v>1423</v>
      </c>
      <c r="F375" s="269">
        <v>4</v>
      </c>
      <c r="G375" s="263"/>
      <c r="H375" s="268" t="s">
        <v>1427</v>
      </c>
      <c r="I375" s="269">
        <v>1</v>
      </c>
      <c r="J375" s="263"/>
      <c r="S375" s="263"/>
    </row>
    <row r="376" spans="2:19" ht="13.5" thickBot="1" x14ac:dyDescent="0.25">
      <c r="B376" s="268" t="s">
        <v>1424</v>
      </c>
      <c r="C376" s="269">
        <v>9</v>
      </c>
      <c r="D376" s="263"/>
      <c r="E376" s="268" t="s">
        <v>1424</v>
      </c>
      <c r="F376" s="269">
        <v>10</v>
      </c>
      <c r="G376" s="263"/>
      <c r="H376" s="270" t="s">
        <v>1102</v>
      </c>
      <c r="I376" s="272">
        <v>43</v>
      </c>
      <c r="J376" s="263"/>
      <c r="S376" s="263"/>
    </row>
    <row r="377" spans="2:19" x14ac:dyDescent="0.2">
      <c r="B377" s="268" t="s">
        <v>1488</v>
      </c>
      <c r="C377" s="269">
        <v>281</v>
      </c>
      <c r="D377" s="263"/>
      <c r="E377" s="268" t="s">
        <v>1488</v>
      </c>
      <c r="F377" s="269">
        <v>4</v>
      </c>
      <c r="G377" s="263"/>
      <c r="H377" s="263"/>
      <c r="I377" s="263"/>
      <c r="J377" s="263"/>
      <c r="S377" s="263"/>
    </row>
    <row r="378" spans="2:19" x14ac:dyDescent="0.2">
      <c r="B378" s="268" t="s">
        <v>1405</v>
      </c>
      <c r="C378" s="269">
        <v>29</v>
      </c>
      <c r="D378" s="263"/>
      <c r="E378" s="268" t="s">
        <v>1405</v>
      </c>
      <c r="F378" s="269">
        <v>1</v>
      </c>
      <c r="G378" s="263"/>
      <c r="H378" s="263"/>
      <c r="I378" s="263"/>
      <c r="J378" s="263"/>
      <c r="S378" s="263"/>
    </row>
    <row r="379" spans="2:19" x14ac:dyDescent="0.2">
      <c r="B379" s="268" t="s">
        <v>1426</v>
      </c>
      <c r="C379" s="269">
        <v>1</v>
      </c>
      <c r="D379" s="263"/>
      <c r="E379" s="268" t="s">
        <v>1426</v>
      </c>
      <c r="F379" s="269">
        <v>7</v>
      </c>
      <c r="G379" s="263"/>
      <c r="H379" s="263"/>
      <c r="I379" s="263"/>
      <c r="J379" s="263"/>
      <c r="S379" s="263"/>
    </row>
    <row r="380" spans="2:19" x14ac:dyDescent="0.2">
      <c r="B380" s="268" t="s">
        <v>1427</v>
      </c>
      <c r="C380" s="269">
        <v>2</v>
      </c>
      <c r="D380" s="263"/>
      <c r="E380" s="268" t="s">
        <v>1427</v>
      </c>
      <c r="F380" s="269">
        <v>1</v>
      </c>
      <c r="G380" s="263"/>
      <c r="H380" s="263"/>
      <c r="I380" s="263"/>
      <c r="J380" s="263"/>
      <c r="S380" s="263"/>
    </row>
    <row r="381" spans="2:19" x14ac:dyDescent="0.2">
      <c r="B381" s="268" t="s">
        <v>1428</v>
      </c>
      <c r="C381" s="269">
        <v>-4</v>
      </c>
      <c r="D381" s="263"/>
      <c r="E381" s="268" t="s">
        <v>1428</v>
      </c>
      <c r="F381" s="269">
        <v>2</v>
      </c>
      <c r="G381" s="263"/>
      <c r="H381" s="263"/>
      <c r="I381" s="263"/>
      <c r="J381" s="263"/>
      <c r="S381" s="263"/>
    </row>
    <row r="382" spans="2:19" ht="13.5" thickBot="1" x14ac:dyDescent="0.25">
      <c r="B382" s="270" t="s">
        <v>1102</v>
      </c>
      <c r="C382" s="272">
        <v>462</v>
      </c>
      <c r="D382" s="263"/>
      <c r="E382" s="270" t="s">
        <v>1102</v>
      </c>
      <c r="F382" s="272">
        <v>156</v>
      </c>
      <c r="G382" s="263"/>
      <c r="H382" s="263"/>
      <c r="I382" s="263"/>
      <c r="J382" s="263"/>
      <c r="S382" s="263"/>
    </row>
    <row r="383" spans="2:19" x14ac:dyDescent="0.2">
      <c r="B383" s="263"/>
      <c r="C383" s="263"/>
      <c r="D383" s="263"/>
      <c r="E383" s="263"/>
      <c r="F383" s="263"/>
      <c r="G383" s="263"/>
      <c r="H383" s="263"/>
      <c r="I383" s="263"/>
      <c r="J383" s="263"/>
      <c r="S383" s="263"/>
    </row>
    <row r="388" spans="2:9" x14ac:dyDescent="0.2">
      <c r="B388" s="263"/>
      <c r="C388" s="263"/>
      <c r="D388" s="263"/>
      <c r="E388" s="263"/>
      <c r="F388" s="263"/>
      <c r="G388" s="263"/>
      <c r="H388" s="263"/>
      <c r="I388" s="263"/>
    </row>
    <row r="389" spans="2:9" x14ac:dyDescent="0.2">
      <c r="B389" s="262" t="s">
        <v>1561</v>
      </c>
      <c r="C389" s="263"/>
      <c r="D389" s="263"/>
      <c r="E389" s="262" t="s">
        <v>1561</v>
      </c>
      <c r="F389" s="263"/>
      <c r="G389" s="263"/>
      <c r="H389" s="262" t="s">
        <v>1561</v>
      </c>
      <c r="I389" s="263"/>
    </row>
    <row r="390" spans="2:9" ht="13.5" thickBot="1" x14ac:dyDescent="0.25">
      <c r="B390" s="263" t="s">
        <v>1454</v>
      </c>
      <c r="C390" s="263"/>
      <c r="D390" s="263"/>
      <c r="E390" s="263" t="s">
        <v>1453</v>
      </c>
      <c r="F390" s="263"/>
      <c r="G390" s="263"/>
      <c r="H390" s="263" t="s">
        <v>1454</v>
      </c>
      <c r="I390" s="263"/>
    </row>
    <row r="391" spans="2:9" ht="13.5" thickBot="1" x14ac:dyDescent="0.25">
      <c r="B391" s="254" t="s">
        <v>1196</v>
      </c>
      <c r="C391" s="255" t="s">
        <v>1100</v>
      </c>
      <c r="D391" s="263"/>
      <c r="E391" s="254" t="s">
        <v>1196</v>
      </c>
      <c r="F391" s="255" t="s">
        <v>1101</v>
      </c>
      <c r="G391" s="263"/>
      <c r="H391" s="254" t="s">
        <v>1196</v>
      </c>
      <c r="I391" s="255" t="s">
        <v>1100</v>
      </c>
    </row>
    <row r="392" spans="2:9" ht="13.5" thickBot="1" x14ac:dyDescent="0.25">
      <c r="B392" s="254" t="s">
        <v>1200</v>
      </c>
      <c r="C392" s="255" t="s">
        <v>1201</v>
      </c>
      <c r="D392" s="263"/>
      <c r="E392" s="254" t="s">
        <v>1200</v>
      </c>
      <c r="F392" s="255" t="s">
        <v>1203</v>
      </c>
      <c r="G392" s="263"/>
      <c r="H392" s="254" t="s">
        <v>1200</v>
      </c>
      <c r="I392" s="255" t="s">
        <v>1203</v>
      </c>
    </row>
    <row r="393" spans="2:9" ht="13.5" thickBot="1" x14ac:dyDescent="0.25">
      <c r="B393" s="254" t="s">
        <v>1198</v>
      </c>
      <c r="C393" s="255" t="s">
        <v>1199</v>
      </c>
      <c r="D393" s="263"/>
      <c r="E393" s="254" t="s">
        <v>1198</v>
      </c>
      <c r="F393" s="255" t="s">
        <v>1199</v>
      </c>
      <c r="G393" s="263"/>
      <c r="H393" s="254" t="s">
        <v>1198</v>
      </c>
      <c r="I393" s="255" t="s">
        <v>1199</v>
      </c>
    </row>
    <row r="394" spans="2:9" ht="13.5" thickBot="1" x14ac:dyDescent="0.25">
      <c r="B394" s="263"/>
      <c r="C394" s="263"/>
      <c r="D394" s="263"/>
      <c r="E394" s="263"/>
      <c r="F394" s="263"/>
      <c r="G394" s="263"/>
      <c r="H394" s="263"/>
      <c r="I394" s="263"/>
    </row>
    <row r="395" spans="2:9" x14ac:dyDescent="0.2">
      <c r="B395" s="274" t="s">
        <v>1380</v>
      </c>
      <c r="C395" s="266" t="s">
        <v>1197</v>
      </c>
      <c r="D395" s="273"/>
      <c r="E395" s="274" t="s">
        <v>1380</v>
      </c>
      <c r="F395" s="266" t="s">
        <v>1197</v>
      </c>
      <c r="G395" s="273"/>
      <c r="H395" s="274" t="s">
        <v>1380</v>
      </c>
      <c r="I395" s="266" t="s">
        <v>1197</v>
      </c>
    </row>
    <row r="396" spans="2:9" x14ac:dyDescent="0.2">
      <c r="B396" s="268" t="s">
        <v>1414</v>
      </c>
      <c r="C396" s="269">
        <v>-1</v>
      </c>
      <c r="D396" s="263"/>
      <c r="E396" s="268" t="s">
        <v>1402</v>
      </c>
      <c r="F396" s="269">
        <v>1</v>
      </c>
      <c r="G396" s="263"/>
      <c r="H396" s="268" t="s">
        <v>1414</v>
      </c>
      <c r="I396" s="269">
        <v>2</v>
      </c>
    </row>
    <row r="397" spans="2:9" x14ac:dyDescent="0.2">
      <c r="B397" s="268" t="s">
        <v>1402</v>
      </c>
      <c r="C397" s="269">
        <v>0</v>
      </c>
      <c r="D397" s="263"/>
      <c r="E397" s="268" t="s">
        <v>1418</v>
      </c>
      <c r="F397" s="269">
        <v>8</v>
      </c>
      <c r="G397" s="263"/>
      <c r="H397" s="268" t="s">
        <v>1402</v>
      </c>
      <c r="I397" s="269">
        <v>22</v>
      </c>
    </row>
    <row r="398" spans="2:9" x14ac:dyDescent="0.2">
      <c r="B398" s="268" t="s">
        <v>1458</v>
      </c>
      <c r="C398" s="269">
        <v>15</v>
      </c>
      <c r="D398" s="263"/>
      <c r="E398" s="268" t="s">
        <v>1420</v>
      </c>
      <c r="F398" s="269">
        <v>5</v>
      </c>
      <c r="G398" s="263"/>
      <c r="H398" s="268" t="s">
        <v>1458</v>
      </c>
      <c r="I398" s="269">
        <v>6</v>
      </c>
    </row>
    <row r="399" spans="2:9" x14ac:dyDescent="0.2">
      <c r="B399" s="268" t="s">
        <v>1487</v>
      </c>
      <c r="C399" s="269">
        <v>0</v>
      </c>
      <c r="D399" s="263"/>
      <c r="E399" s="268" t="s">
        <v>1459</v>
      </c>
      <c r="F399" s="269">
        <v>2</v>
      </c>
      <c r="G399" s="263"/>
      <c r="H399" s="268" t="s">
        <v>1420</v>
      </c>
      <c r="I399" s="269">
        <v>6</v>
      </c>
    </row>
    <row r="400" spans="2:9" x14ac:dyDescent="0.2">
      <c r="B400" s="268" t="s">
        <v>1417</v>
      </c>
      <c r="C400" s="269">
        <v>6</v>
      </c>
      <c r="D400" s="263"/>
      <c r="E400" s="268" t="s">
        <v>1422</v>
      </c>
      <c r="F400" s="269">
        <v>2</v>
      </c>
      <c r="G400" s="263"/>
      <c r="H400" s="268" t="s">
        <v>1459</v>
      </c>
      <c r="I400" s="269">
        <v>1</v>
      </c>
    </row>
    <row r="401" spans="2:9" x14ac:dyDescent="0.2">
      <c r="B401" s="268" t="s">
        <v>1416</v>
      </c>
      <c r="C401" s="269">
        <v>1</v>
      </c>
      <c r="D401" s="263"/>
      <c r="E401" s="268" t="s">
        <v>1424</v>
      </c>
      <c r="F401" s="269">
        <v>10</v>
      </c>
      <c r="G401" s="263"/>
      <c r="H401" s="268" t="s">
        <v>1405</v>
      </c>
      <c r="I401" s="269">
        <v>11</v>
      </c>
    </row>
    <row r="402" spans="2:9" x14ac:dyDescent="0.2">
      <c r="B402" s="268" t="s">
        <v>1418</v>
      </c>
      <c r="C402" s="269">
        <v>3</v>
      </c>
      <c r="D402" s="263"/>
      <c r="E402" s="268" t="s">
        <v>1488</v>
      </c>
      <c r="F402" s="269">
        <v>6</v>
      </c>
      <c r="G402" s="263"/>
      <c r="H402" s="268" t="s">
        <v>1426</v>
      </c>
      <c r="I402" s="269">
        <v>2</v>
      </c>
    </row>
    <row r="403" spans="2:9" ht="13.5" thickBot="1" x14ac:dyDescent="0.25">
      <c r="B403" s="268" t="s">
        <v>1420</v>
      </c>
      <c r="C403" s="269">
        <v>1</v>
      </c>
      <c r="D403" s="263"/>
      <c r="E403" s="268" t="s">
        <v>1426</v>
      </c>
      <c r="F403" s="269">
        <v>9</v>
      </c>
      <c r="G403" s="263"/>
      <c r="H403" s="270" t="s">
        <v>1102</v>
      </c>
      <c r="I403" s="272">
        <v>50</v>
      </c>
    </row>
    <row r="404" spans="2:9" x14ac:dyDescent="0.2">
      <c r="B404" s="268" t="s">
        <v>1422</v>
      </c>
      <c r="C404" s="269">
        <v>81</v>
      </c>
      <c r="D404" s="263"/>
      <c r="E404" s="268" t="s">
        <v>1427</v>
      </c>
      <c r="F404" s="269">
        <v>3</v>
      </c>
      <c r="G404" s="263"/>
      <c r="H404" s="263"/>
      <c r="I404" s="263"/>
    </row>
    <row r="405" spans="2:9" x14ac:dyDescent="0.2">
      <c r="B405" s="268" t="s">
        <v>1423</v>
      </c>
      <c r="C405" s="269">
        <v>3</v>
      </c>
      <c r="D405" s="263"/>
      <c r="E405" s="268" t="s">
        <v>1428</v>
      </c>
      <c r="F405" s="269">
        <v>1</v>
      </c>
      <c r="G405" s="263"/>
      <c r="H405" s="263"/>
      <c r="I405" s="263"/>
    </row>
    <row r="406" spans="2:9" ht="13.5" thickBot="1" x14ac:dyDescent="0.25">
      <c r="B406" s="268" t="s">
        <v>1424</v>
      </c>
      <c r="C406" s="269">
        <v>3</v>
      </c>
      <c r="D406" s="263"/>
      <c r="E406" s="270" t="s">
        <v>1102</v>
      </c>
      <c r="F406" s="272">
        <v>47</v>
      </c>
      <c r="G406" s="263"/>
      <c r="H406" s="263"/>
      <c r="I406" s="263"/>
    </row>
    <row r="407" spans="2:9" x14ac:dyDescent="0.2">
      <c r="B407" s="268" t="s">
        <v>1405</v>
      </c>
      <c r="C407" s="269">
        <v>-1</v>
      </c>
      <c r="D407" s="263"/>
      <c r="E407" s="263"/>
      <c r="F407" s="263"/>
      <c r="G407" s="263"/>
      <c r="H407" s="263"/>
      <c r="I407" s="263"/>
    </row>
    <row r="408" spans="2:9" x14ac:dyDescent="0.2">
      <c r="B408" s="268" t="s">
        <v>1426</v>
      </c>
      <c r="C408" s="269">
        <v>3</v>
      </c>
      <c r="D408" s="263"/>
      <c r="E408" s="263"/>
      <c r="F408" s="263"/>
      <c r="G408" s="263"/>
      <c r="H408" s="263"/>
      <c r="I408" s="263"/>
    </row>
    <row r="409" spans="2:9" x14ac:dyDescent="0.2">
      <c r="B409" s="268" t="s">
        <v>1427</v>
      </c>
      <c r="C409" s="269">
        <v>4</v>
      </c>
      <c r="D409" s="263"/>
      <c r="E409" s="263"/>
      <c r="F409" s="263"/>
      <c r="G409" s="263"/>
      <c r="H409" s="263"/>
      <c r="I409" s="263"/>
    </row>
    <row r="410" spans="2:9" ht="13.5" thickBot="1" x14ac:dyDescent="0.25">
      <c r="B410" s="270" t="s">
        <v>1102</v>
      </c>
      <c r="C410" s="272">
        <v>118</v>
      </c>
      <c r="D410" s="263"/>
      <c r="E410" s="263"/>
      <c r="F410" s="263"/>
      <c r="G410" s="263"/>
      <c r="H410" s="263"/>
      <c r="I410" s="263"/>
    </row>
    <row r="411" spans="2:9" x14ac:dyDescent="0.2">
      <c r="B411" s="263"/>
      <c r="C411" s="263"/>
      <c r="D411" s="263"/>
      <c r="E411" s="263"/>
      <c r="F411" s="263"/>
      <c r="G411" s="263"/>
      <c r="H411" s="263"/>
      <c r="I411" s="263"/>
    </row>
    <row r="412" spans="2:9" x14ac:dyDescent="0.2">
      <c r="B412" s="263"/>
      <c r="C412" s="263"/>
      <c r="D412" s="263"/>
      <c r="E412" s="263"/>
      <c r="F412" s="263"/>
      <c r="G412" s="263"/>
      <c r="H412" s="263"/>
      <c r="I412" s="263"/>
    </row>
    <row r="413" spans="2:9" x14ac:dyDescent="0.2">
      <c r="B413" s="263"/>
      <c r="C413" s="263"/>
      <c r="D413" s="263"/>
      <c r="E413" s="263"/>
      <c r="F413" s="263"/>
      <c r="G413" s="263"/>
      <c r="H413" s="263"/>
      <c r="I413" s="263"/>
    </row>
    <row r="414" spans="2:9" x14ac:dyDescent="0.2">
      <c r="B414" s="263"/>
      <c r="C414" s="263"/>
      <c r="D414" s="263"/>
      <c r="E414" s="263"/>
      <c r="F414" s="263"/>
      <c r="G414" s="263"/>
      <c r="H414" s="263"/>
      <c r="I414" s="263"/>
    </row>
    <row r="415" spans="2:9" x14ac:dyDescent="0.2">
      <c r="B415" s="263"/>
      <c r="C415" s="263"/>
      <c r="D415" s="263"/>
      <c r="E415" s="263"/>
      <c r="F415" s="263"/>
      <c r="G415" s="263"/>
      <c r="H415" s="263"/>
      <c r="I415" s="263"/>
    </row>
    <row r="418" spans="2:13" ht="13.5" thickBot="1" x14ac:dyDescent="0.25"/>
    <row r="419" spans="2:13" ht="13.5" thickBot="1" x14ac:dyDescent="0.25">
      <c r="B419" s="254" t="s">
        <v>1196</v>
      </c>
      <c r="C419" s="255" t="s">
        <v>1202</v>
      </c>
      <c r="D419" s="263"/>
      <c r="E419" s="263"/>
      <c r="F419" s="263"/>
      <c r="G419" s="263"/>
      <c r="H419" s="263"/>
      <c r="I419" s="263"/>
      <c r="J419" s="263"/>
      <c r="K419" s="263"/>
      <c r="L419" s="263"/>
      <c r="M419" s="263"/>
    </row>
    <row r="420" spans="2:13" ht="13.5" thickBot="1" x14ac:dyDescent="0.25">
      <c r="B420" s="263"/>
      <c r="C420" s="263"/>
      <c r="D420" s="263"/>
      <c r="E420" s="263"/>
      <c r="F420" s="263"/>
      <c r="G420" s="263"/>
      <c r="H420" s="263"/>
      <c r="I420" s="263"/>
      <c r="J420" s="263"/>
      <c r="K420" s="263"/>
      <c r="L420" s="263"/>
      <c r="M420" s="263"/>
    </row>
    <row r="421" spans="2:13" x14ac:dyDescent="0.2">
      <c r="B421" s="264" t="s">
        <v>1556</v>
      </c>
      <c r="C421" s="265" t="s">
        <v>1557</v>
      </c>
      <c r="D421" s="265" t="s">
        <v>1558</v>
      </c>
      <c r="E421" s="265" t="s">
        <v>1559</v>
      </c>
      <c r="F421" s="265" t="s">
        <v>1560</v>
      </c>
      <c r="G421" s="265" t="s">
        <v>1569</v>
      </c>
      <c r="H421" s="265" t="s">
        <v>1570</v>
      </c>
      <c r="I421" s="265" t="s">
        <v>1571</v>
      </c>
      <c r="J421" s="265" t="s">
        <v>1572</v>
      </c>
      <c r="K421" s="266" t="s">
        <v>1573</v>
      </c>
      <c r="L421" s="263"/>
      <c r="M421" s="263"/>
    </row>
    <row r="422" spans="2:13" ht="13.5" thickBot="1" x14ac:dyDescent="0.25">
      <c r="B422" s="277">
        <v>269.83333333333337</v>
      </c>
      <c r="C422" s="278">
        <v>181.58333333333334</v>
      </c>
      <c r="D422" s="278">
        <v>432.75</v>
      </c>
      <c r="E422" s="278">
        <v>641.41666666666663</v>
      </c>
      <c r="F422" s="278">
        <v>692.41666666666663</v>
      </c>
      <c r="G422" s="278">
        <v>451.6</v>
      </c>
      <c r="H422" s="278">
        <v>456.6</v>
      </c>
      <c r="I422" s="278">
        <v>436.6</v>
      </c>
      <c r="J422" s="278">
        <v>436.6</v>
      </c>
      <c r="K422" s="279">
        <v>436.6</v>
      </c>
      <c r="L422" s="263"/>
      <c r="M422" s="263"/>
    </row>
    <row r="426" spans="2:13" ht="13.5" thickBot="1" x14ac:dyDescent="0.25"/>
    <row r="427" spans="2:13" ht="13.5" thickBot="1" x14ac:dyDescent="0.25">
      <c r="B427" s="254" t="s">
        <v>1196</v>
      </c>
      <c r="C427" s="255" t="s">
        <v>1199</v>
      </c>
      <c r="D427" s="263"/>
      <c r="E427" s="263"/>
      <c r="F427" s="263"/>
      <c r="G427" s="263"/>
    </row>
    <row r="428" spans="2:13" ht="13.5" thickBot="1" x14ac:dyDescent="0.25">
      <c r="B428" s="263"/>
      <c r="C428" s="263"/>
      <c r="D428" s="263"/>
      <c r="E428" s="263"/>
      <c r="F428" s="263"/>
      <c r="G428" s="263"/>
    </row>
    <row r="429" spans="2:13" x14ac:dyDescent="0.2">
      <c r="B429" s="274" t="s">
        <v>1380</v>
      </c>
      <c r="C429" s="265" t="s">
        <v>1556</v>
      </c>
      <c r="D429" s="265" t="s">
        <v>1557</v>
      </c>
      <c r="E429" s="265" t="s">
        <v>1558</v>
      </c>
      <c r="F429" s="265" t="s">
        <v>1559</v>
      </c>
      <c r="G429" s="265" t="s">
        <v>1560</v>
      </c>
      <c r="H429" s="266" t="s">
        <v>1580</v>
      </c>
      <c r="I429" s="267"/>
      <c r="J429" s="267"/>
      <c r="K429" s="267"/>
      <c r="L429" s="267"/>
      <c r="M429" s="267"/>
    </row>
    <row r="430" spans="2:13" x14ac:dyDescent="0.2">
      <c r="B430" s="268" t="s">
        <v>1458</v>
      </c>
      <c r="C430" s="280">
        <v>0</v>
      </c>
      <c r="D430" s="281">
        <v>0</v>
      </c>
      <c r="E430" s="281">
        <v>0</v>
      </c>
      <c r="F430" s="281">
        <v>10</v>
      </c>
      <c r="G430" s="281">
        <v>10</v>
      </c>
      <c r="H430" s="282">
        <v>20</v>
      </c>
    </row>
    <row r="431" spans="2:13" x14ac:dyDescent="0.2">
      <c r="B431" s="268" t="s">
        <v>1487</v>
      </c>
      <c r="C431" s="280">
        <v>0</v>
      </c>
      <c r="D431" s="281">
        <v>0</v>
      </c>
      <c r="E431" s="281">
        <v>0</v>
      </c>
      <c r="F431" s="281">
        <v>0</v>
      </c>
      <c r="G431" s="281">
        <v>0</v>
      </c>
      <c r="H431" s="282">
        <v>0</v>
      </c>
    </row>
    <row r="432" spans="2:13" x14ac:dyDescent="0.2">
      <c r="B432" s="268" t="s">
        <v>1420</v>
      </c>
      <c r="C432" s="280">
        <v>0</v>
      </c>
      <c r="D432" s="281">
        <v>0</v>
      </c>
      <c r="E432" s="281">
        <v>0</v>
      </c>
      <c r="F432" s="281">
        <v>45</v>
      </c>
      <c r="G432" s="281">
        <v>45</v>
      </c>
      <c r="H432" s="282">
        <v>90</v>
      </c>
    </row>
    <row r="433" spans="2:9" x14ac:dyDescent="0.2">
      <c r="B433" s="268" t="s">
        <v>1459</v>
      </c>
      <c r="C433" s="280">
        <v>0</v>
      </c>
      <c r="D433" s="281">
        <v>0</v>
      </c>
      <c r="E433" s="281">
        <v>0</v>
      </c>
      <c r="F433" s="281">
        <v>191.5</v>
      </c>
      <c r="G433" s="281">
        <v>191.5</v>
      </c>
      <c r="H433" s="282">
        <v>383</v>
      </c>
    </row>
    <row r="434" spans="2:9" x14ac:dyDescent="0.2">
      <c r="B434" s="268" t="s">
        <v>1422</v>
      </c>
      <c r="C434" s="280">
        <v>0</v>
      </c>
      <c r="D434" s="281">
        <v>0</v>
      </c>
      <c r="E434" s="281">
        <v>0</v>
      </c>
      <c r="F434" s="281">
        <v>0</v>
      </c>
      <c r="G434" s="281">
        <v>80</v>
      </c>
      <c r="H434" s="282">
        <v>80</v>
      </c>
    </row>
    <row r="435" spans="2:9" x14ac:dyDescent="0.2">
      <c r="B435" s="268" t="s">
        <v>1424</v>
      </c>
      <c r="C435" s="280">
        <v>0</v>
      </c>
      <c r="D435" s="281">
        <v>0</v>
      </c>
      <c r="E435" s="281">
        <v>0</v>
      </c>
      <c r="F435" s="281">
        <v>0</v>
      </c>
      <c r="G435" s="281">
        <v>0</v>
      </c>
      <c r="H435" s="282">
        <v>0</v>
      </c>
    </row>
    <row r="436" spans="2:9" x14ac:dyDescent="0.2">
      <c r="B436" s="268" t="s">
        <v>1405</v>
      </c>
      <c r="C436" s="280">
        <v>0</v>
      </c>
      <c r="D436" s="281">
        <v>0</v>
      </c>
      <c r="E436" s="281">
        <v>0</v>
      </c>
      <c r="F436" s="281">
        <v>0</v>
      </c>
      <c r="G436" s="281">
        <v>0</v>
      </c>
      <c r="H436" s="282">
        <v>0</v>
      </c>
    </row>
    <row r="437" spans="2:9" x14ac:dyDescent="0.2">
      <c r="B437" s="268" t="s">
        <v>1426</v>
      </c>
      <c r="C437" s="280">
        <v>0</v>
      </c>
      <c r="D437" s="281">
        <v>0</v>
      </c>
      <c r="E437" s="281">
        <v>0</v>
      </c>
      <c r="F437" s="281">
        <v>23</v>
      </c>
      <c r="G437" s="281">
        <v>23</v>
      </c>
      <c r="H437" s="282">
        <v>46</v>
      </c>
    </row>
    <row r="438" spans="2:9" x14ac:dyDescent="0.2">
      <c r="B438" s="268" t="s">
        <v>1428</v>
      </c>
      <c r="C438" s="280">
        <v>0</v>
      </c>
      <c r="D438" s="281">
        <v>0</v>
      </c>
      <c r="E438" s="281">
        <v>0</v>
      </c>
      <c r="F438" s="281">
        <v>0</v>
      </c>
      <c r="G438" s="281">
        <v>20</v>
      </c>
      <c r="H438" s="282">
        <v>20</v>
      </c>
    </row>
    <row r="439" spans="2:9" x14ac:dyDescent="0.2">
      <c r="B439" s="268" t="s">
        <v>1320</v>
      </c>
      <c r="C439" s="280">
        <v>20</v>
      </c>
      <c r="D439" s="281">
        <v>20</v>
      </c>
      <c r="E439" s="281">
        <v>234</v>
      </c>
      <c r="F439" s="281">
        <v>234</v>
      </c>
      <c r="G439" s="281">
        <v>234</v>
      </c>
      <c r="H439" s="282">
        <v>742</v>
      </c>
    </row>
    <row r="440" spans="2:9" ht="13.5" thickBot="1" x14ac:dyDescent="0.25">
      <c r="B440" s="270" t="s">
        <v>1102</v>
      </c>
      <c r="C440" s="283">
        <v>20</v>
      </c>
      <c r="D440" s="278">
        <v>20</v>
      </c>
      <c r="E440" s="278">
        <v>234</v>
      </c>
      <c r="F440" s="278">
        <v>503.5</v>
      </c>
      <c r="G440" s="278">
        <v>603.5</v>
      </c>
      <c r="H440" s="279">
        <v>1381</v>
      </c>
    </row>
    <row r="441" spans="2:9" x14ac:dyDescent="0.2">
      <c r="B441" s="263"/>
      <c r="C441" s="263"/>
      <c r="D441" s="263"/>
      <c r="E441" s="263"/>
      <c r="F441" s="263"/>
      <c r="G441" s="263"/>
      <c r="H441" s="263"/>
    </row>
    <row r="442" spans="2:9" ht="13.5" thickBot="1" x14ac:dyDescent="0.25">
      <c r="B442" s="263"/>
      <c r="C442" s="263"/>
      <c r="D442" s="263"/>
      <c r="E442" s="263"/>
      <c r="F442" s="263"/>
      <c r="G442" s="263"/>
    </row>
    <row r="443" spans="2:9" ht="13.5" thickBot="1" x14ac:dyDescent="0.25">
      <c r="B443" s="254" t="s">
        <v>1196</v>
      </c>
      <c r="C443" s="255" t="s">
        <v>1199</v>
      </c>
      <c r="D443" s="263"/>
      <c r="E443" s="263"/>
      <c r="F443" s="263"/>
      <c r="G443" s="263"/>
    </row>
    <row r="444" spans="2:9" ht="13.5" thickBot="1" x14ac:dyDescent="0.25">
      <c r="B444" s="263"/>
      <c r="C444" s="263"/>
      <c r="D444" s="263"/>
      <c r="E444" s="263"/>
      <c r="F444" s="263"/>
      <c r="G444" s="263"/>
    </row>
    <row r="445" spans="2:9" x14ac:dyDescent="0.2">
      <c r="B445" s="274" t="s">
        <v>1380</v>
      </c>
      <c r="C445" s="265" t="s">
        <v>1569</v>
      </c>
      <c r="D445" s="265" t="s">
        <v>1570</v>
      </c>
      <c r="E445" s="265" t="s">
        <v>1571</v>
      </c>
      <c r="F445" s="265" t="s">
        <v>1572</v>
      </c>
      <c r="G445" s="265" t="s">
        <v>1573</v>
      </c>
      <c r="H445" s="266" t="s">
        <v>1581</v>
      </c>
      <c r="I445" s="263"/>
    </row>
    <row r="446" spans="2:9" x14ac:dyDescent="0.2">
      <c r="B446" s="268" t="s">
        <v>1458</v>
      </c>
      <c r="C446" s="281"/>
      <c r="D446" s="281"/>
      <c r="E446" s="281"/>
      <c r="F446" s="281"/>
      <c r="G446" s="281"/>
      <c r="H446" s="282">
        <v>0</v>
      </c>
      <c r="I446" s="263"/>
    </row>
    <row r="447" spans="2:9" x14ac:dyDescent="0.2">
      <c r="B447" s="268" t="s">
        <v>1487</v>
      </c>
      <c r="C447" s="281">
        <v>100</v>
      </c>
      <c r="D447" s="281">
        <v>100</v>
      </c>
      <c r="E447" s="281">
        <v>100</v>
      </c>
      <c r="F447" s="281">
        <v>100</v>
      </c>
      <c r="G447" s="281">
        <v>100</v>
      </c>
      <c r="H447" s="282">
        <v>500</v>
      </c>
      <c r="I447" s="263"/>
    </row>
    <row r="448" spans="2:9" x14ac:dyDescent="0.2">
      <c r="B448" s="268" t="s">
        <v>1420</v>
      </c>
      <c r="C448" s="281"/>
      <c r="D448" s="281"/>
      <c r="E448" s="281"/>
      <c r="F448" s="281"/>
      <c r="G448" s="281"/>
      <c r="H448" s="282">
        <v>0</v>
      </c>
      <c r="I448" s="263"/>
    </row>
    <row r="449" spans="2:9" x14ac:dyDescent="0.2">
      <c r="B449" s="268" t="s">
        <v>1459</v>
      </c>
      <c r="C449" s="281">
        <v>80</v>
      </c>
      <c r="D449" s="281">
        <v>80</v>
      </c>
      <c r="E449" s="281">
        <v>80</v>
      </c>
      <c r="F449" s="281">
        <v>80</v>
      </c>
      <c r="G449" s="281">
        <v>80</v>
      </c>
      <c r="H449" s="282">
        <v>400</v>
      </c>
      <c r="I449" s="263"/>
    </row>
    <row r="450" spans="2:9" x14ac:dyDescent="0.2">
      <c r="B450" s="268" t="s">
        <v>1422</v>
      </c>
      <c r="C450" s="281"/>
      <c r="D450" s="281"/>
      <c r="E450" s="281"/>
      <c r="F450" s="281"/>
      <c r="G450" s="281"/>
      <c r="H450" s="282">
        <v>0</v>
      </c>
      <c r="I450" s="263"/>
    </row>
    <row r="451" spans="2:9" x14ac:dyDescent="0.2">
      <c r="B451" s="268" t="s">
        <v>1424</v>
      </c>
      <c r="C451" s="281">
        <v>20</v>
      </c>
      <c r="D451" s="281">
        <v>20</v>
      </c>
      <c r="E451" s="281">
        <v>0</v>
      </c>
      <c r="F451" s="281">
        <v>0</v>
      </c>
      <c r="G451" s="281">
        <v>0</v>
      </c>
      <c r="H451" s="282">
        <v>40</v>
      </c>
      <c r="I451" s="263"/>
    </row>
    <row r="452" spans="2:9" x14ac:dyDescent="0.2">
      <c r="B452" s="268" t="s">
        <v>1405</v>
      </c>
      <c r="C452" s="281">
        <v>0</v>
      </c>
      <c r="D452" s="281">
        <v>5</v>
      </c>
      <c r="E452" s="281">
        <v>5</v>
      </c>
      <c r="F452" s="281">
        <v>5</v>
      </c>
      <c r="G452" s="281">
        <v>5</v>
      </c>
      <c r="H452" s="282">
        <v>20</v>
      </c>
      <c r="I452" s="263"/>
    </row>
    <row r="453" spans="2:9" x14ac:dyDescent="0.2">
      <c r="B453" s="268" t="s">
        <v>1426</v>
      </c>
      <c r="C453" s="281">
        <v>0</v>
      </c>
      <c r="D453" s="281">
        <v>5</v>
      </c>
      <c r="E453" s="281">
        <v>5</v>
      </c>
      <c r="F453" s="281">
        <v>5</v>
      </c>
      <c r="G453" s="281">
        <v>5</v>
      </c>
      <c r="H453" s="282">
        <v>20</v>
      </c>
      <c r="I453" s="263"/>
    </row>
    <row r="454" spans="2:9" x14ac:dyDescent="0.2">
      <c r="B454" s="268" t="s">
        <v>1428</v>
      </c>
      <c r="C454" s="281">
        <v>10</v>
      </c>
      <c r="D454" s="281">
        <v>5</v>
      </c>
      <c r="E454" s="281">
        <v>5</v>
      </c>
      <c r="F454" s="281">
        <v>5</v>
      </c>
      <c r="G454" s="281">
        <v>5</v>
      </c>
      <c r="H454" s="282">
        <v>30</v>
      </c>
      <c r="I454" s="263"/>
    </row>
    <row r="455" spans="2:9" x14ac:dyDescent="0.2">
      <c r="B455" s="268" t="s">
        <v>1320</v>
      </c>
      <c r="C455" s="281">
        <v>234</v>
      </c>
      <c r="D455" s="281">
        <v>234</v>
      </c>
      <c r="E455" s="281">
        <v>234</v>
      </c>
      <c r="F455" s="281">
        <v>234</v>
      </c>
      <c r="G455" s="281">
        <v>234</v>
      </c>
      <c r="H455" s="282">
        <v>1170</v>
      </c>
    </row>
    <row r="456" spans="2:9" ht="13.5" thickBot="1" x14ac:dyDescent="0.25">
      <c r="B456" s="270" t="s">
        <v>1102</v>
      </c>
      <c r="C456" s="278">
        <v>444</v>
      </c>
      <c r="D456" s="278">
        <v>449</v>
      </c>
      <c r="E456" s="278">
        <v>429</v>
      </c>
      <c r="F456" s="278">
        <v>429</v>
      </c>
      <c r="G456" s="278">
        <v>429</v>
      </c>
      <c r="H456" s="279">
        <v>2180</v>
      </c>
    </row>
    <row r="457" spans="2:9" x14ac:dyDescent="0.2">
      <c r="B457" s="263"/>
      <c r="C457" s="263"/>
      <c r="D457" s="263"/>
      <c r="E457" s="263"/>
      <c r="F457" s="263"/>
      <c r="G457" s="263"/>
      <c r="H457" s="263"/>
    </row>
  </sheetData>
  <pageMargins left="0.7" right="0.7" top="0.75" bottom="0.75" header="0.3" footer="0.3"/>
  <pageSetup paperSize="9" orientation="portrait" r:id="rId86"/>
  <headerFooter>
    <oddHeader>&amp;L&amp;"Calibri"&amp;10&amp;K000000Official&amp;1#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6D8CAE2EE8E84CB300299DEAC9D98F" ma:contentTypeVersion="15" ma:contentTypeDescription="Create a new document." ma:contentTypeScope="" ma:versionID="d206b76ced65d45c59d35c37e8eb9c64">
  <xsd:schema xmlns:xsd="http://www.w3.org/2001/XMLSchema" xmlns:xs="http://www.w3.org/2001/XMLSchema" xmlns:p="http://schemas.microsoft.com/office/2006/metadata/properties" xmlns:ns1="http://schemas.microsoft.com/sharepoint/v3" xmlns:ns3="4bc4291b-b0e2-4ed2-97b3-a097e6cc39e8" xmlns:ns4="f86b5bda-238e-49e7-95bb-f5150a3923d7" targetNamespace="http://schemas.microsoft.com/office/2006/metadata/properties" ma:root="true" ma:fieldsID="8fa2f83c3ca26e269400ef3985ff072b" ns1:_="" ns3:_="" ns4:_="">
    <xsd:import namespace="http://schemas.microsoft.com/sharepoint/v3"/>
    <xsd:import namespace="4bc4291b-b0e2-4ed2-97b3-a097e6cc39e8"/>
    <xsd:import namespace="f86b5bda-238e-49e7-95bb-f5150a3923d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c4291b-b0e2-4ed2-97b3-a097e6cc39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6b5bda-238e-49e7-95bb-f5150a3923d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7CD945-7A09-4C95-A30D-B3D3EF97C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bc4291b-b0e2-4ed2-97b3-a097e6cc39e8"/>
    <ds:schemaRef ds:uri="f86b5bda-238e-49e7-95bb-f5150a392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DF77B9-5EF7-46B4-9CE3-FC1F6235E5D2}">
  <ds:schemaRefs>
    <ds:schemaRef ds:uri="http://purl.org/dc/elements/1.1/"/>
    <ds:schemaRef ds:uri="http://schemas.microsoft.com/office/2006/metadata/properties"/>
    <ds:schemaRef ds:uri="4bc4291b-b0e2-4ed2-97b3-a097e6cc39e8"/>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f86b5bda-238e-49e7-95bb-f5150a3923d7"/>
    <ds:schemaRef ds:uri="http://www.w3.org/XML/1998/namespace"/>
  </ds:schemaRefs>
</ds:datastoreItem>
</file>

<file path=customXml/itemProps3.xml><?xml version="1.0" encoding="utf-8"?>
<ds:datastoreItem xmlns:ds="http://schemas.openxmlformats.org/officeDocument/2006/customXml" ds:itemID="{407D7CD1-56D3-4479-8AF7-A056CBDB7B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 Tables</vt:lpstr>
      <vt:lpstr>Trajectory</vt:lpstr>
      <vt:lpstr>Data</vt:lpstr>
      <vt:lpstr>Pivot</vt:lpstr>
      <vt:lpstr>_2020_AMR__COMBINED</vt:lpstr>
      <vt:lpstr>'Summary Tables'!Print_Area</vt:lpstr>
      <vt:lpstr>Trajectory!Print_Area</vt:lpstr>
      <vt:lpstr>'Summary Tables'!Print_Titles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Chris</dc:creator>
  <cp:lastModifiedBy>Williams, Chris</cp:lastModifiedBy>
  <cp:lastPrinted>2020-11-09T09:57:15Z</cp:lastPrinted>
  <dcterms:created xsi:type="dcterms:W3CDTF">2020-05-04T12:57:13Z</dcterms:created>
  <dcterms:modified xsi:type="dcterms:W3CDTF">2020-11-16T09:11:14Z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0x010100766D8CAE2EE8E84CB300299DEAC9D98F</vt:lpwstr>
  </property>
  <property fmtid="{D5CDD505-2E9C-101B-9397-08002B2CF9AE}" pid="3" name="MSIP_Label_763da656-5c75-4f6d-9461-4a3ce9a537cc_Enabled">
    <vt:lpwstr>True</vt:lpwstr>
  </property>
  <property fmtid="{D5CDD505-2E9C-101B-9397-08002B2CF9AE}" pid="4" name="MSIP_Label_763da656-5c75-4f6d-9461-4a3ce9a537cc_SiteId">
    <vt:lpwstr>d9d3f5ac-f803-49be-949f-14a7074d74a7</vt:lpwstr>
  </property>
  <property fmtid="{D5CDD505-2E9C-101B-9397-08002B2CF9AE}" pid="5" name="MSIP_Label_763da656-5c75-4f6d-9461-4a3ce9a537cc_Owner">
    <vt:lpwstr>Chris.Williams@richmondandwandsworth.gov.uk</vt:lpwstr>
  </property>
  <property fmtid="{D5CDD505-2E9C-101B-9397-08002B2CF9AE}" pid="6" name="MSIP_Label_763da656-5c75-4f6d-9461-4a3ce9a537cc_SetDate">
    <vt:lpwstr>2020-09-15T09:21:59.2507532Z</vt:lpwstr>
  </property>
  <property fmtid="{D5CDD505-2E9C-101B-9397-08002B2CF9AE}" pid="7" name="MSIP_Label_763da656-5c75-4f6d-9461-4a3ce9a537cc_Name">
    <vt:lpwstr>Official</vt:lpwstr>
  </property>
  <property fmtid="{D5CDD505-2E9C-101B-9397-08002B2CF9AE}" pid="8" name="MSIP_Label_763da656-5c75-4f6d-9461-4a3ce9a537cc_Application">
    <vt:lpwstr>Microsoft Azure Information Protection</vt:lpwstr>
  </property>
  <property fmtid="{D5CDD505-2E9C-101B-9397-08002B2CF9AE}" pid="9" name="MSIP_Label_763da656-5c75-4f6d-9461-4a3ce9a537cc_ActionId">
    <vt:lpwstr>4f1ceb13-4ed5-4e2c-9c5c-a123fee52fac</vt:lpwstr>
  </property>
  <property fmtid="{D5CDD505-2E9C-101B-9397-08002B2CF9AE}" pid="10" name="MSIP_Label_763da656-5c75-4f6d-9461-4a3ce9a537cc_Extended_MSFT_Method">
    <vt:lpwstr>Automatic</vt:lpwstr>
  </property>
  <property fmtid="{D5CDD505-2E9C-101B-9397-08002B2CF9AE}" pid="11" name="Sensitivity">
    <vt:lpwstr>Official</vt:lpwstr>
  </property>
</Properties>
</file>