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pivotTables/pivotTable31.xml" ContentType="application/vnd.openxmlformats-officedocument.spreadsheetml.pivotTable+xml"/>
  <Override PartName="/xl/pivotTables/pivotTable32.xml" ContentType="application/vnd.openxmlformats-officedocument.spreadsheetml.pivotTable+xml"/>
  <Override PartName="/xl/pivotTables/pivotTable33.xml" ContentType="application/vnd.openxmlformats-officedocument.spreadsheetml.pivotTable+xml"/>
  <Override PartName="/xl/pivotTables/pivotTable34.xml" ContentType="application/vnd.openxmlformats-officedocument.spreadsheetml.pivotTable+xml"/>
  <Override PartName="/xl/pivotTables/pivotTable35.xml" ContentType="application/vnd.openxmlformats-officedocument.spreadsheetml.pivotTable+xml"/>
  <Override PartName="/xl/pivotTables/pivotTable36.xml" ContentType="application/vnd.openxmlformats-officedocument.spreadsheetml.pivotTable+xml"/>
  <Override PartName="/xl/pivotTables/pivotTable37.xml" ContentType="application/vnd.openxmlformats-officedocument.spreadsheetml.pivotTable+xml"/>
  <Override PartName="/xl/pivotTables/pivotTable38.xml" ContentType="application/vnd.openxmlformats-officedocument.spreadsheetml.pivotTable+xml"/>
  <Override PartName="/xl/pivotTables/pivotTable39.xml" ContentType="application/vnd.openxmlformats-officedocument.spreadsheetml.pivotTable+xml"/>
  <Override PartName="/xl/pivotTables/pivotTable40.xml" ContentType="application/vnd.openxmlformats-officedocument.spreadsheetml.pivotTable+xml"/>
  <Override PartName="/xl/pivotTables/pivotTable41.xml" ContentType="application/vnd.openxmlformats-officedocument.spreadsheetml.pivotTable+xml"/>
  <Override PartName="/xl/pivotTables/pivotTable42.xml" ContentType="application/vnd.openxmlformats-officedocument.spreadsheetml.pivotTable+xml"/>
  <Override PartName="/xl/pivotTables/pivotTable43.xml" ContentType="application/vnd.openxmlformats-officedocument.spreadsheetml.pivotTable+xml"/>
  <Override PartName="/xl/pivotTables/pivotTable44.xml" ContentType="application/vnd.openxmlformats-officedocument.spreadsheetml.pivotTable+xml"/>
  <Override PartName="/xl/pivotTables/pivotTable45.xml" ContentType="application/vnd.openxmlformats-officedocument.spreadsheetml.pivotTable+xml"/>
  <Override PartName="/xl/pivotTables/pivotTable46.xml" ContentType="application/vnd.openxmlformats-officedocument.spreadsheetml.pivotTable+xml"/>
  <Override PartName="/xl/pivotTables/pivotTable47.xml" ContentType="application/vnd.openxmlformats-officedocument.spreadsheetml.pivotTable+xml"/>
  <Override PartName="/xl/pivotTables/pivotTable48.xml" ContentType="application/vnd.openxmlformats-officedocument.spreadsheetml.pivotTable+xml"/>
  <Override PartName="/xl/pivotTables/pivotTable49.xml" ContentType="application/vnd.openxmlformats-officedocument.spreadsheetml.pivotTable+xml"/>
  <Override PartName="/xl/pivotTables/pivotTable50.xml" ContentType="application/vnd.openxmlformats-officedocument.spreadsheetml.pivotTable+xml"/>
  <Override PartName="/xl/pivotTables/pivotTable51.xml" ContentType="application/vnd.openxmlformats-officedocument.spreadsheetml.pivotTable+xml"/>
  <Override PartName="/xl/pivotTables/pivotTable52.xml" ContentType="application/vnd.openxmlformats-officedocument.spreadsheetml.pivotTable+xml"/>
  <Override PartName="/xl/pivotTables/pivotTable53.xml" ContentType="application/vnd.openxmlformats-officedocument.spreadsheetml.pivotTable+xml"/>
  <Override PartName="/xl/pivotTables/pivotTable54.xml" ContentType="application/vnd.openxmlformats-officedocument.spreadsheetml.pivotTable+xml"/>
  <Override PartName="/xl/pivotTables/pivotTable55.xml" ContentType="application/vnd.openxmlformats-officedocument.spreadsheetml.pivotTable+xml"/>
  <Override PartName="/xl/pivotTables/pivotTable56.xml" ContentType="application/vnd.openxmlformats-officedocument.spreadsheetml.pivotTable+xml"/>
  <Override PartName="/xl/pivotTables/pivotTable57.xml" ContentType="application/vnd.openxmlformats-officedocument.spreadsheetml.pivotTable+xml"/>
  <Override PartName="/xl/pivotTables/pivotTable58.xml" ContentType="application/vnd.openxmlformats-officedocument.spreadsheetml.pivotTable+xml"/>
  <Override PartName="/xl/pivotTables/pivotTable59.xml" ContentType="application/vnd.openxmlformats-officedocument.spreadsheetml.pivotTable+xml"/>
  <Override PartName="/xl/pivotTables/pivotTable60.xml" ContentType="application/vnd.openxmlformats-officedocument.spreadsheetml.pivotTable+xml"/>
  <Override PartName="/xl/pivotTables/pivotTable61.xml" ContentType="application/vnd.openxmlformats-officedocument.spreadsheetml.pivotTable+xml"/>
  <Override PartName="/xl/pivotTables/pivotTable62.xml" ContentType="application/vnd.openxmlformats-officedocument.spreadsheetml.pivotTable+xml"/>
  <Override PartName="/xl/pivotTables/pivotTable63.xml" ContentType="application/vnd.openxmlformats-officedocument.spreadsheetml.pivotTable+xml"/>
  <Override PartName="/xl/pivotTables/pivotTable64.xml" ContentType="application/vnd.openxmlformats-officedocument.spreadsheetml.pivotTable+xml"/>
  <Override PartName="/xl/pivotTables/pivotTable65.xml" ContentType="application/vnd.openxmlformats-officedocument.spreadsheetml.pivotTable+xml"/>
  <Override PartName="/xl/pivotTables/pivotTable66.xml" ContentType="application/vnd.openxmlformats-officedocument.spreadsheetml.pivotTable+xml"/>
  <Override PartName="/xl/pivotTables/pivotTable67.xml" ContentType="application/vnd.openxmlformats-officedocument.spreadsheetml.pivotTable+xml"/>
  <Override PartName="/xl/pivotTables/pivotTable68.xml" ContentType="application/vnd.openxmlformats-officedocument.spreadsheetml.pivotTable+xml"/>
  <Override PartName="/xl/pivotTables/pivotTable69.xml" ContentType="application/vnd.openxmlformats-officedocument.spreadsheetml.pivotTable+xml"/>
  <Override PartName="/xl/pivotTables/pivotTable70.xml" ContentType="application/vnd.openxmlformats-officedocument.spreadsheetml.pivotTable+xml"/>
  <Override PartName="/xl/pivotTables/pivotTable71.xml" ContentType="application/vnd.openxmlformats-officedocument.spreadsheetml.pivotTable+xml"/>
  <Override PartName="/xl/pivotTables/pivotTable72.xml" ContentType="application/vnd.openxmlformats-officedocument.spreadsheetml.pivotTable+xml"/>
  <Override PartName="/xl/pivotTables/pivotTable73.xml" ContentType="application/vnd.openxmlformats-officedocument.spreadsheetml.pivotTable+xml"/>
  <Override PartName="/xl/pivotTables/pivotTable74.xml" ContentType="application/vnd.openxmlformats-officedocument.spreadsheetml.pivotTable+xml"/>
  <Override PartName="/xl/pivotTables/pivotTable75.xml" ContentType="application/vnd.openxmlformats-officedocument.spreadsheetml.pivotTable+xml"/>
  <Override PartName="/xl/pivotTables/pivotTable76.xml" ContentType="application/vnd.openxmlformats-officedocument.spreadsheetml.pivotTable+xml"/>
  <Override PartName="/xl/pivotTables/pivotTable77.xml" ContentType="application/vnd.openxmlformats-officedocument.spreadsheetml.pivotTable+xml"/>
  <Override PartName="/xl/pivotTables/pivotTable78.xml" ContentType="application/vnd.openxmlformats-officedocument.spreadsheetml.pivotTable+xml"/>
  <Override PartName="/xl/pivotTables/pivotTable79.xml" ContentType="application/vnd.openxmlformats-officedocument.spreadsheetml.pivotTable+xml"/>
  <Override PartName="/xl/pivotTables/pivotTable80.xml" ContentType="application/vnd.openxmlformats-officedocument.spreadsheetml.pivotTable+xml"/>
  <Override PartName="/xl/pivotTables/pivotTable81.xml" ContentType="application/vnd.openxmlformats-officedocument.spreadsheetml.pivotTable+xml"/>
  <Override PartName="/xl/pivotTables/pivotTable82.xml" ContentType="application/vnd.openxmlformats-officedocument.spreadsheetml.pivotTable+xml"/>
  <Override PartName="/xl/pivotTables/pivotTable83.xml" ContentType="application/vnd.openxmlformats-officedocument.spreadsheetml.pivotTable+xml"/>
  <Override PartName="/xl/pivotTables/pivotTable84.xml" ContentType="application/vnd.openxmlformats-officedocument.spreadsheetml.pivotTable+xml"/>
  <Override PartName="/xl/pivotTables/pivotTable85.xml" ContentType="application/vnd.openxmlformats-officedocument.spreadsheetml.pivotTable+xml"/>
  <Override PartName="/xl/pivotTables/pivotTable86.xml" ContentType="application/vnd.openxmlformats-officedocument.spreadsheetml.pivotTable+xml"/>
  <Override PartName="/xl/pivotTables/pivotTable87.xml" ContentType="application/vnd.openxmlformats-officedocument.spreadsheetml.pivotTable+xml"/>
  <Override PartName="/xl/drawings/drawing2.xml" ContentType="application/vnd.openxmlformats-officedocument.drawing+xml"/>
  <Override PartName="/xl/charts/chart1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https://richmondandwandsworth-my.sharepoint.com/personal/beatriz_moreno_richmondandwandsworth_gov_uk/Documents/Desktop/"/>
    </mc:Choice>
  </mc:AlternateContent>
  <xr:revisionPtr revIDLastSave="0" documentId="8_{A2D0CDD1-4A42-41ED-A0C7-87E1FEBB2781}" xr6:coauthVersionLast="47" xr6:coauthVersionMax="47" xr10:uidLastSave="{00000000-0000-0000-0000-000000000000}"/>
  <bookViews>
    <workbookView xWindow="-108" yWindow="-108" windowWidth="23256" windowHeight="12576" tabRatio="700" xr2:uid="{00000000-000D-0000-FFFF-FFFF00000000}"/>
  </bookViews>
  <sheets>
    <sheet name="Summary Tables" sheetId="9" r:id="rId1"/>
    <sheet name="Pivot" sheetId="8" state="hidden" r:id="rId2"/>
    <sheet name="Data" sheetId="1" r:id="rId3"/>
    <sheet name="Trajectory" sheetId="10" r:id="rId4"/>
    <sheet name="Non-Self-Contained" sheetId="6" r:id="rId5"/>
  </sheets>
  <definedNames>
    <definedName name="_xlnm._FilterDatabase" localSheetId="2" hidden="1">Data!$A$1:$BU$311</definedName>
    <definedName name="_xlnm._FilterDatabase" localSheetId="4" hidden="1">'Non-Self-Contained'!$A$1:$AD$4</definedName>
    <definedName name="_xlnm._FilterDatabase" localSheetId="0" hidden="1">'Summary Tables'!#REF!</definedName>
    <definedName name="_xlnm.Print_Area" localSheetId="0">'Summary Tables'!$B$2:$S$313</definedName>
  </definedNames>
  <calcPr calcId="191028"/>
  <pivotCaches>
    <pivotCache cacheId="0" r:id="rId6"/>
    <pivotCache cacheId="1" r:id="rId7"/>
    <pivotCache cacheId="2" r:id="rId8"/>
    <pivotCache cacheId="3" r:id="rId9"/>
    <pivotCache cacheId="4"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170" i="1" l="1"/>
  <c r="BD305" i="1"/>
  <c r="BD297" i="1"/>
  <c r="BD298" i="1"/>
  <c r="BD304" i="1"/>
  <c r="BD306" i="1"/>
  <c r="BD301" i="1"/>
  <c r="BD299" i="1"/>
  <c r="BD300" i="1"/>
  <c r="BD303" i="1"/>
  <c r="BD307" i="1"/>
  <c r="BD308" i="1"/>
  <c r="BD309" i="1"/>
  <c r="BD302" i="1"/>
  <c r="BD296" i="1"/>
  <c r="J305" i="9"/>
  <c r="I307" i="9"/>
  <c r="J299" i="9"/>
  <c r="J302" i="9"/>
  <c r="I295" i="9"/>
  <c r="K304" i="9"/>
  <c r="J306" i="9"/>
  <c r="I306" i="9"/>
  <c r="J297" i="9"/>
  <c r="J304" i="9"/>
  <c r="J308" i="9"/>
  <c r="I304" i="9"/>
  <c r="J301" i="9"/>
  <c r="J307" i="9"/>
  <c r="I300" i="9"/>
  <c r="I293" i="9"/>
  <c r="I303" i="9"/>
  <c r="I299" i="9"/>
  <c r="I294" i="9"/>
  <c r="I302" i="9"/>
  <c r="I305" i="9"/>
  <c r="I308" i="9"/>
  <c r="J303" i="9"/>
  <c r="I297" i="9"/>
  <c r="I301" i="9"/>
  <c r="I298" i="9"/>
  <c r="J295" i="9"/>
  <c r="F298" i="9"/>
  <c r="I296" i="9"/>
  <c r="J294" i="9"/>
  <c r="BE304" i="1" l="1"/>
  <c r="BE306" i="1"/>
  <c r="AP247" i="1" l="1"/>
  <c r="AO247" i="1"/>
  <c r="AN247" i="1"/>
  <c r="AM247" i="1"/>
  <c r="AL247" i="1"/>
  <c r="AK247" i="1"/>
  <c r="AJ247" i="1"/>
  <c r="AI247" i="1"/>
  <c r="AH247" i="1"/>
  <c r="AG247" i="1"/>
  <c r="W247" i="1"/>
  <c r="BE301" i="1"/>
  <c r="BD310" i="1"/>
  <c r="AQ247" i="1" l="1"/>
  <c r="BE310" i="1"/>
  <c r="BE305" i="1"/>
  <c r="BE296" i="1"/>
  <c r="BE297" i="1"/>
  <c r="BE298" i="1"/>
  <c r="BE299" i="1"/>
  <c r="BE300" i="1"/>
  <c r="BE303" i="1"/>
  <c r="BE307" i="1"/>
  <c r="BE308" i="1"/>
  <c r="BE309" i="1"/>
  <c r="BE302" i="1"/>
  <c r="BE9" i="1"/>
  <c r="BE3" i="1"/>
  <c r="BE4" i="1"/>
  <c r="BE5" i="1"/>
  <c r="BE6" i="1"/>
  <c r="BE7" i="1"/>
  <c r="BE8" i="1"/>
  <c r="BE10" i="1"/>
  <c r="BE11" i="1"/>
  <c r="BE12" i="1"/>
  <c r="BE13" i="1"/>
  <c r="BE14" i="1"/>
  <c r="BE15" i="1"/>
  <c r="BE16" i="1"/>
  <c r="BE17" i="1"/>
  <c r="BE18" i="1"/>
  <c r="BE19" i="1"/>
  <c r="BE20" i="1"/>
  <c r="BE21" i="1"/>
  <c r="BE22" i="1"/>
  <c r="BE23" i="1"/>
  <c r="BE24" i="1"/>
  <c r="BE25" i="1"/>
  <c r="BE26" i="1"/>
  <c r="BE27" i="1"/>
  <c r="BE28" i="1"/>
  <c r="BE29" i="1"/>
  <c r="BE30" i="1"/>
  <c r="BE31" i="1"/>
  <c r="BE32" i="1"/>
  <c r="BE33" i="1"/>
  <c r="BE34" i="1"/>
  <c r="BE35" i="1"/>
  <c r="BE36" i="1"/>
  <c r="BE37" i="1"/>
  <c r="BE38" i="1"/>
  <c r="BE39" i="1"/>
  <c r="BE40" i="1"/>
  <c r="BE41" i="1"/>
  <c r="BE42" i="1"/>
  <c r="BE43" i="1"/>
  <c r="BE44" i="1"/>
  <c r="BE45" i="1"/>
  <c r="BE46" i="1"/>
  <c r="BE47" i="1"/>
  <c r="BE48" i="1"/>
  <c r="BE49" i="1"/>
  <c r="BE50" i="1"/>
  <c r="BE51" i="1"/>
  <c r="BE52" i="1"/>
  <c r="BE53" i="1"/>
  <c r="BE54" i="1"/>
  <c r="BE55" i="1"/>
  <c r="BE56" i="1"/>
  <c r="BE57" i="1"/>
  <c r="BE58" i="1"/>
  <c r="BE59" i="1"/>
  <c r="BE60" i="1"/>
  <c r="BE61" i="1"/>
  <c r="BE62" i="1"/>
  <c r="BE86" i="1"/>
  <c r="BE195" i="1"/>
  <c r="BE241" i="1"/>
  <c r="BE2" i="1"/>
  <c r="BD9" i="1"/>
  <c r="BD3" i="1"/>
  <c r="BD4" i="1"/>
  <c r="BD5" i="1"/>
  <c r="BD6" i="1"/>
  <c r="BD7" i="1"/>
  <c r="BD8" i="1"/>
  <c r="BD10" i="1"/>
  <c r="BD11" i="1"/>
  <c r="BD12" i="1"/>
  <c r="BD13" i="1"/>
  <c r="BD14" i="1"/>
  <c r="BD15" i="1"/>
  <c r="BD16" i="1"/>
  <c r="BD17" i="1"/>
  <c r="BD18" i="1"/>
  <c r="BD19" i="1"/>
  <c r="BD20" i="1"/>
  <c r="BD21" i="1"/>
  <c r="BD22" i="1"/>
  <c r="BD23" i="1"/>
  <c r="BD24" i="1"/>
  <c r="BD25" i="1"/>
  <c r="BD26" i="1"/>
  <c r="BD27" i="1"/>
  <c r="BD28" i="1"/>
  <c r="BD29" i="1"/>
  <c r="BD30" i="1"/>
  <c r="BD31" i="1"/>
  <c r="BD32" i="1"/>
  <c r="BD33" i="1"/>
  <c r="BD34" i="1"/>
  <c r="BD35" i="1"/>
  <c r="BD36" i="1"/>
  <c r="BD37" i="1"/>
  <c r="BD38" i="1"/>
  <c r="BD39" i="1"/>
  <c r="BD40" i="1"/>
  <c r="BD41" i="1"/>
  <c r="BD42" i="1"/>
  <c r="BD43" i="1"/>
  <c r="BD44" i="1"/>
  <c r="BD45" i="1"/>
  <c r="BD46" i="1"/>
  <c r="BD47" i="1"/>
  <c r="BD48" i="1"/>
  <c r="BD49" i="1"/>
  <c r="BD50" i="1"/>
  <c r="BD51" i="1"/>
  <c r="BD52" i="1"/>
  <c r="BD53" i="1"/>
  <c r="BD54" i="1"/>
  <c r="BD55" i="1"/>
  <c r="BD56" i="1"/>
  <c r="BD57" i="1"/>
  <c r="BD58" i="1"/>
  <c r="BD59" i="1"/>
  <c r="BD60" i="1"/>
  <c r="BD61" i="1"/>
  <c r="BD62" i="1"/>
  <c r="BD86" i="1"/>
  <c r="BD195" i="1"/>
  <c r="BD241" i="1"/>
  <c r="BD2" i="1"/>
  <c r="W51" i="1" l="1"/>
  <c r="AG51" i="1"/>
  <c r="AH51" i="1"/>
  <c r="AI51" i="1"/>
  <c r="AJ51" i="1"/>
  <c r="AK51" i="1"/>
  <c r="AL51" i="1"/>
  <c r="AM51" i="1"/>
  <c r="AN51" i="1"/>
  <c r="AO51" i="1"/>
  <c r="AP51" i="1"/>
  <c r="AP137" i="1"/>
  <c r="AO137" i="1"/>
  <c r="AN137" i="1"/>
  <c r="AM137" i="1"/>
  <c r="AL137" i="1"/>
  <c r="AK137" i="1"/>
  <c r="AJ137" i="1"/>
  <c r="AI137" i="1"/>
  <c r="AH137" i="1"/>
  <c r="AG137" i="1"/>
  <c r="W137" i="1"/>
  <c r="Z2" i="6"/>
  <c r="O9" i="10"/>
  <c r="H212" i="9"/>
  <c r="AQ51" i="1" l="1"/>
  <c r="AS51" i="1" s="1"/>
  <c r="AQ137" i="1"/>
  <c r="K295" i="9"/>
  <c r="K305" i="9"/>
  <c r="K302" i="9"/>
  <c r="I34" i="9"/>
  <c r="K310" i="9"/>
  <c r="K311" i="9"/>
  <c r="K308" i="9"/>
  <c r="K296" i="9"/>
  <c r="K307" i="9"/>
  <c r="K303" i="9"/>
  <c r="BD137" i="1" l="1"/>
  <c r="BE137" i="1"/>
  <c r="N12" i="10"/>
  <c r="O12" i="10" s="1"/>
  <c r="N14" i="10"/>
  <c r="N15" i="10" s="1"/>
  <c r="AG280" i="1" l="1"/>
  <c r="AH280" i="1"/>
  <c r="AI280" i="1"/>
  <c r="AJ280" i="1"/>
  <c r="AK280" i="1"/>
  <c r="AL280" i="1"/>
  <c r="AM280" i="1"/>
  <c r="AN280" i="1"/>
  <c r="AO280" i="1"/>
  <c r="AP280" i="1"/>
  <c r="W59" i="1"/>
  <c r="W280" i="1"/>
  <c r="AP59" i="1"/>
  <c r="AO59" i="1"/>
  <c r="AN59" i="1"/>
  <c r="AM59" i="1"/>
  <c r="AL59" i="1"/>
  <c r="AK59" i="1"/>
  <c r="AJ59" i="1"/>
  <c r="AI59" i="1"/>
  <c r="AH59" i="1"/>
  <c r="AG59" i="1"/>
  <c r="AH286" i="1"/>
  <c r="AI286" i="1"/>
  <c r="AJ286" i="1"/>
  <c r="AK286" i="1"/>
  <c r="AL286" i="1"/>
  <c r="AM286" i="1"/>
  <c r="AN286" i="1"/>
  <c r="AO286" i="1"/>
  <c r="AP286" i="1"/>
  <c r="AG286" i="1"/>
  <c r="W286" i="1"/>
  <c r="S4" i="6"/>
  <c r="Z4" i="6" s="1"/>
  <c r="AD4" i="6" s="1"/>
  <c r="S5" i="6"/>
  <c r="AQ59" i="1" l="1"/>
  <c r="AS59" i="1" s="1"/>
  <c r="AQ280" i="1"/>
  <c r="AQ286" i="1"/>
  <c r="H14" i="10" l="1"/>
  <c r="D14" i="10"/>
  <c r="P12" i="10"/>
  <c r="Q12" i="10" s="1"/>
  <c r="R12" i="10" s="1"/>
  <c r="S12" i="10" s="1"/>
  <c r="T12" i="10" s="1"/>
  <c r="U12" i="10" s="1"/>
  <c r="V12" i="10" s="1"/>
  <c r="H12" i="10"/>
  <c r="I12" i="10" s="1"/>
  <c r="J12" i="10" s="1"/>
  <c r="K12" i="10" s="1"/>
  <c r="L12" i="10" s="1"/>
  <c r="D12" i="10"/>
  <c r="E12" i="10" s="1"/>
  <c r="F12" i="10" s="1"/>
  <c r="G12" i="10" s="1"/>
  <c r="H10" i="10"/>
  <c r="I10" i="10" s="1"/>
  <c r="D10" i="10"/>
  <c r="E14" i="10" s="1"/>
  <c r="O7" i="10"/>
  <c r="P7" i="10" s="1"/>
  <c r="Q7" i="10" s="1"/>
  <c r="R7" i="10" s="1"/>
  <c r="S7" i="10" s="1"/>
  <c r="T7" i="10" s="1"/>
  <c r="U7" i="10" s="1"/>
  <c r="V7" i="10" s="1"/>
  <c r="I7" i="10"/>
  <c r="E7" i="10"/>
  <c r="F7" i="10" s="1"/>
  <c r="G7" i="10" s="1"/>
  <c r="N9" i="10"/>
  <c r="U9" i="10"/>
  <c r="R9" i="10"/>
  <c r="Q9" i="10"/>
  <c r="T9" i="10"/>
  <c r="M8" i="10"/>
  <c r="P9" i="10"/>
  <c r="S9" i="10"/>
  <c r="V9" i="10"/>
  <c r="BD286" i="1" l="1"/>
  <c r="BE286" i="1"/>
  <c r="N10" i="10"/>
  <c r="O10" i="10" s="1"/>
  <c r="M10" i="10"/>
  <c r="I14" i="10"/>
  <c r="E10" i="10"/>
  <c r="F14" i="10"/>
  <c r="J10" i="10"/>
  <c r="I13" i="10"/>
  <c r="J7" i="10"/>
  <c r="K7" i="10" s="1"/>
  <c r="L7" i="10" s="1"/>
  <c r="D13" i="10"/>
  <c r="H13" i="10"/>
  <c r="F10" i="10"/>
  <c r="G10" i="10" s="1"/>
  <c r="E13" i="10"/>
  <c r="F200" i="9"/>
  <c r="G301" i="9"/>
  <c r="F293" i="9"/>
  <c r="G201" i="9"/>
  <c r="H208" i="9"/>
  <c r="G195" i="9"/>
  <c r="G198" i="9"/>
  <c r="H308" i="9"/>
  <c r="H280" i="9"/>
  <c r="E276" i="9"/>
  <c r="H307" i="9"/>
  <c r="F296" i="9"/>
  <c r="G196" i="9"/>
  <c r="N186" i="9"/>
  <c r="F204" i="9"/>
  <c r="G297" i="9"/>
  <c r="E184" i="9"/>
  <c r="F195" i="9"/>
  <c r="E261" i="9"/>
  <c r="H306" i="9"/>
  <c r="F208" i="9"/>
  <c r="F310" i="9"/>
  <c r="H209" i="9"/>
  <c r="F203" i="9"/>
  <c r="G299" i="9"/>
  <c r="G211" i="9"/>
  <c r="H302" i="9"/>
  <c r="H197" i="9"/>
  <c r="F308" i="9"/>
  <c r="G306" i="9"/>
  <c r="H203" i="9"/>
  <c r="G304" i="9"/>
  <c r="F294" i="9"/>
  <c r="H297" i="9"/>
  <c r="E186" i="9"/>
  <c r="G210" i="9"/>
  <c r="F265" i="9"/>
  <c r="F198" i="9"/>
  <c r="F276" i="9"/>
  <c r="G204" i="9"/>
  <c r="G300" i="9"/>
  <c r="G298" i="9"/>
  <c r="F304" i="9"/>
  <c r="E263" i="9"/>
  <c r="G205" i="9"/>
  <c r="H207" i="9"/>
  <c r="G202" i="9"/>
  <c r="G265" i="9"/>
  <c r="N190" i="9"/>
  <c r="E278" i="9"/>
  <c r="E187" i="9"/>
  <c r="H210" i="9"/>
  <c r="H204" i="9"/>
  <c r="F212" i="9"/>
  <c r="N189" i="9"/>
  <c r="H295" i="9"/>
  <c r="G305" i="9"/>
  <c r="G200" i="9"/>
  <c r="G278" i="9"/>
  <c r="H309" i="9"/>
  <c r="G208" i="9"/>
  <c r="F209" i="9"/>
  <c r="F307" i="9"/>
  <c r="G197" i="9"/>
  <c r="H301" i="9"/>
  <c r="G294" i="9"/>
  <c r="H261" i="9"/>
  <c r="G280" i="9"/>
  <c r="F278" i="9"/>
  <c r="H211" i="9"/>
  <c r="G206" i="9"/>
  <c r="G309" i="9"/>
  <c r="F306" i="9"/>
  <c r="F267" i="9"/>
  <c r="F305" i="9"/>
  <c r="G263" i="9"/>
  <c r="E280" i="9"/>
  <c r="H276" i="9"/>
  <c r="F201" i="9"/>
  <c r="G207" i="9"/>
  <c r="G203" i="9"/>
  <c r="H293" i="9"/>
  <c r="F300" i="9"/>
  <c r="H303" i="9"/>
  <c r="F207" i="9"/>
  <c r="H278" i="9"/>
  <c r="F263" i="9"/>
  <c r="H296" i="9"/>
  <c r="G308" i="9"/>
  <c r="G261" i="9"/>
  <c r="G295" i="9"/>
  <c r="N185" i="9"/>
  <c r="F299" i="9"/>
  <c r="F297" i="9"/>
  <c r="H199" i="9"/>
  <c r="F295" i="9"/>
  <c r="H294" i="9"/>
  <c r="I310" i="9"/>
  <c r="E265" i="9"/>
  <c r="F211" i="9"/>
  <c r="G212" i="9"/>
  <c r="G296" i="9"/>
  <c r="F280" i="9"/>
  <c r="F197" i="9"/>
  <c r="H265" i="9"/>
  <c r="H305" i="9"/>
  <c r="F309" i="9"/>
  <c r="F301" i="9"/>
  <c r="H263" i="9"/>
  <c r="F199" i="9"/>
  <c r="H304" i="9"/>
  <c r="F206" i="9"/>
  <c r="G303" i="9"/>
  <c r="G209" i="9"/>
  <c r="H196" i="9"/>
  <c r="F202" i="9"/>
  <c r="H195" i="9"/>
  <c r="G276" i="9"/>
  <c r="F196" i="9"/>
  <c r="G293" i="9"/>
  <c r="H198" i="9"/>
  <c r="F261" i="9"/>
  <c r="F205" i="9"/>
  <c r="H201" i="9"/>
  <c r="G199" i="9"/>
  <c r="F210" i="9"/>
  <c r="H206" i="9"/>
  <c r="F302" i="9"/>
  <c r="G302" i="9"/>
  <c r="H202" i="9"/>
  <c r="E267" i="9"/>
  <c r="O14" i="10" l="1"/>
  <c r="O15" i="10" s="1"/>
  <c r="F13" i="10"/>
  <c r="G13" i="10"/>
  <c r="G14" i="10"/>
  <c r="O13" i="10"/>
  <c r="N13" i="10"/>
  <c r="J14" i="10"/>
  <c r="J13" i="10"/>
  <c r="K14" i="10"/>
  <c r="K10" i="10"/>
  <c r="L10" i="10" s="1"/>
  <c r="M14" i="10" s="1"/>
  <c r="M15" i="10" s="1"/>
  <c r="J267" i="9"/>
  <c r="J265" i="9"/>
  <c r="J263" i="9"/>
  <c r="J261" i="9"/>
  <c r="L14" i="10" l="1"/>
  <c r="K13" i="10"/>
  <c r="P10" i="10"/>
  <c r="P14" i="10"/>
  <c r="P15" i="10" s="1"/>
  <c r="E75" i="9"/>
  <c r="I282" i="9"/>
  <c r="I269" i="9"/>
  <c r="I255" i="9"/>
  <c r="D171" i="9"/>
  <c r="I164" i="9"/>
  <c r="J164" i="9" s="1"/>
  <c r="I163" i="9"/>
  <c r="K163" i="9" s="1"/>
  <c r="I162" i="9"/>
  <c r="K162" i="9" s="1"/>
  <c r="I161" i="9"/>
  <c r="I160" i="9"/>
  <c r="J160" i="9" s="1"/>
  <c r="I159" i="9"/>
  <c r="J159" i="9" s="1"/>
  <c r="I144" i="9"/>
  <c r="K144" i="9" s="1"/>
  <c r="I143" i="9"/>
  <c r="M143" i="9" s="1"/>
  <c r="I142" i="9"/>
  <c r="K142" i="9" s="1"/>
  <c r="I141" i="9"/>
  <c r="M141" i="9" s="1"/>
  <c r="H100" i="9"/>
  <c r="G100" i="9" s="1"/>
  <c r="H99" i="9"/>
  <c r="G99" i="9" s="1"/>
  <c r="H98" i="9"/>
  <c r="G98" i="9" s="1"/>
  <c r="G97" i="9"/>
  <c r="E97" i="9"/>
  <c r="H96" i="9"/>
  <c r="G96" i="9" s="1"/>
  <c r="H95" i="9"/>
  <c r="G95" i="9" s="1"/>
  <c r="H94" i="9"/>
  <c r="G94" i="9" s="1"/>
  <c r="H93" i="9"/>
  <c r="G93" i="9" s="1"/>
  <c r="H92" i="9"/>
  <c r="G92" i="9" s="1"/>
  <c r="H91" i="9"/>
  <c r="G91" i="9" s="1"/>
  <c r="H90" i="9"/>
  <c r="G90" i="9" s="1"/>
  <c r="H89" i="9"/>
  <c r="G89" i="9" s="1"/>
  <c r="H88" i="9"/>
  <c r="G88" i="9" s="1"/>
  <c r="H87" i="9"/>
  <c r="E87" i="9" s="1"/>
  <c r="G86" i="9"/>
  <c r="E86" i="9"/>
  <c r="E74" i="9"/>
  <c r="E73" i="9"/>
  <c r="E72" i="9"/>
  <c r="E71" i="9"/>
  <c r="E70" i="9"/>
  <c r="E69" i="9"/>
  <c r="E68" i="9"/>
  <c r="E67" i="9"/>
  <c r="E66" i="9"/>
  <c r="E65" i="9"/>
  <c r="E64" i="9"/>
  <c r="E63" i="9"/>
  <c r="E62" i="9"/>
  <c r="E61" i="9"/>
  <c r="G223" i="9"/>
  <c r="F221" i="9"/>
  <c r="G225" i="9"/>
  <c r="F45" i="9"/>
  <c r="F44" i="9"/>
  <c r="G45" i="9"/>
  <c r="E251" i="9"/>
  <c r="F232" i="9"/>
  <c r="H225" i="9"/>
  <c r="H234" i="9"/>
  <c r="E126" i="9"/>
  <c r="H221" i="9"/>
  <c r="E129" i="9"/>
  <c r="G236" i="9"/>
  <c r="G167" i="9"/>
  <c r="H235" i="9"/>
  <c r="G221" i="9"/>
  <c r="G237" i="9"/>
  <c r="H222" i="9"/>
  <c r="G129" i="9"/>
  <c r="H224" i="9"/>
  <c r="G224" i="9"/>
  <c r="G228" i="9"/>
  <c r="F102" i="9"/>
  <c r="H227" i="9"/>
  <c r="G127" i="9"/>
  <c r="F228" i="9"/>
  <c r="I45" i="9"/>
  <c r="I29" i="9"/>
  <c r="H223" i="9"/>
  <c r="H43" i="9"/>
  <c r="E249" i="9"/>
  <c r="F225" i="9"/>
  <c r="G234" i="9"/>
  <c r="H232" i="9"/>
  <c r="I33" i="9"/>
  <c r="I30" i="9"/>
  <c r="H237" i="9"/>
  <c r="G126" i="9"/>
  <c r="G229" i="9"/>
  <c r="G235" i="9"/>
  <c r="G43" i="9"/>
  <c r="F234" i="9"/>
  <c r="G230" i="9"/>
  <c r="G233" i="9"/>
  <c r="H233" i="9"/>
  <c r="F224" i="9"/>
  <c r="F251" i="9"/>
  <c r="H236" i="9"/>
  <c r="H45" i="9"/>
  <c r="F43" i="9"/>
  <c r="F233" i="9"/>
  <c r="G222" i="9"/>
  <c r="F235" i="9"/>
  <c r="H167" i="9"/>
  <c r="F230" i="9"/>
  <c r="I32" i="9"/>
  <c r="E127" i="9"/>
  <c r="F249" i="9"/>
  <c r="I44" i="9"/>
  <c r="H44" i="9"/>
  <c r="G128" i="9"/>
  <c r="G249" i="9"/>
  <c r="G44" i="9"/>
  <c r="F223" i="9"/>
  <c r="G227" i="9"/>
  <c r="H230" i="9"/>
  <c r="D102" i="9"/>
  <c r="F222" i="9"/>
  <c r="I31" i="9"/>
  <c r="E128" i="9"/>
  <c r="F236" i="9"/>
  <c r="H229" i="9"/>
  <c r="I43" i="9"/>
  <c r="F237" i="9"/>
  <c r="H249" i="9"/>
  <c r="H228" i="9"/>
  <c r="G232" i="9"/>
  <c r="F229" i="9"/>
  <c r="F227" i="9"/>
  <c r="F103" i="9" l="1"/>
  <c r="D103" i="9"/>
  <c r="G169" i="9"/>
  <c r="K43" i="9"/>
  <c r="Q14" i="10"/>
  <c r="Q15" i="10" s="1"/>
  <c r="Q10" i="10"/>
  <c r="Q13" i="10" s="1"/>
  <c r="P13" i="10"/>
  <c r="L13" i="10"/>
  <c r="I167" i="9"/>
  <c r="J167" i="9" s="1"/>
  <c r="G168" i="9"/>
  <c r="H169" i="9"/>
  <c r="H168" i="9"/>
  <c r="E98" i="9"/>
  <c r="J251" i="9"/>
  <c r="E94" i="9"/>
  <c r="E92" i="9"/>
  <c r="J163" i="9"/>
  <c r="K160" i="9"/>
  <c r="H102" i="9"/>
  <c r="M144" i="9"/>
  <c r="E91" i="9"/>
  <c r="K141" i="9"/>
  <c r="K164" i="9"/>
  <c r="D170" i="9" s="1"/>
  <c r="K143" i="9"/>
  <c r="E95" i="9"/>
  <c r="H213" i="9"/>
  <c r="E255" i="9"/>
  <c r="J249" i="9"/>
  <c r="K45" i="9"/>
  <c r="H239" i="9"/>
  <c r="F255" i="9"/>
  <c r="F269" i="9"/>
  <c r="H282" i="9"/>
  <c r="J278" i="9"/>
  <c r="L298" i="9"/>
  <c r="L304" i="9"/>
  <c r="L307" i="9"/>
  <c r="J45" i="9"/>
  <c r="G239" i="9"/>
  <c r="E269" i="9"/>
  <c r="G282" i="9"/>
  <c r="L294" i="9"/>
  <c r="L311" i="9"/>
  <c r="G46" i="9"/>
  <c r="K46" i="9" s="1"/>
  <c r="F46" i="9"/>
  <c r="J46" i="9" s="1"/>
  <c r="J44" i="9"/>
  <c r="I127" i="9"/>
  <c r="I129" i="9"/>
  <c r="G255" i="9"/>
  <c r="J253" i="9"/>
  <c r="G269" i="9"/>
  <c r="H269" i="9"/>
  <c r="L303" i="9"/>
  <c r="J43" i="9"/>
  <c r="H47" i="9"/>
  <c r="E189" i="9"/>
  <c r="N184" i="9" s="1"/>
  <c r="J280" i="9"/>
  <c r="G312" i="9"/>
  <c r="J312" i="9"/>
  <c r="H255" i="9"/>
  <c r="L293" i="9"/>
  <c r="F312" i="9"/>
  <c r="L297" i="9"/>
  <c r="L310" i="9"/>
  <c r="I35" i="9"/>
  <c r="I47" i="9"/>
  <c r="H312" i="9"/>
  <c r="L296" i="9"/>
  <c r="L299" i="9"/>
  <c r="L302" i="9"/>
  <c r="L306" i="9"/>
  <c r="K44" i="9"/>
  <c r="K312" i="9"/>
  <c r="L300" i="9"/>
  <c r="H101" i="9"/>
  <c r="E130" i="9"/>
  <c r="I126" i="9"/>
  <c r="I128" i="9"/>
  <c r="F213" i="9"/>
  <c r="E282" i="9"/>
  <c r="J276" i="9"/>
  <c r="I312" i="9"/>
  <c r="L295" i="9"/>
  <c r="L305" i="9"/>
  <c r="L309" i="9"/>
  <c r="G130" i="9"/>
  <c r="G213" i="9"/>
  <c r="F239" i="9"/>
  <c r="F282" i="9"/>
  <c r="L301" i="9"/>
  <c r="L308" i="9"/>
  <c r="E89" i="9"/>
  <c r="E100" i="9"/>
  <c r="M142" i="9"/>
  <c r="J161" i="9"/>
  <c r="K161" i="9"/>
  <c r="G87" i="9"/>
  <c r="E90" i="9"/>
  <c r="K159" i="9"/>
  <c r="J162" i="9"/>
  <c r="E93" i="9"/>
  <c r="E88" i="9"/>
  <c r="E96" i="9"/>
  <c r="E99" i="9"/>
  <c r="K47" i="9" l="1"/>
  <c r="G146" i="9"/>
  <c r="E146" i="9"/>
  <c r="E102" i="9"/>
  <c r="H103" i="9"/>
  <c r="E103" i="9" s="1"/>
  <c r="J169" i="9"/>
  <c r="R10" i="10"/>
  <c r="R13" i="10" s="1"/>
  <c r="R14" i="10"/>
  <c r="R15" i="10" s="1"/>
  <c r="M13" i="10"/>
  <c r="I168" i="9"/>
  <c r="I169" i="9"/>
  <c r="K167" i="9"/>
  <c r="D173" i="9" s="1"/>
  <c r="M22" i="9"/>
  <c r="G9" i="9"/>
  <c r="J255" i="9"/>
  <c r="E250" i="9" s="1"/>
  <c r="G102" i="9"/>
  <c r="E101" i="9"/>
  <c r="E76" i="9"/>
  <c r="D77" i="9"/>
  <c r="E77" i="9" s="1"/>
  <c r="G101" i="9"/>
  <c r="G47" i="9"/>
  <c r="D172" i="9"/>
  <c r="F47" i="9"/>
  <c r="I130" i="9"/>
  <c r="J126" i="9" s="1"/>
  <c r="J282" i="9"/>
  <c r="F283" i="9" s="1"/>
  <c r="L312" i="9"/>
  <c r="J269" i="9"/>
  <c r="J47" i="9"/>
  <c r="E131" i="9" l="1"/>
  <c r="G103" i="9"/>
  <c r="G131" i="9"/>
  <c r="S10" i="10"/>
  <c r="S14" i="10"/>
  <c r="S15" i="10" s="1"/>
  <c r="K169" i="9"/>
  <c r="F270" i="9"/>
  <c r="E264" i="9"/>
  <c r="F266" i="9"/>
  <c r="G268" i="9"/>
  <c r="E262" i="9"/>
  <c r="F264" i="9"/>
  <c r="G266" i="9"/>
  <c r="H268" i="9"/>
  <c r="E268" i="9"/>
  <c r="F262" i="9"/>
  <c r="G264" i="9"/>
  <c r="H266" i="9"/>
  <c r="I268" i="9"/>
  <c r="I266" i="9"/>
  <c r="G262" i="9"/>
  <c r="H264" i="9"/>
  <c r="F268" i="9"/>
  <c r="H262" i="9"/>
  <c r="I264" i="9"/>
  <c r="E266" i="9"/>
  <c r="I262" i="9"/>
  <c r="I9" i="9"/>
  <c r="M16" i="9" s="1"/>
  <c r="M17" i="9" s="1"/>
  <c r="M18" i="9" s="1"/>
  <c r="H256" i="9"/>
  <c r="I146" i="9"/>
  <c r="M146" i="9" s="1"/>
  <c r="J129" i="9"/>
  <c r="J128" i="9"/>
  <c r="E270" i="9"/>
  <c r="J127" i="9"/>
  <c r="I283" i="9"/>
  <c r="H283" i="9"/>
  <c r="G270" i="9"/>
  <c r="E283" i="9"/>
  <c r="F256" i="9"/>
  <c r="G283" i="9"/>
  <c r="G256" i="9"/>
  <c r="I277" i="9"/>
  <c r="I281" i="9"/>
  <c r="I279" i="9"/>
  <c r="E279" i="9"/>
  <c r="G281" i="9"/>
  <c r="G277" i="9"/>
  <c r="H279" i="9"/>
  <c r="F277" i="9"/>
  <c r="F279" i="9"/>
  <c r="E281" i="9"/>
  <c r="H281" i="9"/>
  <c r="G279" i="9"/>
  <c r="H277" i="9"/>
  <c r="F281" i="9"/>
  <c r="E277" i="9"/>
  <c r="I270" i="9"/>
  <c r="G147" i="9"/>
  <c r="H270" i="9"/>
  <c r="E147" i="9"/>
  <c r="I145" i="9"/>
  <c r="I147" i="9" s="1"/>
  <c r="H252" i="9"/>
  <c r="G252" i="9"/>
  <c r="F252" i="9"/>
  <c r="E252" i="9"/>
  <c r="I254" i="9"/>
  <c r="H254" i="9"/>
  <c r="I250" i="9"/>
  <c r="I252" i="9"/>
  <c r="G254" i="9"/>
  <c r="H250" i="9"/>
  <c r="F254" i="9"/>
  <c r="G250" i="9"/>
  <c r="E254" i="9"/>
  <c r="I256" i="9"/>
  <c r="F250" i="9"/>
  <c r="E256" i="9"/>
  <c r="T14" i="10" l="1"/>
  <c r="T15" i="10" s="1"/>
  <c r="S13" i="10"/>
  <c r="T10" i="10"/>
  <c r="J262" i="9"/>
  <c r="J266" i="9"/>
  <c r="J264" i="9"/>
  <c r="J268" i="9"/>
  <c r="J9" i="9"/>
  <c r="K146" i="9"/>
  <c r="J130" i="9"/>
  <c r="J254" i="9"/>
  <c r="J270" i="9"/>
  <c r="J279" i="9"/>
  <c r="J283" i="9"/>
  <c r="E148" i="9"/>
  <c r="J250" i="9"/>
  <c r="J252" i="9"/>
  <c r="M145" i="9"/>
  <c r="J281" i="9"/>
  <c r="G148" i="9"/>
  <c r="K145" i="9"/>
  <c r="J256" i="9"/>
  <c r="J277" i="9"/>
  <c r="M19" i="9" l="1"/>
  <c r="M23" i="9" s="1"/>
  <c r="M24" i="9"/>
  <c r="U10" i="10"/>
  <c r="V14" i="10" s="1"/>
  <c r="V15" i="10" s="1"/>
  <c r="U14" i="10"/>
  <c r="U15" i="10" s="1"/>
  <c r="T13" i="10"/>
  <c r="AH52" i="1"/>
  <c r="AI52" i="1"/>
  <c r="AJ52" i="1"/>
  <c r="AK52" i="1"/>
  <c r="AL52" i="1"/>
  <c r="AM52" i="1"/>
  <c r="AN52" i="1"/>
  <c r="AO52" i="1"/>
  <c r="AP52" i="1"/>
  <c r="AH69" i="1"/>
  <c r="AI69" i="1"/>
  <c r="AJ69" i="1"/>
  <c r="AK69" i="1"/>
  <c r="AL69" i="1"/>
  <c r="AM69" i="1"/>
  <c r="AN69" i="1"/>
  <c r="AO69" i="1"/>
  <c r="AP69" i="1"/>
  <c r="AH91" i="1"/>
  <c r="AI91" i="1"/>
  <c r="AJ91" i="1"/>
  <c r="AK91" i="1"/>
  <c r="AL91" i="1"/>
  <c r="AM91" i="1"/>
  <c r="AN91" i="1"/>
  <c r="AO91" i="1"/>
  <c r="AP91" i="1"/>
  <c r="AH76" i="1"/>
  <c r="AI76" i="1"/>
  <c r="AJ76" i="1"/>
  <c r="AK76" i="1"/>
  <c r="AL76" i="1"/>
  <c r="AM76" i="1"/>
  <c r="AN76" i="1"/>
  <c r="AO76" i="1"/>
  <c r="AP76" i="1"/>
  <c r="AH101" i="1"/>
  <c r="AI101" i="1"/>
  <c r="AJ101" i="1"/>
  <c r="AK101" i="1"/>
  <c r="AL101" i="1"/>
  <c r="AM101" i="1"/>
  <c r="AN101" i="1"/>
  <c r="AO101" i="1"/>
  <c r="AP101" i="1"/>
  <c r="AH63" i="1"/>
  <c r="AI63" i="1"/>
  <c r="AJ63" i="1"/>
  <c r="AK63" i="1"/>
  <c r="AL63" i="1"/>
  <c r="AM63" i="1"/>
  <c r="AN63" i="1"/>
  <c r="AO63" i="1"/>
  <c r="AP63" i="1"/>
  <c r="AH77" i="1"/>
  <c r="AI77" i="1"/>
  <c r="AJ77" i="1"/>
  <c r="AK77" i="1"/>
  <c r="AL77" i="1"/>
  <c r="AM77" i="1"/>
  <c r="AN77" i="1"/>
  <c r="AO77" i="1"/>
  <c r="AP77" i="1"/>
  <c r="AH251" i="1"/>
  <c r="AI251" i="1"/>
  <c r="AJ251" i="1"/>
  <c r="AK251" i="1"/>
  <c r="AL251" i="1"/>
  <c r="AM251" i="1"/>
  <c r="AN251" i="1"/>
  <c r="AO251" i="1"/>
  <c r="AP251" i="1"/>
  <c r="AH150" i="1"/>
  <c r="AI150" i="1"/>
  <c r="AJ150" i="1"/>
  <c r="AK150" i="1"/>
  <c r="AL150" i="1"/>
  <c r="AM150" i="1"/>
  <c r="AN150" i="1"/>
  <c r="AO150" i="1"/>
  <c r="AP150" i="1"/>
  <c r="AH133" i="1"/>
  <c r="AI133" i="1"/>
  <c r="AJ133" i="1"/>
  <c r="AK133" i="1"/>
  <c r="AL133" i="1"/>
  <c r="AM133" i="1"/>
  <c r="AN133" i="1"/>
  <c r="AO133" i="1"/>
  <c r="AP133" i="1"/>
  <c r="AH99" i="1"/>
  <c r="AI99" i="1"/>
  <c r="AJ99" i="1"/>
  <c r="AK99" i="1"/>
  <c r="AL99" i="1"/>
  <c r="AM99" i="1"/>
  <c r="AN99" i="1"/>
  <c r="AO99" i="1"/>
  <c r="AP99" i="1"/>
  <c r="AH243" i="1"/>
  <c r="AI243" i="1"/>
  <c r="AJ243" i="1"/>
  <c r="AK243" i="1"/>
  <c r="AL243" i="1"/>
  <c r="AM243" i="1"/>
  <c r="AN243" i="1"/>
  <c r="AO243" i="1"/>
  <c r="AP243" i="1"/>
  <c r="AH141" i="1"/>
  <c r="AI141" i="1"/>
  <c r="AJ141" i="1"/>
  <c r="AK141" i="1"/>
  <c r="AL141" i="1"/>
  <c r="AM141" i="1"/>
  <c r="AN141" i="1"/>
  <c r="AO141" i="1"/>
  <c r="AP141" i="1"/>
  <c r="AH154" i="1"/>
  <c r="AI154" i="1"/>
  <c r="AJ154" i="1"/>
  <c r="AK154" i="1"/>
  <c r="AL154" i="1"/>
  <c r="AM154" i="1"/>
  <c r="AN154" i="1"/>
  <c r="AO154" i="1"/>
  <c r="AP154" i="1"/>
  <c r="AH176" i="1"/>
  <c r="AI176" i="1"/>
  <c r="AJ176" i="1"/>
  <c r="AK176" i="1"/>
  <c r="AL176" i="1"/>
  <c r="AM176" i="1"/>
  <c r="AN176" i="1"/>
  <c r="AO176" i="1"/>
  <c r="AP176" i="1"/>
  <c r="AH232" i="1"/>
  <c r="AI232" i="1"/>
  <c r="AJ232" i="1"/>
  <c r="AK232" i="1"/>
  <c r="AL232" i="1"/>
  <c r="AM232" i="1"/>
  <c r="AN232" i="1"/>
  <c r="AO232" i="1"/>
  <c r="AP232" i="1"/>
  <c r="AH230" i="1"/>
  <c r="AI230" i="1"/>
  <c r="AJ230" i="1"/>
  <c r="AK230" i="1"/>
  <c r="AL230" i="1"/>
  <c r="AM230" i="1"/>
  <c r="AN230" i="1"/>
  <c r="AO230" i="1"/>
  <c r="AP230" i="1"/>
  <c r="AH144" i="1"/>
  <c r="AI144" i="1"/>
  <c r="AJ144" i="1"/>
  <c r="AK144" i="1"/>
  <c r="AL144" i="1"/>
  <c r="AM144" i="1"/>
  <c r="AN144" i="1"/>
  <c r="AO144" i="1"/>
  <c r="AP144" i="1"/>
  <c r="AH166" i="1"/>
  <c r="AI166" i="1"/>
  <c r="AJ166" i="1"/>
  <c r="AK166" i="1"/>
  <c r="AL166" i="1"/>
  <c r="AM166" i="1"/>
  <c r="AN166" i="1"/>
  <c r="AO166" i="1"/>
  <c r="AP166" i="1"/>
  <c r="AH151" i="1"/>
  <c r="AI151" i="1"/>
  <c r="AJ151" i="1"/>
  <c r="AK151" i="1"/>
  <c r="AL151" i="1"/>
  <c r="AM151" i="1"/>
  <c r="AN151" i="1"/>
  <c r="AO151" i="1"/>
  <c r="AP151" i="1"/>
  <c r="AH163" i="1"/>
  <c r="AI163" i="1"/>
  <c r="AJ163" i="1"/>
  <c r="AK163" i="1"/>
  <c r="AL163" i="1"/>
  <c r="AM163" i="1"/>
  <c r="AN163" i="1"/>
  <c r="AO163" i="1"/>
  <c r="AP163" i="1"/>
  <c r="AH168" i="1"/>
  <c r="AI168" i="1"/>
  <c r="AJ168" i="1"/>
  <c r="AK168" i="1"/>
  <c r="AL168" i="1"/>
  <c r="AM168" i="1"/>
  <c r="AN168" i="1"/>
  <c r="AO168" i="1"/>
  <c r="AP168" i="1"/>
  <c r="AH237" i="1"/>
  <c r="AI237" i="1"/>
  <c r="AJ237" i="1"/>
  <c r="AK237" i="1"/>
  <c r="AL237" i="1"/>
  <c r="AM237" i="1"/>
  <c r="AN237" i="1"/>
  <c r="AO237" i="1"/>
  <c r="AP237" i="1"/>
  <c r="AH171" i="1"/>
  <c r="AI171" i="1"/>
  <c r="AJ171" i="1"/>
  <c r="AK171" i="1"/>
  <c r="AL171" i="1"/>
  <c r="AM171" i="1"/>
  <c r="AN171" i="1"/>
  <c r="AO171" i="1"/>
  <c r="AP171" i="1"/>
  <c r="AH146" i="1"/>
  <c r="AI146" i="1"/>
  <c r="AJ146" i="1"/>
  <c r="AK146" i="1"/>
  <c r="AL146" i="1"/>
  <c r="AM146" i="1"/>
  <c r="AN146" i="1"/>
  <c r="AO146" i="1"/>
  <c r="AP146" i="1"/>
  <c r="AH180" i="1"/>
  <c r="AI180" i="1"/>
  <c r="AJ180" i="1"/>
  <c r="AK180" i="1"/>
  <c r="AL180" i="1"/>
  <c r="AM180" i="1"/>
  <c r="AN180" i="1"/>
  <c r="AO180" i="1"/>
  <c r="AP180" i="1"/>
  <c r="AH208" i="1"/>
  <c r="AI208" i="1"/>
  <c r="AJ208" i="1"/>
  <c r="AK208" i="1"/>
  <c r="AL208" i="1"/>
  <c r="AM208" i="1"/>
  <c r="AN208" i="1"/>
  <c r="AO208" i="1"/>
  <c r="AP208" i="1"/>
  <c r="AH134" i="1"/>
  <c r="AI134" i="1"/>
  <c r="AJ134" i="1"/>
  <c r="AK134" i="1"/>
  <c r="AL134" i="1"/>
  <c r="AM134" i="1"/>
  <c r="AN134" i="1"/>
  <c r="AO134" i="1"/>
  <c r="AP134" i="1"/>
  <c r="AH178" i="1"/>
  <c r="AI178" i="1"/>
  <c r="AJ178" i="1"/>
  <c r="AK178" i="1"/>
  <c r="AL178" i="1"/>
  <c r="AM178" i="1"/>
  <c r="AN178" i="1"/>
  <c r="AO178" i="1"/>
  <c r="AP178" i="1"/>
  <c r="AH225" i="1"/>
  <c r="AI225" i="1"/>
  <c r="AJ225" i="1"/>
  <c r="AK225" i="1"/>
  <c r="AL225" i="1"/>
  <c r="AM225" i="1"/>
  <c r="AN225" i="1"/>
  <c r="AO225" i="1"/>
  <c r="AP225" i="1"/>
  <c r="AH104" i="1"/>
  <c r="AI104" i="1"/>
  <c r="AJ104" i="1"/>
  <c r="AK104" i="1"/>
  <c r="AL104" i="1"/>
  <c r="AM104" i="1"/>
  <c r="AN104" i="1"/>
  <c r="AO104" i="1"/>
  <c r="AP104" i="1"/>
  <c r="AH294" i="1"/>
  <c r="AI294" i="1"/>
  <c r="AJ294" i="1"/>
  <c r="AK294" i="1"/>
  <c r="AL294" i="1"/>
  <c r="AM294" i="1"/>
  <c r="AN294" i="1"/>
  <c r="AO294" i="1"/>
  <c r="AP294" i="1"/>
  <c r="AH181" i="1"/>
  <c r="AI181" i="1"/>
  <c r="AJ181" i="1"/>
  <c r="AK181" i="1"/>
  <c r="AL181" i="1"/>
  <c r="AM181" i="1"/>
  <c r="AN181" i="1"/>
  <c r="AO181" i="1"/>
  <c r="AP181" i="1"/>
  <c r="AH214" i="1"/>
  <c r="AI214" i="1"/>
  <c r="AJ214" i="1"/>
  <c r="AK214" i="1"/>
  <c r="AL214" i="1"/>
  <c r="AM214" i="1"/>
  <c r="AN214" i="1"/>
  <c r="AO214" i="1"/>
  <c r="AP214" i="1"/>
  <c r="AH274" i="1"/>
  <c r="AI274" i="1"/>
  <c r="AJ274" i="1"/>
  <c r="AK274" i="1"/>
  <c r="AL274" i="1"/>
  <c r="AM274" i="1"/>
  <c r="AN274" i="1"/>
  <c r="AO274" i="1"/>
  <c r="AP274" i="1"/>
  <c r="AH245" i="1"/>
  <c r="AI245" i="1"/>
  <c r="AJ245" i="1"/>
  <c r="AK245" i="1"/>
  <c r="AL245" i="1"/>
  <c r="AM245" i="1"/>
  <c r="AN245" i="1"/>
  <c r="AO245" i="1"/>
  <c r="AP245" i="1"/>
  <c r="AH282" i="1"/>
  <c r="AI282" i="1"/>
  <c r="AJ282" i="1"/>
  <c r="AK282" i="1"/>
  <c r="AL282" i="1"/>
  <c r="AM282" i="1"/>
  <c r="AN282" i="1"/>
  <c r="AO282" i="1"/>
  <c r="AP282" i="1"/>
  <c r="AH261" i="1"/>
  <c r="AI261" i="1"/>
  <c r="AJ261" i="1"/>
  <c r="AK261" i="1"/>
  <c r="AL261" i="1"/>
  <c r="AM261" i="1"/>
  <c r="AN261" i="1"/>
  <c r="AO261" i="1"/>
  <c r="AP261" i="1"/>
  <c r="AH194" i="1"/>
  <c r="AI194" i="1"/>
  <c r="AJ194" i="1"/>
  <c r="AK194" i="1"/>
  <c r="AL194" i="1"/>
  <c r="AM194" i="1"/>
  <c r="AN194" i="1"/>
  <c r="AO194" i="1"/>
  <c r="AP194" i="1"/>
  <c r="AH275" i="1"/>
  <c r="AI275" i="1"/>
  <c r="AJ275" i="1"/>
  <c r="AK275" i="1"/>
  <c r="AL275" i="1"/>
  <c r="AM275" i="1"/>
  <c r="AN275" i="1"/>
  <c r="AO275" i="1"/>
  <c r="AP275" i="1"/>
  <c r="AH254" i="1"/>
  <c r="AI254" i="1"/>
  <c r="AJ254" i="1"/>
  <c r="AK254" i="1"/>
  <c r="AL254" i="1"/>
  <c r="AM254" i="1"/>
  <c r="AN254" i="1"/>
  <c r="AO254" i="1"/>
  <c r="AP254" i="1"/>
  <c r="AH149" i="1"/>
  <c r="AI149" i="1"/>
  <c r="AJ149" i="1"/>
  <c r="AK149" i="1"/>
  <c r="AL149" i="1"/>
  <c r="AM149" i="1"/>
  <c r="AN149" i="1"/>
  <c r="AO149" i="1"/>
  <c r="AP149" i="1"/>
  <c r="AH98" i="1"/>
  <c r="AI98" i="1"/>
  <c r="AJ98" i="1"/>
  <c r="AK98" i="1"/>
  <c r="AL98" i="1"/>
  <c r="AM98" i="1"/>
  <c r="AN98" i="1"/>
  <c r="AO98" i="1"/>
  <c r="AP98" i="1"/>
  <c r="AH78" i="1"/>
  <c r="AI78" i="1"/>
  <c r="AJ78" i="1"/>
  <c r="AK78" i="1"/>
  <c r="AL78" i="1"/>
  <c r="AM78" i="1"/>
  <c r="AN78" i="1"/>
  <c r="AO78" i="1"/>
  <c r="AP78" i="1"/>
  <c r="AH116" i="1"/>
  <c r="AI116" i="1"/>
  <c r="AJ116" i="1"/>
  <c r="AK116" i="1"/>
  <c r="AL116" i="1"/>
  <c r="AM116" i="1"/>
  <c r="AN116" i="1"/>
  <c r="AO116" i="1"/>
  <c r="AP116" i="1"/>
  <c r="AH132" i="1"/>
  <c r="AI132" i="1"/>
  <c r="AJ132" i="1"/>
  <c r="AK132" i="1"/>
  <c r="AL132" i="1"/>
  <c r="AM132" i="1"/>
  <c r="AN132" i="1"/>
  <c r="AO132" i="1"/>
  <c r="AP132" i="1"/>
  <c r="AH21" i="1"/>
  <c r="AI21" i="1"/>
  <c r="AJ21" i="1"/>
  <c r="AK21" i="1"/>
  <c r="AL21" i="1"/>
  <c r="AM21" i="1"/>
  <c r="AN21" i="1"/>
  <c r="AO21" i="1"/>
  <c r="AP21" i="1"/>
  <c r="AH18" i="1"/>
  <c r="AI18" i="1"/>
  <c r="AJ18" i="1"/>
  <c r="AK18" i="1"/>
  <c r="AL18" i="1"/>
  <c r="AM18" i="1"/>
  <c r="AN18" i="1"/>
  <c r="AO18" i="1"/>
  <c r="AP18" i="1"/>
  <c r="AH35" i="1"/>
  <c r="AI35" i="1"/>
  <c r="AJ35" i="1"/>
  <c r="AK35" i="1"/>
  <c r="AL35" i="1"/>
  <c r="AM35" i="1"/>
  <c r="AN35" i="1"/>
  <c r="AO35" i="1"/>
  <c r="AP35" i="1"/>
  <c r="AH111" i="1"/>
  <c r="AI111" i="1"/>
  <c r="AJ111" i="1"/>
  <c r="AK111" i="1"/>
  <c r="AL111" i="1"/>
  <c r="AM111" i="1"/>
  <c r="AN111" i="1"/>
  <c r="AO111" i="1"/>
  <c r="AP111" i="1"/>
  <c r="AH138" i="1"/>
  <c r="AI138" i="1"/>
  <c r="AJ138" i="1"/>
  <c r="AK138" i="1"/>
  <c r="AL138" i="1"/>
  <c r="AM138" i="1"/>
  <c r="AN138" i="1"/>
  <c r="AO138" i="1"/>
  <c r="AP138" i="1"/>
  <c r="AH8" i="1"/>
  <c r="AI8" i="1"/>
  <c r="AJ8" i="1"/>
  <c r="AK8" i="1"/>
  <c r="AL8" i="1"/>
  <c r="AM8" i="1"/>
  <c r="AN8" i="1"/>
  <c r="AO8" i="1"/>
  <c r="AP8" i="1"/>
  <c r="AH44" i="1"/>
  <c r="AI44" i="1"/>
  <c r="AJ44" i="1"/>
  <c r="AK44" i="1"/>
  <c r="AL44" i="1"/>
  <c r="AM44" i="1"/>
  <c r="AN44" i="1"/>
  <c r="AO44" i="1"/>
  <c r="AP44" i="1"/>
  <c r="AH26" i="1"/>
  <c r="AI26" i="1"/>
  <c r="AJ26" i="1"/>
  <c r="AK26" i="1"/>
  <c r="AL26" i="1"/>
  <c r="AM26" i="1"/>
  <c r="AN26" i="1"/>
  <c r="AO26" i="1"/>
  <c r="AP26" i="1"/>
  <c r="AH121" i="1"/>
  <c r="AI121" i="1"/>
  <c r="AJ121" i="1"/>
  <c r="AK121" i="1"/>
  <c r="AL121" i="1"/>
  <c r="AM121" i="1"/>
  <c r="AN121" i="1"/>
  <c r="AO121" i="1"/>
  <c r="AP121" i="1"/>
  <c r="AH257" i="1"/>
  <c r="AI257" i="1"/>
  <c r="AJ257" i="1"/>
  <c r="AK257" i="1"/>
  <c r="AL257" i="1"/>
  <c r="AM257" i="1"/>
  <c r="AN257" i="1"/>
  <c r="AO257" i="1"/>
  <c r="AP257" i="1"/>
  <c r="AH147" i="1"/>
  <c r="AI147" i="1"/>
  <c r="AJ147" i="1"/>
  <c r="AK147" i="1"/>
  <c r="AL147" i="1"/>
  <c r="AM147" i="1"/>
  <c r="AN147" i="1"/>
  <c r="AO147" i="1"/>
  <c r="AP147" i="1"/>
  <c r="AH157" i="1"/>
  <c r="AI157" i="1"/>
  <c r="AJ157" i="1"/>
  <c r="AK157" i="1"/>
  <c r="AL157" i="1"/>
  <c r="AM157" i="1"/>
  <c r="AN157" i="1"/>
  <c r="AO157" i="1"/>
  <c r="AP157" i="1"/>
  <c r="AH29" i="1"/>
  <c r="AI29" i="1"/>
  <c r="AJ29" i="1"/>
  <c r="AK29" i="1"/>
  <c r="AL29" i="1"/>
  <c r="AM29" i="1"/>
  <c r="AN29" i="1"/>
  <c r="AO29" i="1"/>
  <c r="AP29" i="1"/>
  <c r="AH45" i="1"/>
  <c r="AI45" i="1"/>
  <c r="AJ45" i="1"/>
  <c r="AK45" i="1"/>
  <c r="AL45" i="1"/>
  <c r="AM45" i="1"/>
  <c r="AN45" i="1"/>
  <c r="AO45" i="1"/>
  <c r="AP45" i="1"/>
  <c r="AH53" i="1"/>
  <c r="AI53" i="1"/>
  <c r="AJ53" i="1"/>
  <c r="AK53" i="1"/>
  <c r="AL53" i="1"/>
  <c r="AM53" i="1"/>
  <c r="AN53" i="1"/>
  <c r="AO53" i="1"/>
  <c r="AP53" i="1"/>
  <c r="AH135" i="1"/>
  <c r="AI135" i="1"/>
  <c r="AJ135" i="1"/>
  <c r="AK135" i="1"/>
  <c r="AL135" i="1"/>
  <c r="AM135" i="1"/>
  <c r="AN135" i="1"/>
  <c r="AO135" i="1"/>
  <c r="AP135" i="1"/>
  <c r="AH105" i="1"/>
  <c r="AI105" i="1"/>
  <c r="AJ105" i="1"/>
  <c r="AK105" i="1"/>
  <c r="AL105" i="1"/>
  <c r="AM105" i="1"/>
  <c r="AN105" i="1"/>
  <c r="AO105" i="1"/>
  <c r="AP105" i="1"/>
  <c r="AH85" i="1"/>
  <c r="AI85" i="1"/>
  <c r="AJ85" i="1"/>
  <c r="AK85" i="1"/>
  <c r="AL85" i="1"/>
  <c r="AM85" i="1"/>
  <c r="AN85" i="1"/>
  <c r="AO85" i="1"/>
  <c r="AP85" i="1"/>
  <c r="AH84" i="1"/>
  <c r="AI84" i="1"/>
  <c r="AJ84" i="1"/>
  <c r="AK84" i="1"/>
  <c r="AL84" i="1"/>
  <c r="AM84" i="1"/>
  <c r="AN84" i="1"/>
  <c r="AO84" i="1"/>
  <c r="AP84" i="1"/>
  <c r="AH83" i="1"/>
  <c r="AI83" i="1"/>
  <c r="AJ83" i="1"/>
  <c r="AK83" i="1"/>
  <c r="AL83" i="1"/>
  <c r="AM83" i="1"/>
  <c r="AN83" i="1"/>
  <c r="AO83" i="1"/>
  <c r="AP83" i="1"/>
  <c r="AH89" i="1"/>
  <c r="AI89" i="1"/>
  <c r="AJ89" i="1"/>
  <c r="AK89" i="1"/>
  <c r="AL89" i="1"/>
  <c r="AM89" i="1"/>
  <c r="AN89" i="1"/>
  <c r="AO89" i="1"/>
  <c r="AP89" i="1"/>
  <c r="AH253" i="1"/>
  <c r="AI253" i="1"/>
  <c r="AJ253" i="1"/>
  <c r="AK253" i="1"/>
  <c r="AL253" i="1"/>
  <c r="AM253" i="1"/>
  <c r="AN253" i="1"/>
  <c r="AO253" i="1"/>
  <c r="AP253" i="1"/>
  <c r="AH256" i="1"/>
  <c r="AI256" i="1"/>
  <c r="AJ256" i="1"/>
  <c r="AK256" i="1"/>
  <c r="AL256" i="1"/>
  <c r="AM256" i="1"/>
  <c r="AN256" i="1"/>
  <c r="AO256" i="1"/>
  <c r="AP256" i="1"/>
  <c r="AH117" i="1"/>
  <c r="AI117" i="1"/>
  <c r="AJ117" i="1"/>
  <c r="AK117" i="1"/>
  <c r="AL117" i="1"/>
  <c r="AM117" i="1"/>
  <c r="AN117" i="1"/>
  <c r="AO117" i="1"/>
  <c r="AP117" i="1"/>
  <c r="AH122" i="1"/>
  <c r="AI122" i="1"/>
  <c r="AJ122" i="1"/>
  <c r="AK122" i="1"/>
  <c r="AL122" i="1"/>
  <c r="AM122" i="1"/>
  <c r="AN122" i="1"/>
  <c r="AO122" i="1"/>
  <c r="AP122" i="1"/>
  <c r="AH196" i="1"/>
  <c r="AI196" i="1"/>
  <c r="AJ196" i="1"/>
  <c r="AK196" i="1"/>
  <c r="AL196" i="1"/>
  <c r="AM196" i="1"/>
  <c r="AN196" i="1"/>
  <c r="AO196" i="1"/>
  <c r="AP196" i="1"/>
  <c r="AH68" i="1"/>
  <c r="AI68" i="1"/>
  <c r="AJ68" i="1"/>
  <c r="AK68" i="1"/>
  <c r="AL68" i="1"/>
  <c r="AM68" i="1"/>
  <c r="AN68" i="1"/>
  <c r="AO68" i="1"/>
  <c r="AP68" i="1"/>
  <c r="AH165" i="1"/>
  <c r="AI165" i="1"/>
  <c r="AJ165" i="1"/>
  <c r="AK165" i="1"/>
  <c r="AL165" i="1"/>
  <c r="AM165" i="1"/>
  <c r="AN165" i="1"/>
  <c r="AO165" i="1"/>
  <c r="AP165" i="1"/>
  <c r="AH238" i="1"/>
  <c r="AI238" i="1"/>
  <c r="AJ238" i="1"/>
  <c r="AK238" i="1"/>
  <c r="AL238" i="1"/>
  <c r="AM238" i="1"/>
  <c r="AN238" i="1"/>
  <c r="AO238" i="1"/>
  <c r="AP238" i="1"/>
  <c r="AH252" i="1"/>
  <c r="AI252" i="1"/>
  <c r="AJ252" i="1"/>
  <c r="AK252" i="1"/>
  <c r="AL252" i="1"/>
  <c r="AM252" i="1"/>
  <c r="AN252" i="1"/>
  <c r="AO252" i="1"/>
  <c r="AP252" i="1"/>
  <c r="AH86" i="1"/>
  <c r="AI86" i="1"/>
  <c r="AJ86" i="1"/>
  <c r="AK86" i="1"/>
  <c r="AL86" i="1"/>
  <c r="AM86" i="1"/>
  <c r="AN86" i="1"/>
  <c r="AO86" i="1"/>
  <c r="AP86" i="1"/>
  <c r="AH160" i="1"/>
  <c r="AI160" i="1"/>
  <c r="AJ160" i="1"/>
  <c r="AK160" i="1"/>
  <c r="AL160" i="1"/>
  <c r="AM160" i="1"/>
  <c r="AN160" i="1"/>
  <c r="AO160" i="1"/>
  <c r="AP160" i="1"/>
  <c r="AH139" i="1"/>
  <c r="AI139" i="1"/>
  <c r="AJ139" i="1"/>
  <c r="AK139" i="1"/>
  <c r="AL139" i="1"/>
  <c r="AM139" i="1"/>
  <c r="AN139" i="1"/>
  <c r="AO139" i="1"/>
  <c r="AP139" i="1"/>
  <c r="AH125" i="1"/>
  <c r="AI125" i="1"/>
  <c r="AJ125" i="1"/>
  <c r="AK125" i="1"/>
  <c r="AL125" i="1"/>
  <c r="AM125" i="1"/>
  <c r="AN125" i="1"/>
  <c r="AO125" i="1"/>
  <c r="AP125" i="1"/>
  <c r="AH87" i="1"/>
  <c r="AI87" i="1"/>
  <c r="AJ87" i="1"/>
  <c r="AK87" i="1"/>
  <c r="AL87" i="1"/>
  <c r="AM87" i="1"/>
  <c r="AN87" i="1"/>
  <c r="AO87" i="1"/>
  <c r="AP87" i="1"/>
  <c r="AH106" i="1"/>
  <c r="AI106" i="1"/>
  <c r="AJ106" i="1"/>
  <c r="AK106" i="1"/>
  <c r="AL106" i="1"/>
  <c r="AM106" i="1"/>
  <c r="AN106" i="1"/>
  <c r="AO106" i="1"/>
  <c r="AP106" i="1"/>
  <c r="AH75" i="1"/>
  <c r="AI75" i="1"/>
  <c r="AJ75" i="1"/>
  <c r="AK75" i="1"/>
  <c r="AL75" i="1"/>
  <c r="AM75" i="1"/>
  <c r="AN75" i="1"/>
  <c r="AO75" i="1"/>
  <c r="AP75" i="1"/>
  <c r="AH269" i="1"/>
  <c r="AI269" i="1"/>
  <c r="AJ269" i="1"/>
  <c r="AK269" i="1"/>
  <c r="AL269" i="1"/>
  <c r="AM269" i="1"/>
  <c r="AN269" i="1"/>
  <c r="AO269" i="1"/>
  <c r="AP269" i="1"/>
  <c r="AH37" i="1"/>
  <c r="AI37" i="1"/>
  <c r="AJ37" i="1"/>
  <c r="AK37" i="1"/>
  <c r="AL37" i="1"/>
  <c r="AM37" i="1"/>
  <c r="AN37" i="1"/>
  <c r="AO37" i="1"/>
  <c r="AP37" i="1"/>
  <c r="AH249" i="1"/>
  <c r="AI249" i="1"/>
  <c r="AJ249" i="1"/>
  <c r="AK249" i="1"/>
  <c r="AL249" i="1"/>
  <c r="AM249" i="1"/>
  <c r="AN249" i="1"/>
  <c r="AO249" i="1"/>
  <c r="AP249" i="1"/>
  <c r="AH288" i="1"/>
  <c r="AI288" i="1"/>
  <c r="AJ288" i="1"/>
  <c r="AK288" i="1"/>
  <c r="AL288" i="1"/>
  <c r="AM288" i="1"/>
  <c r="AN288" i="1"/>
  <c r="AO288" i="1"/>
  <c r="AP288" i="1"/>
  <c r="AH293" i="1"/>
  <c r="AI293" i="1"/>
  <c r="AJ293" i="1"/>
  <c r="AK293" i="1"/>
  <c r="AL293" i="1"/>
  <c r="AM293" i="1"/>
  <c r="AN293" i="1"/>
  <c r="AO293" i="1"/>
  <c r="AP293" i="1"/>
  <c r="AH276" i="1"/>
  <c r="AI276" i="1"/>
  <c r="AJ276" i="1"/>
  <c r="AK276" i="1"/>
  <c r="AL276" i="1"/>
  <c r="AM276" i="1"/>
  <c r="AN276" i="1"/>
  <c r="AO276" i="1"/>
  <c r="AP276" i="1"/>
  <c r="AH90" i="1"/>
  <c r="AI90" i="1"/>
  <c r="AJ90" i="1"/>
  <c r="AK90" i="1"/>
  <c r="AL90" i="1"/>
  <c r="AM90" i="1"/>
  <c r="AN90" i="1"/>
  <c r="AO90" i="1"/>
  <c r="AP90" i="1"/>
  <c r="AH258" i="1"/>
  <c r="AI258" i="1"/>
  <c r="AJ258" i="1"/>
  <c r="AK258" i="1"/>
  <c r="AL258" i="1"/>
  <c r="AM258" i="1"/>
  <c r="AN258" i="1"/>
  <c r="AO258" i="1"/>
  <c r="AP258" i="1"/>
  <c r="AH287" i="1"/>
  <c r="AI287" i="1"/>
  <c r="AJ287" i="1"/>
  <c r="AK287" i="1"/>
  <c r="AL287" i="1"/>
  <c r="AM287" i="1"/>
  <c r="AN287" i="1"/>
  <c r="AO287" i="1"/>
  <c r="AP287" i="1"/>
  <c r="AH130" i="1"/>
  <c r="AI130" i="1"/>
  <c r="AJ130" i="1"/>
  <c r="AK130" i="1"/>
  <c r="AL130" i="1"/>
  <c r="AM130" i="1"/>
  <c r="AN130" i="1"/>
  <c r="AO130" i="1"/>
  <c r="AP130" i="1"/>
  <c r="AH92" i="1"/>
  <c r="AI92" i="1"/>
  <c r="AJ92" i="1"/>
  <c r="AK92" i="1"/>
  <c r="AL92" i="1"/>
  <c r="AM92" i="1"/>
  <c r="AN92" i="1"/>
  <c r="AO92" i="1"/>
  <c r="AP92" i="1"/>
  <c r="AH187" i="1"/>
  <c r="AI187" i="1"/>
  <c r="AJ187" i="1"/>
  <c r="AK187" i="1"/>
  <c r="AL187" i="1"/>
  <c r="AM187" i="1"/>
  <c r="AN187" i="1"/>
  <c r="AO187" i="1"/>
  <c r="AP187" i="1"/>
  <c r="AH197" i="1"/>
  <c r="AI197" i="1"/>
  <c r="AJ197" i="1"/>
  <c r="AK197" i="1"/>
  <c r="AL197" i="1"/>
  <c r="AM197" i="1"/>
  <c r="AN197" i="1"/>
  <c r="AO197" i="1"/>
  <c r="AP197" i="1"/>
  <c r="AH204" i="1"/>
  <c r="AI204" i="1"/>
  <c r="AJ204" i="1"/>
  <c r="AK204" i="1"/>
  <c r="AL204" i="1"/>
  <c r="AM204" i="1"/>
  <c r="AN204" i="1"/>
  <c r="AO204" i="1"/>
  <c r="AP204" i="1"/>
  <c r="AH235" i="1"/>
  <c r="AI235" i="1"/>
  <c r="AJ235" i="1"/>
  <c r="AK235" i="1"/>
  <c r="AL235" i="1"/>
  <c r="AM235" i="1"/>
  <c r="AN235" i="1"/>
  <c r="AO235" i="1"/>
  <c r="AP235" i="1"/>
  <c r="AH215" i="1"/>
  <c r="AI215" i="1"/>
  <c r="AJ215" i="1"/>
  <c r="AK215" i="1"/>
  <c r="AL215" i="1"/>
  <c r="AM215" i="1"/>
  <c r="AN215" i="1"/>
  <c r="AO215" i="1"/>
  <c r="AP215" i="1"/>
  <c r="AH236" i="1"/>
  <c r="AI236" i="1"/>
  <c r="AJ236" i="1"/>
  <c r="AK236" i="1"/>
  <c r="AL236" i="1"/>
  <c r="AM236" i="1"/>
  <c r="AN236" i="1"/>
  <c r="AO236" i="1"/>
  <c r="AP236" i="1"/>
  <c r="AH201" i="1"/>
  <c r="AI201" i="1"/>
  <c r="AJ201" i="1"/>
  <c r="AK201" i="1"/>
  <c r="AL201" i="1"/>
  <c r="AM201" i="1"/>
  <c r="AN201" i="1"/>
  <c r="AO201" i="1"/>
  <c r="AP201" i="1"/>
  <c r="AH189" i="1"/>
  <c r="AI189" i="1"/>
  <c r="AJ189" i="1"/>
  <c r="AK189" i="1"/>
  <c r="AL189" i="1"/>
  <c r="AM189" i="1"/>
  <c r="AN189" i="1"/>
  <c r="AO189" i="1"/>
  <c r="AP189" i="1"/>
  <c r="AH267" i="1"/>
  <c r="AI267" i="1"/>
  <c r="AJ267" i="1"/>
  <c r="AK267" i="1"/>
  <c r="AL267" i="1"/>
  <c r="AM267" i="1"/>
  <c r="AN267" i="1"/>
  <c r="AO267" i="1"/>
  <c r="AP267" i="1"/>
  <c r="AH205" i="1"/>
  <c r="AI205" i="1"/>
  <c r="AJ205" i="1"/>
  <c r="AK205" i="1"/>
  <c r="AL205" i="1"/>
  <c r="AM205" i="1"/>
  <c r="AN205" i="1"/>
  <c r="AO205" i="1"/>
  <c r="AP205" i="1"/>
  <c r="AH273" i="1"/>
  <c r="AI273" i="1"/>
  <c r="AJ273" i="1"/>
  <c r="AK273" i="1"/>
  <c r="AL273" i="1"/>
  <c r="AM273" i="1"/>
  <c r="AN273" i="1"/>
  <c r="AO273" i="1"/>
  <c r="AP273" i="1"/>
  <c r="AH271" i="1"/>
  <c r="AI271" i="1"/>
  <c r="AJ271" i="1"/>
  <c r="AK271" i="1"/>
  <c r="AL271" i="1"/>
  <c r="AM271" i="1"/>
  <c r="AN271" i="1"/>
  <c r="AO271" i="1"/>
  <c r="AP271" i="1"/>
  <c r="AH242" i="1"/>
  <c r="AI242" i="1"/>
  <c r="AJ242" i="1"/>
  <c r="AK242" i="1"/>
  <c r="AL242" i="1"/>
  <c r="AM242" i="1"/>
  <c r="AN242" i="1"/>
  <c r="AO242" i="1"/>
  <c r="AP242" i="1"/>
  <c r="AH233" i="1"/>
  <c r="AI233" i="1"/>
  <c r="AJ233" i="1"/>
  <c r="AK233" i="1"/>
  <c r="AL233" i="1"/>
  <c r="AM233" i="1"/>
  <c r="AN233" i="1"/>
  <c r="AO233" i="1"/>
  <c r="AP233" i="1"/>
  <c r="AH199" i="1"/>
  <c r="AI199" i="1"/>
  <c r="AJ199" i="1"/>
  <c r="AK199" i="1"/>
  <c r="AL199" i="1"/>
  <c r="AM199" i="1"/>
  <c r="AN199" i="1"/>
  <c r="AO199" i="1"/>
  <c r="AP199" i="1"/>
  <c r="AH43" i="1"/>
  <c r="AI43" i="1"/>
  <c r="AJ43" i="1"/>
  <c r="AK43" i="1"/>
  <c r="AL43" i="1"/>
  <c r="AM43" i="1"/>
  <c r="AN43" i="1"/>
  <c r="AO43" i="1"/>
  <c r="AP43" i="1"/>
  <c r="AH211" i="1"/>
  <c r="AI211" i="1"/>
  <c r="AJ211" i="1"/>
  <c r="AK211" i="1"/>
  <c r="AL211" i="1"/>
  <c r="AM211" i="1"/>
  <c r="AN211" i="1"/>
  <c r="AO211" i="1"/>
  <c r="AP211" i="1"/>
  <c r="AH264" i="1"/>
  <c r="AI264" i="1"/>
  <c r="AJ264" i="1"/>
  <c r="AK264" i="1"/>
  <c r="AL264" i="1"/>
  <c r="AM264" i="1"/>
  <c r="AN264" i="1"/>
  <c r="AO264" i="1"/>
  <c r="AP264" i="1"/>
  <c r="AH221" i="1"/>
  <c r="AI221" i="1"/>
  <c r="AJ221" i="1"/>
  <c r="AK221" i="1"/>
  <c r="AL221" i="1"/>
  <c r="AM221" i="1"/>
  <c r="AN221" i="1"/>
  <c r="AO221" i="1"/>
  <c r="AP221" i="1"/>
  <c r="AH265" i="1"/>
  <c r="AI265" i="1"/>
  <c r="AJ265" i="1"/>
  <c r="AK265" i="1"/>
  <c r="AL265" i="1"/>
  <c r="AM265" i="1"/>
  <c r="AN265" i="1"/>
  <c r="AO265" i="1"/>
  <c r="AP265" i="1"/>
  <c r="AH212" i="1"/>
  <c r="AI212" i="1"/>
  <c r="AJ212" i="1"/>
  <c r="AK212" i="1"/>
  <c r="AL212" i="1"/>
  <c r="AM212" i="1"/>
  <c r="AN212" i="1"/>
  <c r="AO212" i="1"/>
  <c r="AP212" i="1"/>
  <c r="AH240" i="1"/>
  <c r="AI240" i="1"/>
  <c r="AJ240" i="1"/>
  <c r="AK240" i="1"/>
  <c r="AL240" i="1"/>
  <c r="AM240" i="1"/>
  <c r="AN240" i="1"/>
  <c r="AO240" i="1"/>
  <c r="AP240" i="1"/>
  <c r="AH184" i="1"/>
  <c r="AI184" i="1"/>
  <c r="AJ184" i="1"/>
  <c r="AK184" i="1"/>
  <c r="AL184" i="1"/>
  <c r="AM184" i="1"/>
  <c r="AN184" i="1"/>
  <c r="AO184" i="1"/>
  <c r="AP184" i="1"/>
  <c r="AH229" i="1"/>
  <c r="AI229" i="1"/>
  <c r="AJ229" i="1"/>
  <c r="AK229" i="1"/>
  <c r="AL229" i="1"/>
  <c r="AM229" i="1"/>
  <c r="AN229" i="1"/>
  <c r="AO229" i="1"/>
  <c r="AP229" i="1"/>
  <c r="AH228" i="1"/>
  <c r="AI228" i="1"/>
  <c r="AJ228" i="1"/>
  <c r="AK228" i="1"/>
  <c r="AL228" i="1"/>
  <c r="AM228" i="1"/>
  <c r="AN228" i="1"/>
  <c r="AO228" i="1"/>
  <c r="AP228" i="1"/>
  <c r="AH183" i="1"/>
  <c r="AI183" i="1"/>
  <c r="AJ183" i="1"/>
  <c r="AK183" i="1"/>
  <c r="AL183" i="1"/>
  <c r="AM183" i="1"/>
  <c r="AN183" i="1"/>
  <c r="AO183" i="1"/>
  <c r="AP183" i="1"/>
  <c r="AH277" i="1"/>
  <c r="AI277" i="1"/>
  <c r="AJ277" i="1"/>
  <c r="AK277" i="1"/>
  <c r="AL277" i="1"/>
  <c r="AM277" i="1"/>
  <c r="AN277" i="1"/>
  <c r="AO277" i="1"/>
  <c r="AP277" i="1"/>
  <c r="AH239" i="1"/>
  <c r="AI239" i="1"/>
  <c r="AJ239" i="1"/>
  <c r="AK239" i="1"/>
  <c r="AL239" i="1"/>
  <c r="AM239" i="1"/>
  <c r="AN239" i="1"/>
  <c r="AO239" i="1"/>
  <c r="AP239" i="1"/>
  <c r="AH195" i="1"/>
  <c r="AI195" i="1"/>
  <c r="AJ195" i="1"/>
  <c r="AK195" i="1"/>
  <c r="AL195" i="1"/>
  <c r="AM195" i="1"/>
  <c r="AN195" i="1"/>
  <c r="AO195" i="1"/>
  <c r="AP195" i="1"/>
  <c r="AH246" i="1"/>
  <c r="AI246" i="1"/>
  <c r="AJ246" i="1"/>
  <c r="AK246" i="1"/>
  <c r="AL246" i="1"/>
  <c r="AM246" i="1"/>
  <c r="AN246" i="1"/>
  <c r="AO246" i="1"/>
  <c r="AP246" i="1"/>
  <c r="AH126" i="1"/>
  <c r="AI126" i="1"/>
  <c r="AJ126" i="1"/>
  <c r="AK126" i="1"/>
  <c r="AL126" i="1"/>
  <c r="AM126" i="1"/>
  <c r="AN126" i="1"/>
  <c r="AO126" i="1"/>
  <c r="AP126" i="1"/>
  <c r="AH291" i="1"/>
  <c r="AI291" i="1"/>
  <c r="AJ291" i="1"/>
  <c r="AK291" i="1"/>
  <c r="AL291" i="1"/>
  <c r="AM291" i="1"/>
  <c r="AN291" i="1"/>
  <c r="AO291" i="1"/>
  <c r="AP291" i="1"/>
  <c r="AH234" i="1"/>
  <c r="AI234" i="1"/>
  <c r="AJ234" i="1"/>
  <c r="AK234" i="1"/>
  <c r="AL234" i="1"/>
  <c r="AM234" i="1"/>
  <c r="AN234" i="1"/>
  <c r="AO234" i="1"/>
  <c r="AP234" i="1"/>
  <c r="AH244" i="1"/>
  <c r="AI244" i="1"/>
  <c r="AJ244" i="1"/>
  <c r="AK244" i="1"/>
  <c r="AL244" i="1"/>
  <c r="AM244" i="1"/>
  <c r="AN244" i="1"/>
  <c r="AO244" i="1"/>
  <c r="AP244" i="1"/>
  <c r="AH74" i="1"/>
  <c r="AI74" i="1"/>
  <c r="AJ74" i="1"/>
  <c r="AK74" i="1"/>
  <c r="AL74" i="1"/>
  <c r="AM74" i="1"/>
  <c r="AN74" i="1"/>
  <c r="AO74" i="1"/>
  <c r="AP74" i="1"/>
  <c r="AH250" i="1"/>
  <c r="AI250" i="1"/>
  <c r="AJ250" i="1"/>
  <c r="AK250" i="1"/>
  <c r="AL250" i="1"/>
  <c r="AM250" i="1"/>
  <c r="AN250" i="1"/>
  <c r="AO250" i="1"/>
  <c r="AP250" i="1"/>
  <c r="AH57" i="1"/>
  <c r="AI57" i="1"/>
  <c r="AJ57" i="1"/>
  <c r="AK57" i="1"/>
  <c r="AL57" i="1"/>
  <c r="AM57" i="1"/>
  <c r="AN57" i="1"/>
  <c r="AO57" i="1"/>
  <c r="AP57" i="1"/>
  <c r="AH202" i="1"/>
  <c r="AI202" i="1"/>
  <c r="AJ202" i="1"/>
  <c r="AK202" i="1"/>
  <c r="AL202" i="1"/>
  <c r="AM202" i="1"/>
  <c r="AN202" i="1"/>
  <c r="AO202" i="1"/>
  <c r="AP202" i="1"/>
  <c r="AH182" i="1"/>
  <c r="AI182" i="1"/>
  <c r="AJ182" i="1"/>
  <c r="AK182" i="1"/>
  <c r="AL182" i="1"/>
  <c r="AM182" i="1"/>
  <c r="AN182" i="1"/>
  <c r="AO182" i="1"/>
  <c r="AP182" i="1"/>
  <c r="AH226" i="1"/>
  <c r="AI226" i="1"/>
  <c r="AJ226" i="1"/>
  <c r="AK226" i="1"/>
  <c r="AL226" i="1"/>
  <c r="AM226" i="1"/>
  <c r="AN226" i="1"/>
  <c r="AO226" i="1"/>
  <c r="AP226" i="1"/>
  <c r="AH285" i="1"/>
  <c r="AI285" i="1"/>
  <c r="AJ285" i="1"/>
  <c r="AK285" i="1"/>
  <c r="AL285" i="1"/>
  <c r="AM285" i="1"/>
  <c r="AN285" i="1"/>
  <c r="AO285" i="1"/>
  <c r="AP285" i="1"/>
  <c r="AH241" i="1"/>
  <c r="AI241" i="1"/>
  <c r="AJ241" i="1"/>
  <c r="AK241" i="1"/>
  <c r="AL241" i="1"/>
  <c r="AM241" i="1"/>
  <c r="AN241" i="1"/>
  <c r="AO241" i="1"/>
  <c r="AP241" i="1"/>
  <c r="AH262" i="1"/>
  <c r="AI262" i="1"/>
  <c r="AJ262" i="1"/>
  <c r="AK262" i="1"/>
  <c r="AL262" i="1"/>
  <c r="AM262" i="1"/>
  <c r="AN262" i="1"/>
  <c r="AO262" i="1"/>
  <c r="AP262" i="1"/>
  <c r="AH270" i="1"/>
  <c r="AI270" i="1"/>
  <c r="AJ270" i="1"/>
  <c r="AK270" i="1"/>
  <c r="AL270" i="1"/>
  <c r="AM270" i="1"/>
  <c r="AN270" i="1"/>
  <c r="AO270" i="1"/>
  <c r="AP270" i="1"/>
  <c r="AH219" i="1"/>
  <c r="AI219" i="1"/>
  <c r="AJ219" i="1"/>
  <c r="AK219" i="1"/>
  <c r="AL219" i="1"/>
  <c r="AM219" i="1"/>
  <c r="AN219" i="1"/>
  <c r="AO219" i="1"/>
  <c r="AP219" i="1"/>
  <c r="AH67" i="1"/>
  <c r="AI67" i="1"/>
  <c r="AJ67" i="1"/>
  <c r="AK67" i="1"/>
  <c r="AL67" i="1"/>
  <c r="AM67" i="1"/>
  <c r="AN67" i="1"/>
  <c r="AO67" i="1"/>
  <c r="AP67" i="1"/>
  <c r="AH174" i="1"/>
  <c r="AI174" i="1"/>
  <c r="AJ174" i="1"/>
  <c r="AK174" i="1"/>
  <c r="AL174" i="1"/>
  <c r="AM174" i="1"/>
  <c r="AN174" i="1"/>
  <c r="AO174" i="1"/>
  <c r="AP174" i="1"/>
  <c r="AH292" i="1"/>
  <c r="AI292" i="1"/>
  <c r="AJ292" i="1"/>
  <c r="AK292" i="1"/>
  <c r="AL292" i="1"/>
  <c r="AM292" i="1"/>
  <c r="AN292" i="1"/>
  <c r="AO292" i="1"/>
  <c r="AP292" i="1"/>
  <c r="AH123" i="1"/>
  <c r="AI123" i="1"/>
  <c r="AJ123" i="1"/>
  <c r="AK123" i="1"/>
  <c r="AL123" i="1"/>
  <c r="AM123" i="1"/>
  <c r="AN123" i="1"/>
  <c r="AO123" i="1"/>
  <c r="AP123" i="1"/>
  <c r="AH213" i="1"/>
  <c r="AI213" i="1"/>
  <c r="AJ213" i="1"/>
  <c r="AK213" i="1"/>
  <c r="AL213" i="1"/>
  <c r="AM213" i="1"/>
  <c r="AN213" i="1"/>
  <c r="AO213" i="1"/>
  <c r="AP213" i="1"/>
  <c r="AH295" i="1"/>
  <c r="AI295" i="1"/>
  <c r="AJ295" i="1"/>
  <c r="AK295" i="1"/>
  <c r="AL295" i="1"/>
  <c r="AM295" i="1"/>
  <c r="AN295" i="1"/>
  <c r="AO295" i="1"/>
  <c r="AP295" i="1"/>
  <c r="AH108" i="1"/>
  <c r="AI108" i="1"/>
  <c r="AJ108" i="1"/>
  <c r="AK108" i="1"/>
  <c r="AL108" i="1"/>
  <c r="AM108" i="1"/>
  <c r="AN108" i="1"/>
  <c r="AO108" i="1"/>
  <c r="AP108" i="1"/>
  <c r="AH109" i="1"/>
  <c r="AI109" i="1"/>
  <c r="AJ109" i="1"/>
  <c r="AK109" i="1"/>
  <c r="AL109" i="1"/>
  <c r="AM109" i="1"/>
  <c r="AN109" i="1"/>
  <c r="AO109" i="1"/>
  <c r="AP109" i="1"/>
  <c r="AH107" i="1"/>
  <c r="AI107" i="1"/>
  <c r="AJ107" i="1"/>
  <c r="AK107" i="1"/>
  <c r="AL107" i="1"/>
  <c r="AM107" i="1"/>
  <c r="AN107" i="1"/>
  <c r="AO107" i="1"/>
  <c r="AP107" i="1"/>
  <c r="AH120" i="1"/>
  <c r="AI120" i="1"/>
  <c r="AJ120" i="1"/>
  <c r="AK120" i="1"/>
  <c r="AL120" i="1"/>
  <c r="AM120" i="1"/>
  <c r="AN120" i="1"/>
  <c r="AO120" i="1"/>
  <c r="AP120" i="1"/>
  <c r="AH114" i="1"/>
  <c r="AI114" i="1"/>
  <c r="AJ114" i="1"/>
  <c r="AK114" i="1"/>
  <c r="AL114" i="1"/>
  <c r="AM114" i="1"/>
  <c r="AN114" i="1"/>
  <c r="AO114" i="1"/>
  <c r="AP114" i="1"/>
  <c r="AH279" i="1"/>
  <c r="AI279" i="1"/>
  <c r="AJ279" i="1"/>
  <c r="AK279" i="1"/>
  <c r="AL279" i="1"/>
  <c r="AM279" i="1"/>
  <c r="AN279" i="1"/>
  <c r="AO279" i="1"/>
  <c r="AP279" i="1"/>
  <c r="AH173" i="1"/>
  <c r="AI173" i="1"/>
  <c r="AJ173" i="1"/>
  <c r="AK173" i="1"/>
  <c r="AL173" i="1"/>
  <c r="AM173" i="1"/>
  <c r="AN173" i="1"/>
  <c r="AO173" i="1"/>
  <c r="AP173" i="1"/>
  <c r="AH175" i="1"/>
  <c r="AI175" i="1"/>
  <c r="AJ175" i="1"/>
  <c r="AK175" i="1"/>
  <c r="AL175" i="1"/>
  <c r="AM175" i="1"/>
  <c r="AN175" i="1"/>
  <c r="AO175" i="1"/>
  <c r="AP175" i="1"/>
  <c r="AH164" i="1"/>
  <c r="AI164" i="1"/>
  <c r="AJ164" i="1"/>
  <c r="AK164" i="1"/>
  <c r="AL164" i="1"/>
  <c r="AM164" i="1"/>
  <c r="AN164" i="1"/>
  <c r="AO164" i="1"/>
  <c r="AP164" i="1"/>
  <c r="AH170" i="1"/>
  <c r="AI170" i="1"/>
  <c r="AJ170" i="1"/>
  <c r="AK170" i="1"/>
  <c r="AL170" i="1"/>
  <c r="AM170" i="1"/>
  <c r="AN170" i="1"/>
  <c r="AO170" i="1"/>
  <c r="AP170" i="1"/>
  <c r="AH161" i="1"/>
  <c r="AI161" i="1"/>
  <c r="AJ161" i="1"/>
  <c r="AK161" i="1"/>
  <c r="AL161" i="1"/>
  <c r="AM161" i="1"/>
  <c r="AN161" i="1"/>
  <c r="AO161" i="1"/>
  <c r="AP161" i="1"/>
  <c r="AH145" i="1"/>
  <c r="AI145" i="1"/>
  <c r="AJ145" i="1"/>
  <c r="AK145" i="1"/>
  <c r="AL145" i="1"/>
  <c r="AM145" i="1"/>
  <c r="AN145" i="1"/>
  <c r="AO145" i="1"/>
  <c r="AP145" i="1"/>
  <c r="AH119" i="1"/>
  <c r="AI119" i="1"/>
  <c r="AJ119" i="1"/>
  <c r="AK119" i="1"/>
  <c r="AL119" i="1"/>
  <c r="AM119" i="1"/>
  <c r="AN119" i="1"/>
  <c r="AO119" i="1"/>
  <c r="AP119" i="1"/>
  <c r="AH210" i="1"/>
  <c r="AI210" i="1"/>
  <c r="AJ210" i="1"/>
  <c r="AK210" i="1"/>
  <c r="AL210" i="1"/>
  <c r="AM210" i="1"/>
  <c r="AN210" i="1"/>
  <c r="AO210" i="1"/>
  <c r="AP210" i="1"/>
  <c r="AH70" i="1"/>
  <c r="AI70" i="1"/>
  <c r="AJ70" i="1"/>
  <c r="AK70" i="1"/>
  <c r="AL70" i="1"/>
  <c r="AM70" i="1"/>
  <c r="AN70" i="1"/>
  <c r="AO70" i="1"/>
  <c r="AP70" i="1"/>
  <c r="AH153" i="1"/>
  <c r="AI153" i="1"/>
  <c r="AJ153" i="1"/>
  <c r="AK153" i="1"/>
  <c r="AL153" i="1"/>
  <c r="AM153" i="1"/>
  <c r="AN153" i="1"/>
  <c r="AO153" i="1"/>
  <c r="AP153" i="1"/>
  <c r="AH136" i="1"/>
  <c r="AI136" i="1"/>
  <c r="AJ136" i="1"/>
  <c r="AK136" i="1"/>
  <c r="AL136" i="1"/>
  <c r="AM136" i="1"/>
  <c r="AN136" i="1"/>
  <c r="AO136" i="1"/>
  <c r="AP136" i="1"/>
  <c r="AH140" i="1"/>
  <c r="AI140" i="1"/>
  <c r="AJ140" i="1"/>
  <c r="AK140" i="1"/>
  <c r="AL140" i="1"/>
  <c r="AM140" i="1"/>
  <c r="AN140" i="1"/>
  <c r="AO140" i="1"/>
  <c r="AP140" i="1"/>
  <c r="AH177" i="1"/>
  <c r="AI177" i="1"/>
  <c r="AJ177" i="1"/>
  <c r="AK177" i="1"/>
  <c r="AL177" i="1"/>
  <c r="AM177" i="1"/>
  <c r="AN177" i="1"/>
  <c r="AO177" i="1"/>
  <c r="AP177" i="1"/>
  <c r="AH142" i="1"/>
  <c r="AI142" i="1"/>
  <c r="AJ142" i="1"/>
  <c r="AK142" i="1"/>
  <c r="AL142" i="1"/>
  <c r="AM142" i="1"/>
  <c r="AN142" i="1"/>
  <c r="AO142" i="1"/>
  <c r="AP142" i="1"/>
  <c r="AH128" i="1"/>
  <c r="AI128" i="1"/>
  <c r="AJ128" i="1"/>
  <c r="AK128" i="1"/>
  <c r="AL128" i="1"/>
  <c r="AM128" i="1"/>
  <c r="AN128" i="1"/>
  <c r="AO128" i="1"/>
  <c r="AP128" i="1"/>
  <c r="AH100" i="1"/>
  <c r="AI100" i="1"/>
  <c r="AJ100" i="1"/>
  <c r="AK100" i="1"/>
  <c r="AL100" i="1"/>
  <c r="AM100" i="1"/>
  <c r="AN100" i="1"/>
  <c r="AO100" i="1"/>
  <c r="AP100" i="1"/>
  <c r="AH159" i="1"/>
  <c r="AI159" i="1"/>
  <c r="AJ159" i="1"/>
  <c r="AK159" i="1"/>
  <c r="AL159" i="1"/>
  <c r="AM159" i="1"/>
  <c r="AN159" i="1"/>
  <c r="AO159" i="1"/>
  <c r="AP159" i="1"/>
  <c r="AH102" i="1"/>
  <c r="AI102" i="1"/>
  <c r="AJ102" i="1"/>
  <c r="AK102" i="1"/>
  <c r="AL102" i="1"/>
  <c r="AM102" i="1"/>
  <c r="AN102" i="1"/>
  <c r="AO102" i="1"/>
  <c r="AP102" i="1"/>
  <c r="AH148" i="1"/>
  <c r="AI148" i="1"/>
  <c r="AJ148" i="1"/>
  <c r="AK148" i="1"/>
  <c r="AL148" i="1"/>
  <c r="AM148" i="1"/>
  <c r="AN148" i="1"/>
  <c r="AO148" i="1"/>
  <c r="AP148" i="1"/>
  <c r="AH93" i="1"/>
  <c r="AI93" i="1"/>
  <c r="AJ93" i="1"/>
  <c r="AK93" i="1"/>
  <c r="AL93" i="1"/>
  <c r="AM93" i="1"/>
  <c r="AN93" i="1"/>
  <c r="AO93" i="1"/>
  <c r="AP93" i="1"/>
  <c r="AH72" i="1"/>
  <c r="AI72" i="1"/>
  <c r="AJ72" i="1"/>
  <c r="AK72" i="1"/>
  <c r="AL72" i="1"/>
  <c r="AM72" i="1"/>
  <c r="AN72" i="1"/>
  <c r="AO72" i="1"/>
  <c r="AP72" i="1"/>
  <c r="AH71" i="1"/>
  <c r="AI71" i="1"/>
  <c r="AJ71" i="1"/>
  <c r="AK71" i="1"/>
  <c r="AL71" i="1"/>
  <c r="AM71" i="1"/>
  <c r="AN71" i="1"/>
  <c r="AO71" i="1"/>
  <c r="AP71" i="1"/>
  <c r="AH131" i="1"/>
  <c r="AI131" i="1"/>
  <c r="AJ131" i="1"/>
  <c r="AK131" i="1"/>
  <c r="AL131" i="1"/>
  <c r="AM131" i="1"/>
  <c r="AN131" i="1"/>
  <c r="AO131" i="1"/>
  <c r="AP131" i="1"/>
  <c r="AH158" i="1"/>
  <c r="AI158" i="1"/>
  <c r="AJ158" i="1"/>
  <c r="AK158" i="1"/>
  <c r="AL158" i="1"/>
  <c r="AM158" i="1"/>
  <c r="AN158" i="1"/>
  <c r="AO158" i="1"/>
  <c r="AP158" i="1"/>
  <c r="AH79" i="1"/>
  <c r="AI79" i="1"/>
  <c r="AJ79" i="1"/>
  <c r="AK79" i="1"/>
  <c r="AL79" i="1"/>
  <c r="AM79" i="1"/>
  <c r="AN79" i="1"/>
  <c r="AO79" i="1"/>
  <c r="AP79" i="1"/>
  <c r="AH65" i="1"/>
  <c r="AI65" i="1"/>
  <c r="AJ65" i="1"/>
  <c r="AK65" i="1"/>
  <c r="AL65" i="1"/>
  <c r="AM65" i="1"/>
  <c r="AN65" i="1"/>
  <c r="AO65" i="1"/>
  <c r="AP65" i="1"/>
  <c r="AH88" i="1"/>
  <c r="AI88" i="1"/>
  <c r="AJ88" i="1"/>
  <c r="AK88" i="1"/>
  <c r="AL88" i="1"/>
  <c r="AM88" i="1"/>
  <c r="AN88" i="1"/>
  <c r="AO88" i="1"/>
  <c r="AP88" i="1"/>
  <c r="AH179" i="1"/>
  <c r="AI179" i="1"/>
  <c r="AJ179" i="1"/>
  <c r="AK179" i="1"/>
  <c r="AL179" i="1"/>
  <c r="AM179" i="1"/>
  <c r="AN179" i="1"/>
  <c r="AO179" i="1"/>
  <c r="AP179" i="1"/>
  <c r="AH110" i="1"/>
  <c r="AI110" i="1"/>
  <c r="AJ110" i="1"/>
  <c r="AK110" i="1"/>
  <c r="AL110" i="1"/>
  <c r="AM110" i="1"/>
  <c r="AN110" i="1"/>
  <c r="AO110" i="1"/>
  <c r="AP110" i="1"/>
  <c r="AH127" i="1"/>
  <c r="AI127" i="1"/>
  <c r="AJ127" i="1"/>
  <c r="AK127" i="1"/>
  <c r="AL127" i="1"/>
  <c r="AM127" i="1"/>
  <c r="AN127" i="1"/>
  <c r="AO127" i="1"/>
  <c r="AP127" i="1"/>
  <c r="AH64" i="1"/>
  <c r="AI64" i="1"/>
  <c r="AJ64" i="1"/>
  <c r="AK64" i="1"/>
  <c r="AL64" i="1"/>
  <c r="AM64" i="1"/>
  <c r="AN64" i="1"/>
  <c r="AO64" i="1"/>
  <c r="AP64" i="1"/>
  <c r="AH16" i="1"/>
  <c r="AI16" i="1"/>
  <c r="AJ16" i="1"/>
  <c r="AK16" i="1"/>
  <c r="AL16" i="1"/>
  <c r="AM16" i="1"/>
  <c r="AN16" i="1"/>
  <c r="AO16" i="1"/>
  <c r="AP16" i="1"/>
  <c r="AH22" i="1"/>
  <c r="AI22" i="1"/>
  <c r="AJ22" i="1"/>
  <c r="AK22" i="1"/>
  <c r="AL22" i="1"/>
  <c r="AM22" i="1"/>
  <c r="AN22" i="1"/>
  <c r="AO22" i="1"/>
  <c r="AP22" i="1"/>
  <c r="AH36" i="1"/>
  <c r="AI36" i="1"/>
  <c r="AJ36" i="1"/>
  <c r="AK36" i="1"/>
  <c r="AL36" i="1"/>
  <c r="AM36" i="1"/>
  <c r="AN36" i="1"/>
  <c r="AO36" i="1"/>
  <c r="AP36" i="1"/>
  <c r="AH33" i="1"/>
  <c r="AI33" i="1"/>
  <c r="AJ33" i="1"/>
  <c r="AK33" i="1"/>
  <c r="AL33" i="1"/>
  <c r="AM33" i="1"/>
  <c r="AN33" i="1"/>
  <c r="AO33" i="1"/>
  <c r="AP33" i="1"/>
  <c r="AH38" i="1"/>
  <c r="AI38" i="1"/>
  <c r="AJ38" i="1"/>
  <c r="AK38" i="1"/>
  <c r="AL38" i="1"/>
  <c r="AM38" i="1"/>
  <c r="AN38" i="1"/>
  <c r="AO38" i="1"/>
  <c r="AP38" i="1"/>
  <c r="AH49" i="1"/>
  <c r="AI49" i="1"/>
  <c r="AJ49" i="1"/>
  <c r="AK49" i="1"/>
  <c r="AL49" i="1"/>
  <c r="AM49" i="1"/>
  <c r="AN49" i="1"/>
  <c r="AO49" i="1"/>
  <c r="AP49" i="1"/>
  <c r="AH41" i="1"/>
  <c r="AI41" i="1"/>
  <c r="AJ41" i="1"/>
  <c r="AK41" i="1"/>
  <c r="AL41" i="1"/>
  <c r="AM41" i="1"/>
  <c r="AN41" i="1"/>
  <c r="AO41" i="1"/>
  <c r="AP41" i="1"/>
  <c r="AH10" i="1"/>
  <c r="AI10" i="1"/>
  <c r="AJ10" i="1"/>
  <c r="AK10" i="1"/>
  <c r="AL10" i="1"/>
  <c r="AM10" i="1"/>
  <c r="AN10" i="1"/>
  <c r="AO10" i="1"/>
  <c r="AP10" i="1"/>
  <c r="AH2" i="1"/>
  <c r="AI2" i="1"/>
  <c r="AJ2" i="1"/>
  <c r="AK2" i="1"/>
  <c r="AL2" i="1"/>
  <c r="AM2" i="1"/>
  <c r="AN2" i="1"/>
  <c r="AO2" i="1"/>
  <c r="AP2" i="1"/>
  <c r="AH9" i="1"/>
  <c r="AI9" i="1"/>
  <c r="AJ9" i="1"/>
  <c r="AK9" i="1"/>
  <c r="AL9" i="1"/>
  <c r="AM9" i="1"/>
  <c r="AN9" i="1"/>
  <c r="AO9" i="1"/>
  <c r="AP9" i="1"/>
  <c r="AH66" i="1"/>
  <c r="AI66" i="1"/>
  <c r="AJ66" i="1"/>
  <c r="AK66" i="1"/>
  <c r="AL66" i="1"/>
  <c r="AM66" i="1"/>
  <c r="AN66" i="1"/>
  <c r="AO66" i="1"/>
  <c r="AP66" i="1"/>
  <c r="AH80" i="1"/>
  <c r="AI80" i="1"/>
  <c r="AJ80" i="1"/>
  <c r="AK80" i="1"/>
  <c r="AL80" i="1"/>
  <c r="AM80" i="1"/>
  <c r="AN80" i="1"/>
  <c r="AO80" i="1"/>
  <c r="AP80" i="1"/>
  <c r="AH81" i="1"/>
  <c r="AI81" i="1"/>
  <c r="AJ81" i="1"/>
  <c r="AK81" i="1"/>
  <c r="AL81" i="1"/>
  <c r="AM81" i="1"/>
  <c r="AN81" i="1"/>
  <c r="AO81" i="1"/>
  <c r="AP81" i="1"/>
  <c r="AH82" i="1"/>
  <c r="AI82" i="1"/>
  <c r="AJ82" i="1"/>
  <c r="AK82" i="1"/>
  <c r="AL82" i="1"/>
  <c r="AM82" i="1"/>
  <c r="AN82" i="1"/>
  <c r="AO82" i="1"/>
  <c r="AP82" i="1"/>
  <c r="AH12" i="1"/>
  <c r="AI12" i="1"/>
  <c r="AJ12" i="1"/>
  <c r="AK12" i="1"/>
  <c r="AL12" i="1"/>
  <c r="AM12" i="1"/>
  <c r="AN12" i="1"/>
  <c r="AO12" i="1"/>
  <c r="AP12" i="1"/>
  <c r="AH3" i="1"/>
  <c r="AI3" i="1"/>
  <c r="AJ3" i="1"/>
  <c r="AK3" i="1"/>
  <c r="AL3" i="1"/>
  <c r="AM3" i="1"/>
  <c r="AN3" i="1"/>
  <c r="AO3" i="1"/>
  <c r="AP3" i="1"/>
  <c r="AH4" i="1"/>
  <c r="AI4" i="1"/>
  <c r="AJ4" i="1"/>
  <c r="AK4" i="1"/>
  <c r="AL4" i="1"/>
  <c r="AM4" i="1"/>
  <c r="AN4" i="1"/>
  <c r="AO4" i="1"/>
  <c r="AP4" i="1"/>
  <c r="AH15" i="1"/>
  <c r="AI15" i="1"/>
  <c r="AJ15" i="1"/>
  <c r="AK15" i="1"/>
  <c r="AL15" i="1"/>
  <c r="AM15" i="1"/>
  <c r="AN15" i="1"/>
  <c r="AO15" i="1"/>
  <c r="AP15" i="1"/>
  <c r="AH14" i="1"/>
  <c r="AI14" i="1"/>
  <c r="AJ14" i="1"/>
  <c r="AK14" i="1"/>
  <c r="AL14" i="1"/>
  <c r="AM14" i="1"/>
  <c r="AN14" i="1"/>
  <c r="AO14" i="1"/>
  <c r="AP14" i="1"/>
  <c r="AH19" i="1"/>
  <c r="AI19" i="1"/>
  <c r="AJ19" i="1"/>
  <c r="AK19" i="1"/>
  <c r="AL19" i="1"/>
  <c r="AM19" i="1"/>
  <c r="AN19" i="1"/>
  <c r="AO19" i="1"/>
  <c r="AP19" i="1"/>
  <c r="AH23" i="1"/>
  <c r="AI23" i="1"/>
  <c r="AJ23" i="1"/>
  <c r="AK23" i="1"/>
  <c r="AL23" i="1"/>
  <c r="AM23" i="1"/>
  <c r="AN23" i="1"/>
  <c r="AO23" i="1"/>
  <c r="AP23" i="1"/>
  <c r="AH7" i="1"/>
  <c r="AI7" i="1"/>
  <c r="AJ7" i="1"/>
  <c r="AK7" i="1"/>
  <c r="AL7" i="1"/>
  <c r="AM7" i="1"/>
  <c r="AN7" i="1"/>
  <c r="AO7" i="1"/>
  <c r="AP7" i="1"/>
  <c r="AH28" i="1"/>
  <c r="AI28" i="1"/>
  <c r="AJ28" i="1"/>
  <c r="AK28" i="1"/>
  <c r="AL28" i="1"/>
  <c r="AM28" i="1"/>
  <c r="AN28" i="1"/>
  <c r="AO28" i="1"/>
  <c r="AP28" i="1"/>
  <c r="AH5" i="1"/>
  <c r="AI5" i="1"/>
  <c r="AJ5" i="1"/>
  <c r="AK5" i="1"/>
  <c r="AL5" i="1"/>
  <c r="AM5" i="1"/>
  <c r="AN5" i="1"/>
  <c r="AO5" i="1"/>
  <c r="AP5" i="1"/>
  <c r="AH13" i="1"/>
  <c r="AI13" i="1"/>
  <c r="AJ13" i="1"/>
  <c r="AK13" i="1"/>
  <c r="AL13" i="1"/>
  <c r="AM13" i="1"/>
  <c r="AN13" i="1"/>
  <c r="AO13" i="1"/>
  <c r="AP13" i="1"/>
  <c r="AH6" i="1"/>
  <c r="AI6" i="1"/>
  <c r="AJ6" i="1"/>
  <c r="AK6" i="1"/>
  <c r="AL6" i="1"/>
  <c r="AM6" i="1"/>
  <c r="AN6" i="1"/>
  <c r="AO6" i="1"/>
  <c r="AP6" i="1"/>
  <c r="AH25" i="1"/>
  <c r="AI25" i="1"/>
  <c r="AJ25" i="1"/>
  <c r="AK25" i="1"/>
  <c r="AL25" i="1"/>
  <c r="AM25" i="1"/>
  <c r="AN25" i="1"/>
  <c r="AO25" i="1"/>
  <c r="AP25" i="1"/>
  <c r="AH11" i="1"/>
  <c r="AI11" i="1"/>
  <c r="AJ11" i="1"/>
  <c r="AK11" i="1"/>
  <c r="AL11" i="1"/>
  <c r="AM11" i="1"/>
  <c r="AN11" i="1"/>
  <c r="AO11" i="1"/>
  <c r="AP11" i="1"/>
  <c r="AH40" i="1"/>
  <c r="AI40" i="1"/>
  <c r="AJ40" i="1"/>
  <c r="AK40" i="1"/>
  <c r="AL40" i="1"/>
  <c r="AM40" i="1"/>
  <c r="AN40" i="1"/>
  <c r="AO40" i="1"/>
  <c r="AP40" i="1"/>
  <c r="AH30" i="1"/>
  <c r="AI30" i="1"/>
  <c r="AJ30" i="1"/>
  <c r="AK30" i="1"/>
  <c r="AL30" i="1"/>
  <c r="AM30" i="1"/>
  <c r="AN30" i="1"/>
  <c r="AO30" i="1"/>
  <c r="AP30" i="1"/>
  <c r="AH27" i="1"/>
  <c r="AI27" i="1"/>
  <c r="AJ27" i="1"/>
  <c r="AK27" i="1"/>
  <c r="AL27" i="1"/>
  <c r="AM27" i="1"/>
  <c r="AN27" i="1"/>
  <c r="AO27" i="1"/>
  <c r="AP27" i="1"/>
  <c r="AH113" i="1"/>
  <c r="AI113" i="1"/>
  <c r="AJ113" i="1"/>
  <c r="AK113" i="1"/>
  <c r="AL113" i="1"/>
  <c r="AM113" i="1"/>
  <c r="AN113" i="1"/>
  <c r="AO113" i="1"/>
  <c r="AP113" i="1"/>
  <c r="AH112" i="1"/>
  <c r="AI112" i="1"/>
  <c r="AJ112" i="1"/>
  <c r="AK112" i="1"/>
  <c r="AL112" i="1"/>
  <c r="AM112" i="1"/>
  <c r="AN112" i="1"/>
  <c r="AO112" i="1"/>
  <c r="AP112" i="1"/>
  <c r="AH34" i="1"/>
  <c r="AI34" i="1"/>
  <c r="AJ34" i="1"/>
  <c r="AK34" i="1"/>
  <c r="AL34" i="1"/>
  <c r="AM34" i="1"/>
  <c r="AN34" i="1"/>
  <c r="AO34" i="1"/>
  <c r="AP34" i="1"/>
  <c r="AH17" i="1"/>
  <c r="AI17" i="1"/>
  <c r="AJ17" i="1"/>
  <c r="AK17" i="1"/>
  <c r="AL17" i="1"/>
  <c r="AM17" i="1"/>
  <c r="AN17" i="1"/>
  <c r="AO17" i="1"/>
  <c r="AP17" i="1"/>
  <c r="AH39" i="1"/>
  <c r="AI39" i="1"/>
  <c r="AJ39" i="1"/>
  <c r="AK39" i="1"/>
  <c r="AL39" i="1"/>
  <c r="AM39" i="1"/>
  <c r="AN39" i="1"/>
  <c r="AO39" i="1"/>
  <c r="AP39" i="1"/>
  <c r="AH60" i="1"/>
  <c r="AI60" i="1"/>
  <c r="AJ60" i="1"/>
  <c r="AK60" i="1"/>
  <c r="AL60" i="1"/>
  <c r="AM60" i="1"/>
  <c r="AN60" i="1"/>
  <c r="AO60" i="1"/>
  <c r="AP60" i="1"/>
  <c r="AH20" i="1"/>
  <c r="AI20" i="1"/>
  <c r="AJ20" i="1"/>
  <c r="AK20" i="1"/>
  <c r="AL20" i="1"/>
  <c r="AM20" i="1"/>
  <c r="AN20" i="1"/>
  <c r="AO20" i="1"/>
  <c r="AP20" i="1"/>
  <c r="AH32" i="1"/>
  <c r="AI32" i="1"/>
  <c r="AJ32" i="1"/>
  <c r="AK32" i="1"/>
  <c r="AL32" i="1"/>
  <c r="AM32" i="1"/>
  <c r="AN32" i="1"/>
  <c r="AO32" i="1"/>
  <c r="AP32" i="1"/>
  <c r="AH115" i="1"/>
  <c r="AI115" i="1"/>
  <c r="AJ115" i="1"/>
  <c r="AK115" i="1"/>
  <c r="AL115" i="1"/>
  <c r="AM115" i="1"/>
  <c r="AN115" i="1"/>
  <c r="AO115" i="1"/>
  <c r="AP115" i="1"/>
  <c r="AH46" i="1"/>
  <c r="AI46" i="1"/>
  <c r="AJ46" i="1"/>
  <c r="AK46" i="1"/>
  <c r="AL46" i="1"/>
  <c r="AM46" i="1"/>
  <c r="AN46" i="1"/>
  <c r="AO46" i="1"/>
  <c r="AP46" i="1"/>
  <c r="AH48" i="1"/>
  <c r="AI48" i="1"/>
  <c r="AJ48" i="1"/>
  <c r="AK48" i="1"/>
  <c r="AL48" i="1"/>
  <c r="AM48" i="1"/>
  <c r="AN48" i="1"/>
  <c r="AO48" i="1"/>
  <c r="AP48" i="1"/>
  <c r="AH167" i="1"/>
  <c r="AI167" i="1"/>
  <c r="AJ167" i="1"/>
  <c r="AK167" i="1"/>
  <c r="AL167" i="1"/>
  <c r="AM167" i="1"/>
  <c r="AN167" i="1"/>
  <c r="AO167" i="1"/>
  <c r="AP167" i="1"/>
  <c r="AH24" i="1"/>
  <c r="AI24" i="1"/>
  <c r="AJ24" i="1"/>
  <c r="AK24" i="1"/>
  <c r="AL24" i="1"/>
  <c r="AM24" i="1"/>
  <c r="AN24" i="1"/>
  <c r="AO24" i="1"/>
  <c r="AP24" i="1"/>
  <c r="AH97" i="1"/>
  <c r="AI97" i="1"/>
  <c r="AJ97" i="1"/>
  <c r="AK97" i="1"/>
  <c r="AL97" i="1"/>
  <c r="AM97" i="1"/>
  <c r="AN97" i="1"/>
  <c r="AO97" i="1"/>
  <c r="AP97" i="1"/>
  <c r="AH42" i="1"/>
  <c r="AI42" i="1"/>
  <c r="AJ42" i="1"/>
  <c r="AK42" i="1"/>
  <c r="AL42" i="1"/>
  <c r="AM42" i="1"/>
  <c r="AN42" i="1"/>
  <c r="AO42" i="1"/>
  <c r="AP42" i="1"/>
  <c r="AH47" i="1"/>
  <c r="AI47" i="1"/>
  <c r="AJ47" i="1"/>
  <c r="AK47" i="1"/>
  <c r="AL47" i="1"/>
  <c r="AM47" i="1"/>
  <c r="AN47" i="1"/>
  <c r="AO47" i="1"/>
  <c r="AP47" i="1"/>
  <c r="AH94" i="1"/>
  <c r="AI94" i="1"/>
  <c r="AJ94" i="1"/>
  <c r="AK94" i="1"/>
  <c r="AL94" i="1"/>
  <c r="AM94" i="1"/>
  <c r="AN94" i="1"/>
  <c r="AO94" i="1"/>
  <c r="AP94" i="1"/>
  <c r="AH95" i="1"/>
  <c r="AI95" i="1"/>
  <c r="AJ95" i="1"/>
  <c r="AK95" i="1"/>
  <c r="AL95" i="1"/>
  <c r="AM95" i="1"/>
  <c r="AN95" i="1"/>
  <c r="AO95" i="1"/>
  <c r="AP95" i="1"/>
  <c r="AH73" i="1"/>
  <c r="AI73" i="1"/>
  <c r="AJ73" i="1"/>
  <c r="AK73" i="1"/>
  <c r="AL73" i="1"/>
  <c r="AM73" i="1"/>
  <c r="AN73" i="1"/>
  <c r="AO73" i="1"/>
  <c r="AP73" i="1"/>
  <c r="AH129" i="1"/>
  <c r="AI129" i="1"/>
  <c r="AJ129" i="1"/>
  <c r="AK129" i="1"/>
  <c r="AL129" i="1"/>
  <c r="AM129" i="1"/>
  <c r="AN129" i="1"/>
  <c r="AO129" i="1"/>
  <c r="AP129" i="1"/>
  <c r="AH156" i="1"/>
  <c r="AI156" i="1"/>
  <c r="AJ156" i="1"/>
  <c r="AK156" i="1"/>
  <c r="AL156" i="1"/>
  <c r="AM156" i="1"/>
  <c r="AN156" i="1"/>
  <c r="AO156" i="1"/>
  <c r="AP156" i="1"/>
  <c r="AH50" i="1"/>
  <c r="AI50" i="1"/>
  <c r="AJ50" i="1"/>
  <c r="AK50" i="1"/>
  <c r="AL50" i="1"/>
  <c r="AM50" i="1"/>
  <c r="AN50" i="1"/>
  <c r="AO50" i="1"/>
  <c r="AP50" i="1"/>
  <c r="AH54" i="1"/>
  <c r="AI54" i="1"/>
  <c r="AJ54" i="1"/>
  <c r="AK54" i="1"/>
  <c r="AL54" i="1"/>
  <c r="AM54" i="1"/>
  <c r="AN54" i="1"/>
  <c r="AO54" i="1"/>
  <c r="AP54" i="1"/>
  <c r="AH55" i="1"/>
  <c r="AI55" i="1"/>
  <c r="AJ55" i="1"/>
  <c r="AK55" i="1"/>
  <c r="AL55" i="1"/>
  <c r="AM55" i="1"/>
  <c r="AN55" i="1"/>
  <c r="AO55" i="1"/>
  <c r="AP55" i="1"/>
  <c r="AH124" i="1"/>
  <c r="AI124" i="1"/>
  <c r="AJ124" i="1"/>
  <c r="AK124" i="1"/>
  <c r="AL124" i="1"/>
  <c r="AM124" i="1"/>
  <c r="AN124" i="1"/>
  <c r="AO124" i="1"/>
  <c r="AP124" i="1"/>
  <c r="AH56" i="1"/>
  <c r="AI56" i="1"/>
  <c r="AJ56" i="1"/>
  <c r="AK56" i="1"/>
  <c r="AL56" i="1"/>
  <c r="AM56" i="1"/>
  <c r="AN56" i="1"/>
  <c r="AO56" i="1"/>
  <c r="AP56" i="1"/>
  <c r="AH118" i="1"/>
  <c r="AI118" i="1"/>
  <c r="AJ118" i="1"/>
  <c r="AK118" i="1"/>
  <c r="AL118" i="1"/>
  <c r="AM118" i="1"/>
  <c r="AN118" i="1"/>
  <c r="AO118" i="1"/>
  <c r="AP118" i="1"/>
  <c r="AH152" i="1"/>
  <c r="AI152" i="1"/>
  <c r="AJ152" i="1"/>
  <c r="AK152" i="1"/>
  <c r="AL152" i="1"/>
  <c r="AM152" i="1"/>
  <c r="AN152" i="1"/>
  <c r="AO152" i="1"/>
  <c r="AP152" i="1"/>
  <c r="AH155" i="1"/>
  <c r="AI155" i="1"/>
  <c r="AJ155" i="1"/>
  <c r="AK155" i="1"/>
  <c r="AL155" i="1"/>
  <c r="AM155" i="1"/>
  <c r="AN155" i="1"/>
  <c r="AO155" i="1"/>
  <c r="AP155" i="1"/>
  <c r="AH143" i="1"/>
  <c r="AI143" i="1"/>
  <c r="AJ143" i="1"/>
  <c r="AK143" i="1"/>
  <c r="AL143" i="1"/>
  <c r="AM143" i="1"/>
  <c r="AN143" i="1"/>
  <c r="AO143" i="1"/>
  <c r="AP143" i="1"/>
  <c r="AH162" i="1"/>
  <c r="AI162" i="1"/>
  <c r="AJ162" i="1"/>
  <c r="AK162" i="1"/>
  <c r="AL162" i="1"/>
  <c r="AM162" i="1"/>
  <c r="AN162" i="1"/>
  <c r="AO162" i="1"/>
  <c r="AP162" i="1"/>
  <c r="AH58" i="1"/>
  <c r="AI58" i="1"/>
  <c r="AJ58" i="1"/>
  <c r="AK58" i="1"/>
  <c r="AL58" i="1"/>
  <c r="AM58" i="1"/>
  <c r="AN58" i="1"/>
  <c r="AO58" i="1"/>
  <c r="AP58" i="1"/>
  <c r="AH31" i="1"/>
  <c r="AI31" i="1"/>
  <c r="AJ31" i="1"/>
  <c r="AK31" i="1"/>
  <c r="AL31" i="1"/>
  <c r="AM31" i="1"/>
  <c r="AN31" i="1"/>
  <c r="AO31" i="1"/>
  <c r="AP31" i="1"/>
  <c r="AH169" i="1"/>
  <c r="AI169" i="1"/>
  <c r="AJ169" i="1"/>
  <c r="AK169" i="1"/>
  <c r="AL169" i="1"/>
  <c r="AM169" i="1"/>
  <c r="AN169" i="1"/>
  <c r="AO169" i="1"/>
  <c r="AP169" i="1"/>
  <c r="AH61" i="1"/>
  <c r="AI61" i="1"/>
  <c r="AJ61" i="1"/>
  <c r="AK61" i="1"/>
  <c r="AL61" i="1"/>
  <c r="AM61" i="1"/>
  <c r="AN61" i="1"/>
  <c r="AO61" i="1"/>
  <c r="AP61" i="1"/>
  <c r="AH62" i="1"/>
  <c r="AI62" i="1"/>
  <c r="AJ62" i="1"/>
  <c r="AK62" i="1"/>
  <c r="AL62" i="1"/>
  <c r="AM62" i="1"/>
  <c r="AN62" i="1"/>
  <c r="AO62" i="1"/>
  <c r="AP62" i="1"/>
  <c r="AH172" i="1"/>
  <c r="AI172" i="1"/>
  <c r="AJ172" i="1"/>
  <c r="AK172" i="1"/>
  <c r="AL172" i="1"/>
  <c r="AM172" i="1"/>
  <c r="AN172" i="1"/>
  <c r="AO172" i="1"/>
  <c r="AP172" i="1"/>
  <c r="AH96" i="1"/>
  <c r="AI96" i="1"/>
  <c r="AJ96" i="1"/>
  <c r="AK96" i="1"/>
  <c r="AL96" i="1"/>
  <c r="AM96" i="1"/>
  <c r="AN96" i="1"/>
  <c r="AO96" i="1"/>
  <c r="AP96" i="1"/>
  <c r="AH185" i="1"/>
  <c r="AI185" i="1"/>
  <c r="AJ185" i="1"/>
  <c r="AK185" i="1"/>
  <c r="AL185" i="1"/>
  <c r="AM185" i="1"/>
  <c r="AN185" i="1"/>
  <c r="AO185" i="1"/>
  <c r="AP185" i="1"/>
  <c r="AH207" i="1"/>
  <c r="AI207" i="1"/>
  <c r="AJ207" i="1"/>
  <c r="AK207" i="1"/>
  <c r="AL207" i="1"/>
  <c r="AM207" i="1"/>
  <c r="AN207" i="1"/>
  <c r="AO207" i="1"/>
  <c r="AP207" i="1"/>
  <c r="AH227" i="1"/>
  <c r="AI227" i="1"/>
  <c r="AJ227" i="1"/>
  <c r="AK227" i="1"/>
  <c r="AL227" i="1"/>
  <c r="AM227" i="1"/>
  <c r="AN227" i="1"/>
  <c r="AO227" i="1"/>
  <c r="AP227" i="1"/>
  <c r="AH209" i="1"/>
  <c r="AI209" i="1"/>
  <c r="AJ209" i="1"/>
  <c r="AK209" i="1"/>
  <c r="AL209" i="1"/>
  <c r="AM209" i="1"/>
  <c r="AN209" i="1"/>
  <c r="AO209" i="1"/>
  <c r="AP209" i="1"/>
  <c r="AH193" i="1"/>
  <c r="AI193" i="1"/>
  <c r="AJ193" i="1"/>
  <c r="AK193" i="1"/>
  <c r="AL193" i="1"/>
  <c r="AM193" i="1"/>
  <c r="AN193" i="1"/>
  <c r="AO193" i="1"/>
  <c r="AP193" i="1"/>
  <c r="AH186" i="1"/>
  <c r="AI186" i="1"/>
  <c r="AJ186" i="1"/>
  <c r="AK186" i="1"/>
  <c r="AL186" i="1"/>
  <c r="AM186" i="1"/>
  <c r="AN186" i="1"/>
  <c r="AO186" i="1"/>
  <c r="AP186" i="1"/>
  <c r="AH220" i="1"/>
  <c r="AI220" i="1"/>
  <c r="AJ220" i="1"/>
  <c r="AK220" i="1"/>
  <c r="AL220" i="1"/>
  <c r="AM220" i="1"/>
  <c r="AN220" i="1"/>
  <c r="AO220" i="1"/>
  <c r="AP220" i="1"/>
  <c r="AH203" i="1"/>
  <c r="AI203" i="1"/>
  <c r="AJ203" i="1"/>
  <c r="AK203" i="1"/>
  <c r="AL203" i="1"/>
  <c r="AM203" i="1"/>
  <c r="AN203" i="1"/>
  <c r="AO203" i="1"/>
  <c r="AP203" i="1"/>
  <c r="AH198" i="1"/>
  <c r="AI198" i="1"/>
  <c r="AJ198" i="1"/>
  <c r="AK198" i="1"/>
  <c r="AL198" i="1"/>
  <c r="AM198" i="1"/>
  <c r="AN198" i="1"/>
  <c r="AO198" i="1"/>
  <c r="AP198" i="1"/>
  <c r="AH231" i="1"/>
  <c r="AI231" i="1"/>
  <c r="AJ231" i="1"/>
  <c r="AK231" i="1"/>
  <c r="AL231" i="1"/>
  <c r="AM231" i="1"/>
  <c r="AN231" i="1"/>
  <c r="AO231" i="1"/>
  <c r="AP231" i="1"/>
  <c r="AH216" i="1"/>
  <c r="AI216" i="1"/>
  <c r="AJ216" i="1"/>
  <c r="AK216" i="1"/>
  <c r="AL216" i="1"/>
  <c r="AM216" i="1"/>
  <c r="AN216" i="1"/>
  <c r="AO216" i="1"/>
  <c r="AP216" i="1"/>
  <c r="AH206" i="1"/>
  <c r="AI206" i="1"/>
  <c r="AJ206" i="1"/>
  <c r="AK206" i="1"/>
  <c r="AL206" i="1"/>
  <c r="AM206" i="1"/>
  <c r="AN206" i="1"/>
  <c r="AO206" i="1"/>
  <c r="AP206" i="1"/>
  <c r="AH218" i="1"/>
  <c r="AI218" i="1"/>
  <c r="AJ218" i="1"/>
  <c r="AK218" i="1"/>
  <c r="AL218" i="1"/>
  <c r="AM218" i="1"/>
  <c r="AN218" i="1"/>
  <c r="AO218" i="1"/>
  <c r="AP218" i="1"/>
  <c r="AH190" i="1"/>
  <c r="AI190" i="1"/>
  <c r="AJ190" i="1"/>
  <c r="AK190" i="1"/>
  <c r="AL190" i="1"/>
  <c r="AM190" i="1"/>
  <c r="AN190" i="1"/>
  <c r="AO190" i="1"/>
  <c r="AP190" i="1"/>
  <c r="AH191" i="1"/>
  <c r="AI191" i="1"/>
  <c r="AJ191" i="1"/>
  <c r="AK191" i="1"/>
  <c r="AL191" i="1"/>
  <c r="AM191" i="1"/>
  <c r="AN191" i="1"/>
  <c r="AO191" i="1"/>
  <c r="AP191" i="1"/>
  <c r="AH192" i="1"/>
  <c r="AI192" i="1"/>
  <c r="AJ192" i="1"/>
  <c r="AK192" i="1"/>
  <c r="AL192" i="1"/>
  <c r="AM192" i="1"/>
  <c r="AN192" i="1"/>
  <c r="AO192" i="1"/>
  <c r="AP192" i="1"/>
  <c r="AH188" i="1"/>
  <c r="AI188" i="1"/>
  <c r="AJ188" i="1"/>
  <c r="AK188" i="1"/>
  <c r="AL188" i="1"/>
  <c r="AM188" i="1"/>
  <c r="AN188" i="1"/>
  <c r="AO188" i="1"/>
  <c r="AP188" i="1"/>
  <c r="AH222" i="1"/>
  <c r="AI222" i="1"/>
  <c r="AJ222" i="1"/>
  <c r="AK222" i="1"/>
  <c r="AL222" i="1"/>
  <c r="AM222" i="1"/>
  <c r="AN222" i="1"/>
  <c r="AO222" i="1"/>
  <c r="AP222" i="1"/>
  <c r="AH248" i="1"/>
  <c r="AI248" i="1"/>
  <c r="AJ248" i="1"/>
  <c r="AK248" i="1"/>
  <c r="AL248" i="1"/>
  <c r="AM248" i="1"/>
  <c r="AN248" i="1"/>
  <c r="AO248" i="1"/>
  <c r="AP248" i="1"/>
  <c r="AH268" i="1"/>
  <c r="AI268" i="1"/>
  <c r="AJ268" i="1"/>
  <c r="AK268" i="1"/>
  <c r="AL268" i="1"/>
  <c r="AM268" i="1"/>
  <c r="AN268" i="1"/>
  <c r="AO268" i="1"/>
  <c r="AP268" i="1"/>
  <c r="AH223" i="1"/>
  <c r="AI223" i="1"/>
  <c r="AJ223" i="1"/>
  <c r="AK223" i="1"/>
  <c r="AL223" i="1"/>
  <c r="AM223" i="1"/>
  <c r="AN223" i="1"/>
  <c r="AO223" i="1"/>
  <c r="AP223" i="1"/>
  <c r="AH224" i="1"/>
  <c r="AI224" i="1"/>
  <c r="AJ224" i="1"/>
  <c r="AK224" i="1"/>
  <c r="AL224" i="1"/>
  <c r="AM224" i="1"/>
  <c r="AN224" i="1"/>
  <c r="AO224" i="1"/>
  <c r="AP224" i="1"/>
  <c r="AH272" i="1"/>
  <c r="AI272" i="1"/>
  <c r="AJ272" i="1"/>
  <c r="AK272" i="1"/>
  <c r="AL272" i="1"/>
  <c r="AM272" i="1"/>
  <c r="AN272" i="1"/>
  <c r="AO272" i="1"/>
  <c r="AP272" i="1"/>
  <c r="AH259" i="1"/>
  <c r="AI259" i="1"/>
  <c r="AJ259" i="1"/>
  <c r="AK259" i="1"/>
  <c r="AL259" i="1"/>
  <c r="AM259" i="1"/>
  <c r="AN259" i="1"/>
  <c r="AO259" i="1"/>
  <c r="AP259" i="1"/>
  <c r="AH278" i="1"/>
  <c r="AI278" i="1"/>
  <c r="AJ278" i="1"/>
  <c r="AK278" i="1"/>
  <c r="AL278" i="1"/>
  <c r="AM278" i="1"/>
  <c r="AN278" i="1"/>
  <c r="AO278" i="1"/>
  <c r="AP278" i="1"/>
  <c r="AH200" i="1"/>
  <c r="AI200" i="1"/>
  <c r="AJ200" i="1"/>
  <c r="AK200" i="1"/>
  <c r="AL200" i="1"/>
  <c r="AM200" i="1"/>
  <c r="AN200" i="1"/>
  <c r="AO200" i="1"/>
  <c r="AP200" i="1"/>
  <c r="AH260" i="1"/>
  <c r="AI260" i="1"/>
  <c r="AJ260" i="1"/>
  <c r="AK260" i="1"/>
  <c r="AL260" i="1"/>
  <c r="AM260" i="1"/>
  <c r="AN260" i="1"/>
  <c r="AO260" i="1"/>
  <c r="AP260" i="1"/>
  <c r="AH217" i="1"/>
  <c r="AI217" i="1"/>
  <c r="AJ217" i="1"/>
  <c r="AK217" i="1"/>
  <c r="AL217" i="1"/>
  <c r="AM217" i="1"/>
  <c r="AN217" i="1"/>
  <c r="AO217" i="1"/>
  <c r="AP217" i="1"/>
  <c r="AH263" i="1"/>
  <c r="AI263" i="1"/>
  <c r="AJ263" i="1"/>
  <c r="AK263" i="1"/>
  <c r="AL263" i="1"/>
  <c r="AM263" i="1"/>
  <c r="AN263" i="1"/>
  <c r="AO263" i="1"/>
  <c r="AP263" i="1"/>
  <c r="AH284" i="1"/>
  <c r="AI284" i="1"/>
  <c r="AJ284" i="1"/>
  <c r="AK284" i="1"/>
  <c r="AL284" i="1"/>
  <c r="AM284" i="1"/>
  <c r="AN284" i="1"/>
  <c r="AO284" i="1"/>
  <c r="AP284" i="1"/>
  <c r="AH290" i="1"/>
  <c r="AI290" i="1"/>
  <c r="AJ290" i="1"/>
  <c r="AK290" i="1"/>
  <c r="AL290" i="1"/>
  <c r="AM290" i="1"/>
  <c r="AN290" i="1"/>
  <c r="AO290" i="1"/>
  <c r="AP290" i="1"/>
  <c r="AH255" i="1"/>
  <c r="AI255" i="1"/>
  <c r="AJ255" i="1"/>
  <c r="AK255" i="1"/>
  <c r="AL255" i="1"/>
  <c r="AM255" i="1"/>
  <c r="AN255" i="1"/>
  <c r="AO255" i="1"/>
  <c r="AP255" i="1"/>
  <c r="AH281" i="1"/>
  <c r="AI281" i="1"/>
  <c r="AJ281" i="1"/>
  <c r="AK281" i="1"/>
  <c r="AL281" i="1"/>
  <c r="AM281" i="1"/>
  <c r="AN281" i="1"/>
  <c r="AO281" i="1"/>
  <c r="AP281" i="1"/>
  <c r="AH266" i="1"/>
  <c r="AI266" i="1"/>
  <c r="AJ266" i="1"/>
  <c r="AK266" i="1"/>
  <c r="AL266" i="1"/>
  <c r="AM266" i="1"/>
  <c r="AN266" i="1"/>
  <c r="AO266" i="1"/>
  <c r="AP266" i="1"/>
  <c r="AH289" i="1"/>
  <c r="AI289" i="1"/>
  <c r="AJ289" i="1"/>
  <c r="AK289" i="1"/>
  <c r="AL289" i="1"/>
  <c r="AM289" i="1"/>
  <c r="AN289" i="1"/>
  <c r="AO289" i="1"/>
  <c r="AP289" i="1"/>
  <c r="AH103" i="1"/>
  <c r="AI103" i="1"/>
  <c r="AJ103" i="1"/>
  <c r="AK103" i="1"/>
  <c r="AL103" i="1"/>
  <c r="AM103" i="1"/>
  <c r="AN103" i="1"/>
  <c r="AO103" i="1"/>
  <c r="AP103" i="1"/>
  <c r="AP283" i="1"/>
  <c r="AO283" i="1"/>
  <c r="AN283" i="1"/>
  <c r="AM283" i="1"/>
  <c r="AL283" i="1"/>
  <c r="AK283" i="1"/>
  <c r="AJ283" i="1"/>
  <c r="AI283" i="1"/>
  <c r="AH283" i="1"/>
  <c r="M20" i="9" l="1"/>
  <c r="M21" i="9" s="1"/>
  <c r="V10" i="10"/>
  <c r="U13" i="10"/>
  <c r="W85" i="1"/>
  <c r="AG84" i="1"/>
  <c r="W84" i="1"/>
  <c r="AG83" i="1"/>
  <c r="W83" i="1"/>
  <c r="V13" i="10" l="1"/>
  <c r="AQ83" i="1"/>
  <c r="AQ84" i="1"/>
  <c r="BE83" i="1" l="1"/>
  <c r="BD83" i="1"/>
  <c r="BD84" i="1"/>
  <c r="BE84" i="1"/>
  <c r="AG109" i="1"/>
  <c r="W109" i="1"/>
  <c r="P7" i="6"/>
  <c r="AD7" i="6" s="1"/>
  <c r="V8" i="6"/>
  <c r="AA8" i="6" s="1"/>
  <c r="AD8" i="6" s="1"/>
  <c r="P3" i="6"/>
  <c r="Z3" i="6" s="1"/>
  <c r="AD3" i="6" s="1"/>
  <c r="AD2" i="6"/>
  <c r="AG108" i="1"/>
  <c r="AG107" i="1"/>
  <c r="AG191" i="1"/>
  <c r="W191" i="1"/>
  <c r="AQ109" i="1" l="1"/>
  <c r="AQ191" i="1"/>
  <c r="BD109" i="1" l="1"/>
  <c r="BE109" i="1"/>
  <c r="AA6" i="6" l="1"/>
  <c r="AD6" i="6" s="1"/>
  <c r="Z5" i="6"/>
  <c r="AD5" i="6" s="1"/>
  <c r="AG81" i="1" l="1"/>
  <c r="W81" i="1"/>
  <c r="AQ81" i="1" l="1"/>
  <c r="AG289" i="1" l="1"/>
  <c r="W289" i="1"/>
  <c r="W61" i="1"/>
  <c r="AG179" i="1"/>
  <c r="W179" i="1"/>
  <c r="AG273" i="1"/>
  <c r="AQ273" i="1" s="1"/>
  <c r="AG173" i="1"/>
  <c r="AQ173" i="1" s="1"/>
  <c r="AQ170" i="1"/>
  <c r="AG79" i="1"/>
  <c r="W79" i="1"/>
  <c r="AG63" i="1"/>
  <c r="AG64" i="1"/>
  <c r="AG65" i="1"/>
  <c r="AG2" i="1"/>
  <c r="AG66" i="1"/>
  <c r="AG9" i="1"/>
  <c r="AG3" i="1"/>
  <c r="AG67" i="1"/>
  <c r="AG4" i="1"/>
  <c r="AG5" i="1"/>
  <c r="AG68" i="1"/>
  <c r="AG69" i="1"/>
  <c r="AG70" i="1"/>
  <c r="AG71" i="1"/>
  <c r="AG72" i="1"/>
  <c r="AG73" i="1"/>
  <c r="AG6" i="1"/>
  <c r="AG74" i="1"/>
  <c r="AG75" i="1"/>
  <c r="AG76" i="1"/>
  <c r="AG77" i="1"/>
  <c r="AG7" i="1"/>
  <c r="AG8" i="1"/>
  <c r="AG78" i="1"/>
  <c r="AG10" i="1"/>
  <c r="AG82" i="1"/>
  <c r="AG80" i="1"/>
  <c r="AG11" i="1"/>
  <c r="AG85" i="1"/>
  <c r="AG86" i="1"/>
  <c r="AG87" i="1"/>
  <c r="AG12" i="1"/>
  <c r="AG88" i="1"/>
  <c r="AG89" i="1"/>
  <c r="AG90" i="1"/>
  <c r="AG91" i="1"/>
  <c r="AG180" i="1"/>
  <c r="AG92" i="1"/>
  <c r="AG13" i="1"/>
  <c r="AG93" i="1"/>
  <c r="AG14" i="1"/>
  <c r="AG15" i="1"/>
  <c r="AG181" i="1"/>
  <c r="AG16" i="1"/>
  <c r="AG94" i="1"/>
  <c r="AG95" i="1"/>
  <c r="AG17" i="1"/>
  <c r="AG96" i="1"/>
  <c r="AG97" i="1"/>
  <c r="AG182" i="1"/>
  <c r="AG98" i="1"/>
  <c r="AG18" i="1"/>
  <c r="AG99" i="1"/>
  <c r="AG183" i="1"/>
  <c r="AG100" i="1"/>
  <c r="AG19" i="1"/>
  <c r="AG184" i="1"/>
  <c r="AG101" i="1"/>
  <c r="AG185" i="1"/>
  <c r="AG102" i="1"/>
  <c r="AG103" i="1"/>
  <c r="AG20" i="1"/>
  <c r="AG104" i="1"/>
  <c r="AG21" i="1"/>
  <c r="AG22" i="1"/>
  <c r="AG23" i="1"/>
  <c r="AG186" i="1"/>
  <c r="AG187" i="1"/>
  <c r="AG105" i="1"/>
  <c r="AG188" i="1"/>
  <c r="AG189" i="1"/>
  <c r="AG24" i="1"/>
  <c r="AG190" i="1"/>
  <c r="AG192" i="1"/>
  <c r="AG106" i="1"/>
  <c r="AG25" i="1"/>
  <c r="AG193" i="1"/>
  <c r="AG110" i="1"/>
  <c r="AG194" i="1"/>
  <c r="AG26" i="1"/>
  <c r="AG111" i="1"/>
  <c r="AG113" i="1"/>
  <c r="AG112" i="1"/>
  <c r="AG27" i="1"/>
  <c r="AG114" i="1"/>
  <c r="AG115" i="1"/>
  <c r="AG195" i="1"/>
  <c r="AG196" i="1"/>
  <c r="AG197" i="1"/>
  <c r="AG28" i="1"/>
  <c r="AG29" i="1"/>
  <c r="AG198" i="1"/>
  <c r="AG199" i="1"/>
  <c r="AG200" i="1"/>
  <c r="AG201" i="1"/>
  <c r="AG116" i="1"/>
  <c r="AG144" i="1"/>
  <c r="AG202" i="1"/>
  <c r="AG117" i="1"/>
  <c r="AG203" i="1"/>
  <c r="AG118" i="1"/>
  <c r="AG30" i="1"/>
  <c r="AG119" i="1"/>
  <c r="AG120" i="1"/>
  <c r="AG121" i="1"/>
  <c r="AG122" i="1"/>
  <c r="AG204" i="1"/>
  <c r="AG205" i="1"/>
  <c r="AG31" i="1"/>
  <c r="AG123" i="1"/>
  <c r="AG124" i="1"/>
  <c r="AG206" i="1"/>
  <c r="AG207" i="1"/>
  <c r="AG208" i="1"/>
  <c r="AG209" i="1"/>
  <c r="AG210" i="1"/>
  <c r="AG32" i="1"/>
  <c r="AG211" i="1"/>
  <c r="AG212" i="1"/>
  <c r="AG213" i="1"/>
  <c r="AG125" i="1"/>
  <c r="AG214" i="1"/>
  <c r="AG215" i="1"/>
  <c r="AG216" i="1"/>
  <c r="AG217" i="1"/>
  <c r="AG126" i="1"/>
  <c r="AG127" i="1"/>
  <c r="AG128" i="1"/>
  <c r="AG218" i="1"/>
  <c r="AG33" i="1"/>
  <c r="AG129" i="1"/>
  <c r="AG219" i="1"/>
  <c r="AG34" i="1"/>
  <c r="AG220" i="1"/>
  <c r="AG35" i="1"/>
  <c r="AG221" i="1"/>
  <c r="AG130" i="1"/>
  <c r="AG36" i="1"/>
  <c r="AG222" i="1"/>
  <c r="AG131" i="1"/>
  <c r="AG223" i="1"/>
  <c r="AG224" i="1"/>
  <c r="AG225" i="1"/>
  <c r="AG132" i="1"/>
  <c r="AG133" i="1"/>
  <c r="AG226" i="1"/>
  <c r="AG37" i="1"/>
  <c r="AG227" i="1"/>
  <c r="AG38" i="1"/>
  <c r="AG39" i="1"/>
  <c r="AG40" i="1"/>
  <c r="AG228" i="1"/>
  <c r="AG134" i="1"/>
  <c r="AG229" i="1"/>
  <c r="AG135" i="1"/>
  <c r="AG230" i="1"/>
  <c r="AG136" i="1"/>
  <c r="AG231" i="1"/>
  <c r="AG138" i="1"/>
  <c r="AG41" i="1"/>
  <c r="AG139" i="1"/>
  <c r="AG232" i="1"/>
  <c r="AG140" i="1"/>
  <c r="AG233" i="1"/>
  <c r="AG234" i="1"/>
  <c r="AG141" i="1"/>
  <c r="AG235" i="1"/>
  <c r="AG142" i="1"/>
  <c r="AG236" i="1"/>
  <c r="AG143" i="1"/>
  <c r="AG42" i="1"/>
  <c r="AG237" i="1"/>
  <c r="AG238" i="1"/>
  <c r="AG239" i="1"/>
  <c r="AG240" i="1"/>
  <c r="AG145" i="1"/>
  <c r="AG43" i="1"/>
  <c r="AG44" i="1"/>
  <c r="AG146" i="1"/>
  <c r="AG241" i="1"/>
  <c r="AG242" i="1"/>
  <c r="AG45" i="1"/>
  <c r="AG243" i="1"/>
  <c r="AG244" i="1"/>
  <c r="AG147" i="1"/>
  <c r="AG148" i="1"/>
  <c r="AG149" i="1"/>
  <c r="AG245" i="1"/>
  <c r="AG46" i="1"/>
  <c r="AG246" i="1"/>
  <c r="AG47" i="1"/>
  <c r="AG248" i="1"/>
  <c r="AG48" i="1"/>
  <c r="AG150" i="1"/>
  <c r="AG249" i="1"/>
  <c r="AG250" i="1"/>
  <c r="AG151" i="1"/>
  <c r="AG251" i="1"/>
  <c r="AG252" i="1"/>
  <c r="AG253" i="1"/>
  <c r="AG254" i="1"/>
  <c r="AG152" i="1"/>
  <c r="AG49" i="1"/>
  <c r="AG255" i="1"/>
  <c r="AG256" i="1"/>
  <c r="AG153" i="1"/>
  <c r="AG257" i="1"/>
  <c r="AG258" i="1"/>
  <c r="AG259" i="1"/>
  <c r="AG154" i="1"/>
  <c r="AG155" i="1"/>
  <c r="AG156" i="1"/>
  <c r="AG260" i="1"/>
  <c r="AG157" i="1"/>
  <c r="AG158" i="1"/>
  <c r="AG159" i="1"/>
  <c r="AG160" i="1"/>
  <c r="AG261" i="1"/>
  <c r="AG262" i="1"/>
  <c r="AG263" i="1"/>
  <c r="AG264" i="1"/>
  <c r="AG161" i="1"/>
  <c r="AG162" i="1"/>
  <c r="AG265" i="1"/>
  <c r="AG50" i="1"/>
  <c r="AG163" i="1"/>
  <c r="AG266" i="1"/>
  <c r="AG267" i="1"/>
  <c r="AG164" i="1"/>
  <c r="AG165" i="1"/>
  <c r="AG268" i="1"/>
  <c r="AG269" i="1"/>
  <c r="AG166" i="1"/>
  <c r="AG270" i="1"/>
  <c r="AG167" i="1"/>
  <c r="AG168" i="1"/>
  <c r="AG271" i="1"/>
  <c r="AG272" i="1"/>
  <c r="AG52" i="1"/>
  <c r="AG169" i="1"/>
  <c r="AG53" i="1"/>
  <c r="AG274" i="1"/>
  <c r="AG275" i="1"/>
  <c r="AG54" i="1"/>
  <c r="AG55" i="1"/>
  <c r="AG276" i="1"/>
  <c r="AG277" i="1"/>
  <c r="AG56" i="1"/>
  <c r="AG278" i="1"/>
  <c r="AG171" i="1"/>
  <c r="AG172" i="1"/>
  <c r="AG279" i="1"/>
  <c r="AG174" i="1"/>
  <c r="AG175" i="1"/>
  <c r="AG281" i="1"/>
  <c r="AG282" i="1"/>
  <c r="AG57" i="1"/>
  <c r="AG283" i="1"/>
  <c r="AG284" i="1"/>
  <c r="AG285" i="1"/>
  <c r="AG58" i="1"/>
  <c r="AG287" i="1"/>
  <c r="AG176" i="1"/>
  <c r="AG288" i="1"/>
  <c r="AG177" i="1"/>
  <c r="AG290" i="1"/>
  <c r="AG178" i="1"/>
  <c r="AG291" i="1"/>
  <c r="AG60" i="1"/>
  <c r="AG292" i="1"/>
  <c r="AG61" i="1"/>
  <c r="AG293" i="1"/>
  <c r="AG294" i="1"/>
  <c r="AG295" i="1"/>
  <c r="AG62" i="1"/>
  <c r="W63" i="1"/>
  <c r="W64" i="1"/>
  <c r="W65" i="1"/>
  <c r="W2" i="1"/>
  <c r="W66" i="1"/>
  <c r="W9" i="1"/>
  <c r="W3" i="1"/>
  <c r="W67" i="1"/>
  <c r="W4" i="1"/>
  <c r="W5" i="1"/>
  <c r="W68" i="1"/>
  <c r="W69" i="1"/>
  <c r="W70" i="1"/>
  <c r="W71" i="1"/>
  <c r="W72" i="1"/>
  <c r="W73" i="1"/>
  <c r="W6" i="1"/>
  <c r="W74" i="1"/>
  <c r="W75" i="1"/>
  <c r="W76" i="1"/>
  <c r="W77" i="1"/>
  <c r="W7" i="1"/>
  <c r="W8" i="1"/>
  <c r="W78" i="1"/>
  <c r="W10" i="1"/>
  <c r="W82" i="1"/>
  <c r="W80" i="1"/>
  <c r="W11" i="1"/>
  <c r="W86" i="1"/>
  <c r="W87" i="1"/>
  <c r="W12" i="1"/>
  <c r="W88" i="1"/>
  <c r="W89" i="1"/>
  <c r="W90" i="1"/>
  <c r="W91" i="1"/>
  <c r="W180" i="1"/>
  <c r="W92" i="1"/>
  <c r="W13" i="1"/>
  <c r="W93" i="1"/>
  <c r="W14" i="1"/>
  <c r="W15" i="1"/>
  <c r="W181" i="1"/>
  <c r="W16" i="1"/>
  <c r="W94" i="1"/>
  <c r="W95" i="1"/>
  <c r="W17" i="1"/>
  <c r="W96" i="1"/>
  <c r="W97" i="1"/>
  <c r="W182" i="1"/>
  <c r="W98" i="1"/>
  <c r="W18" i="1"/>
  <c r="W99" i="1"/>
  <c r="W183" i="1"/>
  <c r="W100" i="1"/>
  <c r="W19" i="1"/>
  <c r="W184" i="1"/>
  <c r="W101" i="1"/>
  <c r="W185" i="1"/>
  <c r="W102" i="1"/>
  <c r="W103" i="1"/>
  <c r="W20" i="1"/>
  <c r="W104" i="1"/>
  <c r="W21" i="1"/>
  <c r="W22" i="1"/>
  <c r="W23" i="1"/>
  <c r="W186" i="1"/>
  <c r="W187" i="1"/>
  <c r="W105" i="1"/>
  <c r="W188" i="1"/>
  <c r="W189" i="1"/>
  <c r="W24" i="1"/>
  <c r="W190" i="1"/>
  <c r="W192" i="1"/>
  <c r="W106" i="1"/>
  <c r="W25" i="1"/>
  <c r="W193" i="1"/>
  <c r="W107" i="1"/>
  <c r="W108" i="1"/>
  <c r="W110" i="1"/>
  <c r="W194" i="1"/>
  <c r="W26" i="1"/>
  <c r="W111" i="1"/>
  <c r="W113" i="1"/>
  <c r="W112" i="1"/>
  <c r="W27" i="1"/>
  <c r="W114" i="1"/>
  <c r="W115" i="1"/>
  <c r="W195" i="1"/>
  <c r="W196" i="1"/>
  <c r="W197" i="1"/>
  <c r="W28" i="1"/>
  <c r="W29" i="1"/>
  <c r="W198" i="1"/>
  <c r="W199" i="1"/>
  <c r="W200" i="1"/>
  <c r="W201" i="1"/>
  <c r="W116" i="1"/>
  <c r="W144" i="1"/>
  <c r="W202" i="1"/>
  <c r="W117" i="1"/>
  <c r="W203" i="1"/>
  <c r="W118" i="1"/>
  <c r="W30" i="1"/>
  <c r="W119" i="1"/>
  <c r="W120" i="1"/>
  <c r="W121" i="1"/>
  <c r="W122" i="1"/>
  <c r="W204" i="1"/>
  <c r="W205" i="1"/>
  <c r="W31" i="1"/>
  <c r="W123" i="1"/>
  <c r="W124" i="1"/>
  <c r="W206" i="1"/>
  <c r="W207" i="1"/>
  <c r="W208" i="1"/>
  <c r="W209" i="1"/>
  <c r="W210" i="1"/>
  <c r="W32" i="1"/>
  <c r="W211" i="1"/>
  <c r="W212" i="1"/>
  <c r="W213" i="1"/>
  <c r="W125" i="1"/>
  <c r="W214" i="1"/>
  <c r="W215" i="1"/>
  <c r="W216" i="1"/>
  <c r="W217" i="1"/>
  <c r="W126" i="1"/>
  <c r="W127" i="1"/>
  <c r="W128" i="1"/>
  <c r="W218" i="1"/>
  <c r="W33" i="1"/>
  <c r="W129" i="1"/>
  <c r="W219" i="1"/>
  <c r="W34" i="1"/>
  <c r="W220" i="1"/>
  <c r="W35" i="1"/>
  <c r="W221" i="1"/>
  <c r="W130" i="1"/>
  <c r="W36" i="1"/>
  <c r="W222" i="1"/>
  <c r="W131" i="1"/>
  <c r="W223" i="1"/>
  <c r="W224" i="1"/>
  <c r="W225" i="1"/>
  <c r="W132" i="1"/>
  <c r="W133" i="1"/>
  <c r="W226" i="1"/>
  <c r="W37" i="1"/>
  <c r="W227" i="1"/>
  <c r="W38" i="1"/>
  <c r="W39" i="1"/>
  <c r="W40" i="1"/>
  <c r="W228" i="1"/>
  <c r="W134" i="1"/>
  <c r="W229" i="1"/>
  <c r="W135" i="1"/>
  <c r="W230" i="1"/>
  <c r="W136" i="1"/>
  <c r="W231" i="1"/>
  <c r="W138" i="1"/>
  <c r="W41" i="1"/>
  <c r="W139" i="1"/>
  <c r="W232" i="1"/>
  <c r="W140" i="1"/>
  <c r="W233" i="1"/>
  <c r="W234" i="1"/>
  <c r="W141" i="1"/>
  <c r="W235" i="1"/>
  <c r="W142" i="1"/>
  <c r="W236" i="1"/>
  <c r="W143" i="1"/>
  <c r="W42" i="1"/>
  <c r="W237" i="1"/>
  <c r="W238" i="1"/>
  <c r="W239" i="1"/>
  <c r="W240" i="1"/>
  <c r="W145" i="1"/>
  <c r="W43" i="1"/>
  <c r="W44" i="1"/>
  <c r="W146" i="1"/>
  <c r="W241" i="1"/>
  <c r="W242" i="1"/>
  <c r="W45" i="1"/>
  <c r="W243" i="1"/>
  <c r="W244" i="1"/>
  <c r="W147" i="1"/>
  <c r="W148" i="1"/>
  <c r="W149" i="1"/>
  <c r="W245" i="1"/>
  <c r="W46" i="1"/>
  <c r="W246" i="1"/>
  <c r="W47" i="1"/>
  <c r="W248" i="1"/>
  <c r="W48" i="1"/>
  <c r="W150" i="1"/>
  <c r="W249" i="1"/>
  <c r="W250" i="1"/>
  <c r="W151" i="1"/>
  <c r="W251" i="1"/>
  <c r="W252" i="1"/>
  <c r="W253" i="1"/>
  <c r="W254" i="1"/>
  <c r="W152" i="1"/>
  <c r="W49" i="1"/>
  <c r="W255" i="1"/>
  <c r="W256" i="1"/>
  <c r="W153" i="1"/>
  <c r="W257" i="1"/>
  <c r="W258" i="1"/>
  <c r="W259" i="1"/>
  <c r="W154" i="1"/>
  <c r="W155" i="1"/>
  <c r="W156" i="1"/>
  <c r="W260" i="1"/>
  <c r="W157" i="1"/>
  <c r="W158" i="1"/>
  <c r="W159" i="1"/>
  <c r="W160" i="1"/>
  <c r="W261" i="1"/>
  <c r="W262" i="1"/>
  <c r="W263" i="1"/>
  <c r="W264" i="1"/>
  <c r="W161" i="1"/>
  <c r="W162" i="1"/>
  <c r="W265" i="1"/>
  <c r="W50" i="1"/>
  <c r="W163" i="1"/>
  <c r="W266" i="1"/>
  <c r="W267" i="1"/>
  <c r="W164" i="1"/>
  <c r="W165" i="1"/>
  <c r="W268" i="1"/>
  <c r="W269" i="1"/>
  <c r="W166" i="1"/>
  <c r="W270" i="1"/>
  <c r="W167" i="1"/>
  <c r="W168" i="1"/>
  <c r="W271" i="1"/>
  <c r="W272" i="1"/>
  <c r="W52" i="1"/>
  <c r="W169" i="1"/>
  <c r="W53" i="1"/>
  <c r="W274" i="1"/>
  <c r="W275" i="1"/>
  <c r="W54" i="1"/>
  <c r="W55" i="1"/>
  <c r="W276" i="1"/>
  <c r="W277" i="1"/>
  <c r="W56" i="1"/>
  <c r="W278" i="1"/>
  <c r="W171" i="1"/>
  <c r="W172" i="1"/>
  <c r="W279" i="1"/>
  <c r="W174" i="1"/>
  <c r="W175" i="1"/>
  <c r="W281" i="1"/>
  <c r="W282" i="1"/>
  <c r="W57" i="1"/>
  <c r="W283" i="1"/>
  <c r="W284" i="1"/>
  <c r="W285" i="1"/>
  <c r="W58" i="1"/>
  <c r="W287" i="1"/>
  <c r="W176" i="1"/>
  <c r="W288" i="1"/>
  <c r="W177" i="1"/>
  <c r="W290" i="1"/>
  <c r="W178" i="1"/>
  <c r="W291" i="1"/>
  <c r="W60" i="1"/>
  <c r="W292" i="1"/>
  <c r="W293" i="1"/>
  <c r="W294" i="1"/>
  <c r="W295" i="1"/>
  <c r="W62" i="1"/>
  <c r="BE170" i="1" l="1"/>
  <c r="BD170" i="1"/>
  <c r="BD173" i="1"/>
  <c r="BE173" i="1"/>
  <c r="AQ2" i="1"/>
  <c r="AS2" i="1" s="1"/>
  <c r="AQ279" i="1"/>
  <c r="AQ289" i="1"/>
  <c r="AQ62" i="1"/>
  <c r="AS62" i="1" s="1"/>
  <c r="AQ179" i="1"/>
  <c r="AQ79" i="1"/>
  <c r="AQ285" i="1"/>
  <c r="AQ175" i="1"/>
  <c r="AQ274" i="1"/>
  <c r="AQ262" i="1"/>
  <c r="AQ260" i="1"/>
  <c r="AQ258" i="1"/>
  <c r="AQ152" i="1"/>
  <c r="AQ148" i="1"/>
  <c r="AQ241" i="1"/>
  <c r="AQ236" i="1"/>
  <c r="AQ138" i="1"/>
  <c r="AQ228" i="1"/>
  <c r="AQ132" i="1"/>
  <c r="AQ34" i="1"/>
  <c r="AS34" i="1" s="1"/>
  <c r="AQ213" i="1"/>
  <c r="AQ293" i="1"/>
  <c r="AQ291" i="1"/>
  <c r="AQ58" i="1"/>
  <c r="AS58" i="1" s="1"/>
  <c r="AQ57" i="1"/>
  <c r="AS57" i="1" s="1"/>
  <c r="AQ55" i="1"/>
  <c r="AS55" i="1" s="1"/>
  <c r="AQ52" i="1"/>
  <c r="AS52" i="1" s="1"/>
  <c r="AQ167" i="1"/>
  <c r="AQ165" i="1"/>
  <c r="AQ208" i="1"/>
  <c r="AQ204" i="1"/>
  <c r="AQ118" i="1"/>
  <c r="AQ196" i="1"/>
  <c r="AQ113" i="1"/>
  <c r="AQ108" i="1"/>
  <c r="AQ98" i="1"/>
  <c r="AQ181" i="1"/>
  <c r="AQ91" i="1"/>
  <c r="AQ12" i="1"/>
  <c r="AS12" i="1" s="1"/>
  <c r="AQ82" i="1"/>
  <c r="AQ77" i="1"/>
  <c r="AQ68" i="1"/>
  <c r="AQ294" i="1"/>
  <c r="AQ287" i="1"/>
  <c r="AQ278" i="1"/>
  <c r="AQ169" i="1"/>
  <c r="AQ168" i="1"/>
  <c r="AQ268" i="1"/>
  <c r="AQ161" i="1"/>
  <c r="AQ160" i="1"/>
  <c r="AQ155" i="1"/>
  <c r="AQ256" i="1"/>
  <c r="AQ249" i="1"/>
  <c r="AQ245" i="1"/>
  <c r="AQ42" i="1"/>
  <c r="AS42" i="1" s="1"/>
  <c r="AQ234" i="1"/>
  <c r="AQ232" i="1"/>
  <c r="AQ230" i="1"/>
  <c r="AQ227" i="1"/>
  <c r="AQ131" i="1"/>
  <c r="AQ33" i="1"/>
  <c r="AS33" i="1" s="1"/>
  <c r="AQ123" i="1"/>
  <c r="AQ202" i="1"/>
  <c r="AQ198" i="1"/>
  <c r="AQ27" i="1"/>
  <c r="AS27" i="1" s="1"/>
  <c r="AQ26" i="1"/>
  <c r="AS26" i="1" s="1"/>
  <c r="AQ106" i="1"/>
  <c r="AQ188" i="1"/>
  <c r="AQ103" i="1"/>
  <c r="AQ101" i="1"/>
  <c r="AQ95" i="1"/>
  <c r="AQ14" i="1"/>
  <c r="AS14" i="1" s="1"/>
  <c r="AQ89" i="1"/>
  <c r="AQ85" i="1"/>
  <c r="AQ10" i="1"/>
  <c r="AS10" i="1" s="1"/>
  <c r="AQ71" i="1"/>
  <c r="AQ264" i="1"/>
  <c r="AQ159" i="1"/>
  <c r="AQ154" i="1"/>
  <c r="AQ255" i="1"/>
  <c r="AQ254" i="1"/>
  <c r="AQ150" i="1"/>
  <c r="AQ45" i="1"/>
  <c r="AS45" i="1" s="1"/>
  <c r="AQ145" i="1"/>
  <c r="AQ143" i="1"/>
  <c r="AQ233" i="1"/>
  <c r="AQ139" i="1"/>
  <c r="AQ135" i="1"/>
  <c r="AQ37" i="1"/>
  <c r="AS37" i="1" s="1"/>
  <c r="AQ222" i="1"/>
  <c r="AQ218" i="1"/>
  <c r="AQ32" i="1"/>
  <c r="AS32" i="1" s="1"/>
  <c r="AQ120" i="1"/>
  <c r="AQ144" i="1"/>
  <c r="AQ29" i="1"/>
  <c r="AS29" i="1" s="1"/>
  <c r="AQ192" i="1"/>
  <c r="AQ105" i="1"/>
  <c r="AQ100" i="1"/>
  <c r="AQ97" i="1"/>
  <c r="AQ94" i="1"/>
  <c r="AQ11" i="1"/>
  <c r="AS11" i="1" s="1"/>
  <c r="AQ78" i="1"/>
  <c r="AQ63" i="1"/>
  <c r="AQ295" i="1"/>
  <c r="AQ60" i="1"/>
  <c r="AS60" i="1" s="1"/>
  <c r="AQ177" i="1"/>
  <c r="AQ283" i="1"/>
  <c r="AQ53" i="1"/>
  <c r="AS53" i="1" s="1"/>
  <c r="AQ271" i="1"/>
  <c r="AQ269" i="1"/>
  <c r="AQ163" i="1"/>
  <c r="AQ162" i="1"/>
  <c r="AQ156" i="1"/>
  <c r="AQ153" i="1"/>
  <c r="AQ250" i="1"/>
  <c r="AQ46" i="1"/>
  <c r="AS46" i="1" s="1"/>
  <c r="AQ243" i="1"/>
  <c r="AQ43" i="1"/>
  <c r="AS43" i="1" s="1"/>
  <c r="AQ237" i="1"/>
  <c r="AQ141" i="1"/>
  <c r="AQ140" i="1"/>
  <c r="AQ38" i="1"/>
  <c r="AS38" i="1" s="1"/>
  <c r="AQ223" i="1"/>
  <c r="AQ35" i="1"/>
  <c r="AS35" i="1" s="1"/>
  <c r="AQ129" i="1"/>
  <c r="AQ217" i="1"/>
  <c r="AQ214" i="1"/>
  <c r="AQ124" i="1"/>
  <c r="AQ117" i="1"/>
  <c r="AQ199" i="1"/>
  <c r="AQ114" i="1"/>
  <c r="AQ25" i="1"/>
  <c r="AQ23" i="1"/>
  <c r="AS23" i="1" s="1"/>
  <c r="AQ21" i="1"/>
  <c r="AS21" i="1" s="1"/>
  <c r="AQ19" i="1"/>
  <c r="AS19" i="1" s="1"/>
  <c r="AQ99" i="1"/>
  <c r="AQ92" i="1"/>
  <c r="AQ86" i="1"/>
  <c r="AQ75" i="1"/>
  <c r="AQ72" i="1"/>
  <c r="AQ64" i="1"/>
  <c r="AQ61" i="1"/>
  <c r="AS61" i="1" s="1"/>
  <c r="AQ178" i="1"/>
  <c r="AQ288" i="1"/>
  <c r="AQ282" i="1"/>
  <c r="AQ54" i="1"/>
  <c r="AS54" i="1" s="1"/>
  <c r="AQ270" i="1"/>
  <c r="AQ263" i="1"/>
  <c r="AQ158" i="1"/>
  <c r="AQ49" i="1"/>
  <c r="AS49" i="1" s="1"/>
  <c r="AQ253" i="1"/>
  <c r="AQ48" i="1"/>
  <c r="AS48" i="1" s="1"/>
  <c r="AQ240" i="1"/>
  <c r="AQ41" i="1"/>
  <c r="AS41" i="1" s="1"/>
  <c r="AQ229" i="1"/>
  <c r="AQ226" i="1"/>
  <c r="AQ36" i="1"/>
  <c r="AS36" i="1" s="1"/>
  <c r="AQ220" i="1"/>
  <c r="AQ216" i="1"/>
  <c r="AQ125" i="1"/>
  <c r="AQ210" i="1"/>
  <c r="AQ205" i="1"/>
  <c r="AQ119" i="1"/>
  <c r="AQ28" i="1"/>
  <c r="AS28" i="1" s="1"/>
  <c r="AQ194" i="1"/>
  <c r="AQ190" i="1"/>
  <c r="AQ102" i="1"/>
  <c r="AQ18" i="1"/>
  <c r="AS18" i="1" s="1"/>
  <c r="AQ180" i="1"/>
  <c r="AQ88" i="1"/>
  <c r="AQ8" i="1"/>
  <c r="AS8" i="1" s="1"/>
  <c r="AQ69" i="1"/>
  <c r="AQ67" i="1"/>
  <c r="AQ290" i="1"/>
  <c r="AQ281" i="1"/>
  <c r="AQ56" i="1"/>
  <c r="AS56" i="1" s="1"/>
  <c r="AQ275" i="1"/>
  <c r="AQ164" i="1"/>
  <c r="AQ50" i="1"/>
  <c r="AS50" i="1" s="1"/>
  <c r="AQ157" i="1"/>
  <c r="AQ259" i="1"/>
  <c r="AQ252" i="1"/>
  <c r="AQ248" i="1"/>
  <c r="AQ149" i="1"/>
  <c r="AQ242" i="1"/>
  <c r="AQ239" i="1"/>
  <c r="AQ134" i="1"/>
  <c r="AQ133" i="1"/>
  <c r="AQ130" i="1"/>
  <c r="AQ128" i="1"/>
  <c r="AQ209" i="1"/>
  <c r="AQ30" i="1"/>
  <c r="AS30" i="1" s="1"/>
  <c r="AQ116" i="1"/>
  <c r="AQ197" i="1"/>
  <c r="AQ112" i="1"/>
  <c r="AQ110" i="1"/>
  <c r="AQ24" i="1"/>
  <c r="AS24" i="1" s="1"/>
  <c r="AQ104" i="1"/>
  <c r="AQ185" i="1"/>
  <c r="AQ183" i="1"/>
  <c r="AQ96" i="1"/>
  <c r="AQ16" i="1"/>
  <c r="AS16" i="1" s="1"/>
  <c r="AQ90" i="1"/>
  <c r="AQ80" i="1"/>
  <c r="AQ7" i="1"/>
  <c r="AS7" i="1" s="1"/>
  <c r="AQ6" i="1"/>
  <c r="AS6" i="1" s="1"/>
  <c r="AQ66" i="1"/>
  <c r="AQ74" i="1"/>
  <c r="AQ70" i="1"/>
  <c r="AQ4" i="1"/>
  <c r="AS4" i="1" s="1"/>
  <c r="AQ9" i="1"/>
  <c r="AS9" i="1" s="1"/>
  <c r="AQ292" i="1"/>
  <c r="AQ176" i="1"/>
  <c r="AQ172" i="1"/>
  <c r="AQ277" i="1"/>
  <c r="AQ267" i="1"/>
  <c r="AQ261" i="1"/>
  <c r="AQ251" i="1"/>
  <c r="AQ47" i="1"/>
  <c r="AS47" i="1" s="1"/>
  <c r="AQ147" i="1"/>
  <c r="AQ146" i="1"/>
  <c r="AQ238" i="1"/>
  <c r="AQ142" i="1"/>
  <c r="AQ231" i="1"/>
  <c r="AQ40" i="1"/>
  <c r="AS40" i="1" s="1"/>
  <c r="AQ225" i="1"/>
  <c r="AQ221" i="1"/>
  <c r="AQ127" i="1"/>
  <c r="AQ215" i="1"/>
  <c r="AQ212" i="1"/>
  <c r="AQ207" i="1"/>
  <c r="AQ122" i="1"/>
  <c r="AQ203" i="1"/>
  <c r="AQ201" i="1"/>
  <c r="AQ195" i="1"/>
  <c r="AQ107" i="1"/>
  <c r="AQ187" i="1"/>
  <c r="AQ22" i="1"/>
  <c r="AS22" i="1" s="1"/>
  <c r="AQ20" i="1"/>
  <c r="AS20" i="1" s="1"/>
  <c r="AQ184" i="1"/>
  <c r="AQ15" i="1"/>
  <c r="AS15" i="1" s="1"/>
  <c r="AQ93" i="1"/>
  <c r="AQ87" i="1"/>
  <c r="AQ76" i="1"/>
  <c r="AQ5" i="1"/>
  <c r="AS5" i="1" s="1"/>
  <c r="AQ31" i="1"/>
  <c r="AS31" i="1" s="1"/>
  <c r="AQ284" i="1"/>
  <c r="AQ174" i="1"/>
  <c r="AQ171" i="1"/>
  <c r="AQ276" i="1"/>
  <c r="AQ272" i="1"/>
  <c r="AQ166" i="1"/>
  <c r="AQ266" i="1"/>
  <c r="AQ265" i="1"/>
  <c r="AQ257" i="1"/>
  <c r="AQ151" i="1"/>
  <c r="AQ246" i="1"/>
  <c r="AQ244" i="1"/>
  <c r="AQ44" i="1"/>
  <c r="AS44" i="1" s="1"/>
  <c r="AQ235" i="1"/>
  <c r="AQ136" i="1"/>
  <c r="AQ39" i="1"/>
  <c r="AS39" i="1" s="1"/>
  <c r="AQ224" i="1"/>
  <c r="AQ219" i="1"/>
  <c r="AQ126" i="1"/>
  <c r="AQ211" i="1"/>
  <c r="AQ206" i="1"/>
  <c r="AQ121" i="1"/>
  <c r="AQ200" i="1"/>
  <c r="AQ115" i="1"/>
  <c r="AQ111" i="1"/>
  <c r="AQ193" i="1"/>
  <c r="AQ189" i="1"/>
  <c r="AQ186" i="1"/>
  <c r="AQ182" i="1"/>
  <c r="AQ17" i="1"/>
  <c r="AS17" i="1" s="1"/>
  <c r="AQ13" i="1"/>
  <c r="AS13" i="1" s="1"/>
  <c r="AQ73" i="1"/>
  <c r="AQ3" i="1"/>
  <c r="AS3" i="1" s="1"/>
  <c r="AQ65" i="1"/>
  <c r="AS25" i="1" l="1"/>
  <c r="BE102" i="1"/>
  <c r="BD63" i="1"/>
  <c r="BD151" i="1"/>
  <c r="BE151" i="1"/>
  <c r="BD180" i="1"/>
  <c r="BE180" i="1"/>
  <c r="BD111" i="1"/>
  <c r="BE111" i="1"/>
  <c r="BD257" i="1"/>
  <c r="BE257" i="1"/>
  <c r="BD207" i="1"/>
  <c r="BE207" i="1"/>
  <c r="BD142" i="1"/>
  <c r="BE142" i="1"/>
  <c r="BE66" i="1"/>
  <c r="BD66" i="1"/>
  <c r="BD185" i="1"/>
  <c r="BE185" i="1"/>
  <c r="BD149" i="1"/>
  <c r="BE149" i="1"/>
  <c r="BD125" i="1"/>
  <c r="BE125" i="1"/>
  <c r="BE99" i="1"/>
  <c r="BD99" i="1"/>
  <c r="BD124" i="1"/>
  <c r="BE124" i="1"/>
  <c r="BD141" i="1"/>
  <c r="BE141" i="1"/>
  <c r="BE162" i="1"/>
  <c r="BD162" i="1"/>
  <c r="BD135" i="1"/>
  <c r="BE135" i="1"/>
  <c r="BD118" i="1"/>
  <c r="BE118" i="1"/>
  <c r="BD175" i="1"/>
  <c r="BE175" i="1"/>
  <c r="BD88" i="1"/>
  <c r="BE88" i="1"/>
  <c r="BE122" i="1"/>
  <c r="BD122" i="1"/>
  <c r="BE275" i="1"/>
  <c r="BD275" i="1"/>
  <c r="BD92" i="1"/>
  <c r="BE92" i="1"/>
  <c r="BD73" i="1"/>
  <c r="BE73" i="1"/>
  <c r="BE115" i="1"/>
  <c r="BD115" i="1"/>
  <c r="BD212" i="1"/>
  <c r="BE212" i="1"/>
  <c r="BD172" i="1"/>
  <c r="BE172" i="1"/>
  <c r="BD104" i="1"/>
  <c r="BE104" i="1"/>
  <c r="BD102" i="1"/>
  <c r="BE178" i="1"/>
  <c r="BD178" i="1"/>
  <c r="BD214" i="1"/>
  <c r="BE214" i="1"/>
  <c r="BD237" i="1"/>
  <c r="BE237" i="1"/>
  <c r="BE163" i="1"/>
  <c r="BD163" i="1"/>
  <c r="BE139" i="1"/>
  <c r="BD139" i="1"/>
  <c r="BE154" i="1"/>
  <c r="BD154" i="1"/>
  <c r="BD95" i="1"/>
  <c r="BE95" i="1"/>
  <c r="BD168" i="1"/>
  <c r="BE168" i="1"/>
  <c r="BD204" i="1"/>
  <c r="BE204" i="1"/>
  <c r="BE105" i="1"/>
  <c r="BD105" i="1"/>
  <c r="BD136" i="1"/>
  <c r="BE136" i="1"/>
  <c r="BE187" i="1"/>
  <c r="BD187" i="1"/>
  <c r="BE146" i="1"/>
  <c r="BD146" i="1"/>
  <c r="BD176" i="1"/>
  <c r="BE176" i="1"/>
  <c r="BD128" i="1"/>
  <c r="BE128" i="1"/>
  <c r="BD78" i="1"/>
  <c r="BE78" i="1"/>
  <c r="BD144" i="1"/>
  <c r="BE144" i="1"/>
  <c r="BD159" i="1"/>
  <c r="BE159" i="1"/>
  <c r="BD101" i="1"/>
  <c r="BE101" i="1"/>
  <c r="BE123" i="1"/>
  <c r="BD123" i="1"/>
  <c r="BE91" i="1"/>
  <c r="BD91" i="1"/>
  <c r="BD208" i="1"/>
  <c r="BE208" i="1"/>
  <c r="BD148" i="1"/>
  <c r="BE148" i="1"/>
  <c r="BD79" i="1"/>
  <c r="BE79" i="1"/>
  <c r="BD96" i="1"/>
  <c r="BE96" i="1"/>
  <c r="BD193" i="1"/>
  <c r="BE193" i="1"/>
  <c r="BD183" i="1"/>
  <c r="BE183" i="1"/>
  <c r="BE121" i="1"/>
  <c r="BD121" i="1"/>
  <c r="BD235" i="1"/>
  <c r="BE235" i="1"/>
  <c r="BD166" i="1"/>
  <c r="BE166" i="1"/>
  <c r="BD76" i="1"/>
  <c r="BE76" i="1"/>
  <c r="BD127" i="1"/>
  <c r="BE127" i="1"/>
  <c r="BE147" i="1"/>
  <c r="BD147" i="1"/>
  <c r="BD110" i="1"/>
  <c r="BE110" i="1"/>
  <c r="BE130" i="1"/>
  <c r="BD130" i="1"/>
  <c r="BE67" i="1"/>
  <c r="BD67" i="1"/>
  <c r="BE194" i="1"/>
  <c r="BD194" i="1"/>
  <c r="BD158" i="1"/>
  <c r="BE158" i="1"/>
  <c r="BD64" i="1"/>
  <c r="BE64" i="1"/>
  <c r="BD129" i="1"/>
  <c r="BE129" i="1"/>
  <c r="BD271" i="1"/>
  <c r="BE271" i="1"/>
  <c r="BD120" i="1"/>
  <c r="BE120" i="1"/>
  <c r="BD143" i="1"/>
  <c r="BE143" i="1"/>
  <c r="BD103" i="1"/>
  <c r="BE103" i="1"/>
  <c r="BD249" i="1"/>
  <c r="BE249" i="1"/>
  <c r="BD181" i="1"/>
  <c r="BE181" i="1"/>
  <c r="BD165" i="1"/>
  <c r="BE165" i="1"/>
  <c r="BD152" i="1"/>
  <c r="BE152" i="1"/>
  <c r="BE179" i="1"/>
  <c r="BD179" i="1"/>
  <c r="BD116" i="1"/>
  <c r="BE116" i="1"/>
  <c r="BD174" i="1"/>
  <c r="BE174" i="1"/>
  <c r="BE242" i="1"/>
  <c r="BD242" i="1"/>
  <c r="BD140" i="1"/>
  <c r="BE140" i="1"/>
  <c r="BD87" i="1"/>
  <c r="BE87" i="1"/>
  <c r="BE90" i="1"/>
  <c r="BD90" i="1"/>
  <c r="BD112" i="1"/>
  <c r="BE112" i="1"/>
  <c r="BD133" i="1"/>
  <c r="BE133" i="1"/>
  <c r="BD157" i="1"/>
  <c r="BE157" i="1"/>
  <c r="BD69" i="1"/>
  <c r="BE69" i="1"/>
  <c r="BD263" i="1"/>
  <c r="BE263" i="1"/>
  <c r="BD72" i="1"/>
  <c r="BE72" i="1"/>
  <c r="BD94" i="1"/>
  <c r="BE94" i="1"/>
  <c r="BD145" i="1"/>
  <c r="BE145" i="1"/>
  <c r="BD71" i="1"/>
  <c r="BE71" i="1"/>
  <c r="BE131" i="1"/>
  <c r="BD131" i="1"/>
  <c r="BD256" i="1"/>
  <c r="BE256" i="1"/>
  <c r="BE98" i="1"/>
  <c r="BD98" i="1"/>
  <c r="BD167" i="1"/>
  <c r="BE167" i="1"/>
  <c r="BD126" i="1"/>
  <c r="BE126" i="1"/>
  <c r="BD70" i="1"/>
  <c r="BE70" i="1"/>
  <c r="BE65" i="1"/>
  <c r="BD65" i="1"/>
  <c r="BD184" i="1"/>
  <c r="BE184" i="1"/>
  <c r="BE210" i="1"/>
  <c r="BD210" i="1"/>
  <c r="BD117" i="1"/>
  <c r="BE117" i="1"/>
  <c r="BD182" i="1"/>
  <c r="BE182" i="1"/>
  <c r="BE186" i="1"/>
  <c r="BD186" i="1"/>
  <c r="BD93" i="1"/>
  <c r="BE93" i="1"/>
  <c r="BD201" i="1"/>
  <c r="BE201" i="1"/>
  <c r="BD197" i="1"/>
  <c r="BE197" i="1"/>
  <c r="BD134" i="1"/>
  <c r="BE134" i="1"/>
  <c r="BD119" i="1"/>
  <c r="BE119" i="1"/>
  <c r="BE75" i="1"/>
  <c r="BD75" i="1"/>
  <c r="BE114" i="1"/>
  <c r="BD114" i="1"/>
  <c r="BE97" i="1"/>
  <c r="BD97" i="1"/>
  <c r="BE106" i="1"/>
  <c r="BD106" i="1"/>
  <c r="BE155" i="1"/>
  <c r="BD155" i="1"/>
  <c r="BD108" i="1"/>
  <c r="BE108" i="1"/>
  <c r="BD132" i="1"/>
  <c r="BE132" i="1"/>
  <c r="BD289" i="1"/>
  <c r="BE289" i="1"/>
  <c r="BD164" i="1"/>
  <c r="BE164" i="1"/>
  <c r="BD153" i="1"/>
  <c r="BE153" i="1"/>
  <c r="BD177" i="1"/>
  <c r="BE177" i="1"/>
  <c r="BD100" i="1"/>
  <c r="BE100" i="1"/>
  <c r="BD150" i="1"/>
  <c r="BE150" i="1"/>
  <c r="BD85" i="1"/>
  <c r="BE85" i="1"/>
  <c r="BD160" i="1"/>
  <c r="BE160" i="1"/>
  <c r="BD68" i="1"/>
  <c r="BE68" i="1"/>
  <c r="BD113" i="1"/>
  <c r="BE113" i="1"/>
  <c r="BD189" i="1"/>
  <c r="BE189" i="1"/>
  <c r="BE74" i="1"/>
  <c r="BD74" i="1"/>
  <c r="BD240" i="1"/>
  <c r="BE240" i="1"/>
  <c r="BD156" i="1"/>
  <c r="BE156" i="1"/>
  <c r="BD89" i="1"/>
  <c r="BE89" i="1"/>
  <c r="BD161" i="1"/>
  <c r="BE161" i="1"/>
  <c r="BD77" i="1"/>
  <c r="BE77" i="1"/>
  <c r="BD196" i="1"/>
  <c r="BE196" i="1"/>
  <c r="BE138" i="1"/>
  <c r="BD138" i="1"/>
  <c r="BE273" i="1" l="1"/>
  <c r="BD273" i="1"/>
  <c r="BE63" i="1"/>
  <c r="BE280" i="1"/>
  <c r="BD280" i="1"/>
  <c r="BD81" i="1"/>
  <c r="BE81" i="1"/>
  <c r="BD191" i="1"/>
  <c r="BE191" i="1"/>
  <c r="BD198" i="1"/>
  <c r="BE198" i="1"/>
  <c r="BE247" i="1"/>
  <c r="BD247" i="1"/>
  <c r="BE259" i="1"/>
  <c r="BD259" i="1"/>
  <c r="BD82" i="1"/>
  <c r="BE82" i="1"/>
  <c r="BD270" i="1"/>
  <c r="BE270" i="1"/>
  <c r="BD288" i="1"/>
  <c r="BE288" i="1"/>
  <c r="BD279" i="1"/>
  <c r="BE279" i="1"/>
  <c r="BE218" i="1"/>
  <c r="BD218" i="1"/>
  <c r="BD206" i="1"/>
  <c r="BE206" i="1"/>
  <c r="BD205" i="1"/>
  <c r="BE205" i="1"/>
  <c r="BD223" i="1"/>
  <c r="BE223" i="1"/>
  <c r="BE266" i="1"/>
  <c r="BD266" i="1"/>
  <c r="BE268" i="1"/>
  <c r="BD268" i="1"/>
  <c r="BD224" i="1"/>
  <c r="BE224" i="1"/>
  <c r="BE261" i="1"/>
  <c r="BD261" i="1"/>
  <c r="BD262" i="1"/>
  <c r="BE262" i="1"/>
  <c r="BD222" i="1"/>
  <c r="BE222" i="1"/>
  <c r="BE260" i="1"/>
  <c r="BD260" i="1"/>
  <c r="BD229" i="1"/>
  <c r="BE229" i="1"/>
  <c r="BE251" i="1"/>
  <c r="BD251" i="1"/>
  <c r="BE276" i="1"/>
  <c r="BD276" i="1"/>
  <c r="BD243" i="1"/>
  <c r="BE243" i="1"/>
  <c r="BD245" i="1"/>
  <c r="BE245" i="1"/>
  <c r="BE233" i="1"/>
  <c r="BD233" i="1"/>
  <c r="BE217" i="1"/>
  <c r="BD217" i="1"/>
  <c r="BE290" i="1"/>
  <c r="BD290" i="1"/>
  <c r="BD239" i="1"/>
  <c r="BE239" i="1"/>
  <c r="BE234" i="1"/>
  <c r="BD234" i="1"/>
  <c r="BD192" i="1"/>
  <c r="BE192" i="1"/>
  <c r="BE284" i="1"/>
  <c r="BD284" i="1"/>
  <c r="BD231" i="1"/>
  <c r="BE231" i="1"/>
  <c r="BD190" i="1"/>
  <c r="BE190" i="1"/>
  <c r="BE258" i="1"/>
  <c r="BD258" i="1"/>
  <c r="BD219" i="1"/>
  <c r="BE219" i="1"/>
  <c r="BD248" i="1"/>
  <c r="BE248" i="1"/>
  <c r="BD246" i="1"/>
  <c r="BE246" i="1"/>
  <c r="BD254" i="1"/>
  <c r="BE254" i="1"/>
  <c r="BE171" i="1"/>
  <c r="BD171" i="1"/>
  <c r="BD199" i="1"/>
  <c r="BE199" i="1"/>
  <c r="BE226" i="1"/>
  <c r="BD226" i="1"/>
  <c r="BD264" i="1"/>
  <c r="BE264" i="1"/>
  <c r="BD216" i="1"/>
  <c r="BE216" i="1"/>
  <c r="BE107" i="1"/>
  <c r="BD107" i="1"/>
  <c r="BD294" i="1"/>
  <c r="BE294" i="1"/>
  <c r="BE269" i="1"/>
  <c r="BD269" i="1"/>
  <c r="BD238" i="1"/>
  <c r="BE238" i="1"/>
  <c r="BE80" i="1"/>
  <c r="BD80" i="1"/>
  <c r="BD228" i="1"/>
  <c r="BE228" i="1"/>
  <c r="BD227" i="1"/>
  <c r="BE227" i="1"/>
  <c r="BE283" i="1"/>
  <c r="BD283" i="1"/>
  <c r="BE225" i="1"/>
  <c r="BD225" i="1"/>
  <c r="BD244" i="1"/>
  <c r="BE244" i="1"/>
  <c r="BD272" i="1"/>
  <c r="BE272" i="1"/>
  <c r="BD188" i="1"/>
  <c r="BE188" i="1"/>
  <c r="BD278" i="1"/>
  <c r="BE278" i="1"/>
  <c r="BE292" i="1"/>
  <c r="BD292" i="1"/>
  <c r="BE293" i="1"/>
  <c r="BD293" i="1"/>
  <c r="BD220" i="1"/>
  <c r="BE220" i="1"/>
  <c r="BE252" i="1"/>
  <c r="BD252" i="1"/>
  <c r="BD215" i="1"/>
  <c r="BE215" i="1"/>
  <c r="BE285" i="1"/>
  <c r="BD285" i="1"/>
  <c r="BD265" i="1"/>
  <c r="BE265" i="1"/>
  <c r="BD236" i="1"/>
  <c r="BE236" i="1"/>
  <c r="BE277" i="1"/>
  <c r="BD277" i="1"/>
  <c r="BD232" i="1"/>
  <c r="BE232" i="1"/>
  <c r="BD169" i="1"/>
  <c r="BE169" i="1"/>
  <c r="BD230" i="1"/>
  <c r="BE230" i="1"/>
  <c r="BD200" i="1"/>
  <c r="BE200" i="1"/>
  <c r="BE202" i="1"/>
  <c r="BD202" i="1"/>
  <c r="BE274" i="1"/>
  <c r="BD274" i="1"/>
  <c r="BE203" i="1"/>
  <c r="BD203" i="1"/>
  <c r="BE250" i="1"/>
  <c r="BD250" i="1"/>
  <c r="BE211" i="1"/>
  <c r="BD211" i="1"/>
  <c r="BE267" i="1"/>
  <c r="BD267" i="1"/>
  <c r="BD287" i="1"/>
  <c r="BE287" i="1"/>
  <c r="BD221" i="1"/>
  <c r="BE221" i="1"/>
  <c r="BD213" i="1"/>
  <c r="BE213" i="1"/>
  <c r="BE291" i="1"/>
  <c r="BD291" i="1"/>
  <c r="BD253" i="1"/>
  <c r="BE253" i="1"/>
  <c r="BD281" i="1"/>
  <c r="BE281" i="1"/>
  <c r="BD255" i="1"/>
  <c r="BE255" i="1"/>
  <c r="BD295" i="1"/>
  <c r="BE295" i="1"/>
  <c r="BD209" i="1"/>
  <c r="BE209" i="1"/>
  <c r="BE282" i="1"/>
  <c r="BD282" i="1"/>
</calcChain>
</file>

<file path=xl/sharedStrings.xml><?xml version="1.0" encoding="utf-8"?>
<sst xmlns="http://schemas.openxmlformats.org/spreadsheetml/2006/main" count="5269" uniqueCount="1648">
  <si>
    <r>
      <t>Richmond upon Thames - Authority Monitoring Report 
Housing Land Financial Year Report 2021/22 - Position at 1</t>
    </r>
    <r>
      <rPr>
        <b/>
        <vertAlign val="superscript"/>
        <sz val="16"/>
        <rFont val="Arial"/>
        <family val="2"/>
      </rPr>
      <t>st</t>
    </r>
    <r>
      <rPr>
        <b/>
        <sz val="16"/>
        <rFont val="Arial"/>
        <family val="2"/>
      </rPr>
      <t xml:space="preserve"> April 2022
</t>
    </r>
    <r>
      <rPr>
        <b/>
        <i/>
        <sz val="11"/>
        <rFont val="Arial"/>
        <family val="2"/>
      </rPr>
      <t>March 2023</t>
    </r>
  </si>
  <si>
    <t>Table 1</t>
  </si>
  <si>
    <t>Performance against the London Plan (2021) - 1 April 2021 to 1 April 2031</t>
  </si>
  <si>
    <t>Additional Homes (net)</t>
  </si>
  <si>
    <t>London Plan Target</t>
  </si>
  <si>
    <t xml:space="preserve">Provision 
(10% of plan period)   </t>
  </si>
  <si>
    <t>Total</t>
  </si>
  <si>
    <t>% of Target</t>
  </si>
  <si>
    <t>2021/22</t>
  </si>
  <si>
    <t>Conventional Supply</t>
  </si>
  <si>
    <t>Table 2</t>
  </si>
  <si>
    <t>Five year housing land supply calculation methodology - London Plan 2021 - 1 April 2021 to 1 April 2031</t>
  </si>
  <si>
    <t>a</t>
  </si>
  <si>
    <t>London Plan 2021 Requirement - 1 April 2021 to 1 April 2031 (10 year plan period)</t>
  </si>
  <si>
    <t>b</t>
  </si>
  <si>
    <t>Net completions 1 April 2021 to 31 March 2022</t>
  </si>
  <si>
    <t>c</t>
  </si>
  <si>
    <t>Remaining London Plan Requirement 1 April 2022 to 31 March 2031 (9 year plan period)</t>
  </si>
  <si>
    <t>a - b</t>
  </si>
  <si>
    <t>d</t>
  </si>
  <si>
    <t>Average per year</t>
  </si>
  <si>
    <t>c ÷ 9 years</t>
  </si>
  <si>
    <t>e</t>
  </si>
  <si>
    <t>Five year requirement</t>
  </si>
  <si>
    <t>d x 5</t>
  </si>
  <si>
    <t>f</t>
  </si>
  <si>
    <t>Five percent buffer</t>
  </si>
  <si>
    <t>e x 0.05</t>
  </si>
  <si>
    <t>g</t>
  </si>
  <si>
    <t>Five year requirement (including 5% buffer)</t>
  </si>
  <si>
    <t>e + f</t>
  </si>
  <si>
    <t>h</t>
  </si>
  <si>
    <t>Estimated supply over five year period</t>
  </si>
  <si>
    <t>i</t>
  </si>
  <si>
    <t>Five year land supply as a percentage of requirement (excluding 5% buffer)</t>
  </si>
  <si>
    <t>(h ÷ e) x 100</t>
  </si>
  <si>
    <t>j</t>
  </si>
  <si>
    <t>Five year land supply expressed in years (excluding 5% buffer)</t>
  </si>
  <si>
    <t>h ÷ d</t>
  </si>
  <si>
    <t>Table 3</t>
  </si>
  <si>
    <t>Site Type</t>
  </si>
  <si>
    <t>Total used for 5-year supply</t>
  </si>
  <si>
    <t>New Build Sites under construction</t>
  </si>
  <si>
    <t>New Build Sites with planning permission</t>
  </si>
  <si>
    <t>Conversion sites under construction</t>
  </si>
  <si>
    <t>Conversion sites with planning permission</t>
  </si>
  <si>
    <t>Conversion sites with prior notification approval</t>
  </si>
  <si>
    <t>Deliverable Sites</t>
  </si>
  <si>
    <t>Total 5 year supply</t>
  </si>
  <si>
    <t>Table 4</t>
  </si>
  <si>
    <t>Housing land capacity at 1st April 2022</t>
  </si>
  <si>
    <t>Housing Capacity</t>
  </si>
  <si>
    <t>New Build</t>
  </si>
  <si>
    <t>Conversions</t>
  </si>
  <si>
    <t xml:space="preserve">Gross </t>
  </si>
  <si>
    <t>Net</t>
  </si>
  <si>
    <t>Completed 2021/22</t>
  </si>
  <si>
    <t>Under Construction</t>
  </si>
  <si>
    <t>Planning Permissions</t>
  </si>
  <si>
    <t>Total Pipeline</t>
  </si>
  <si>
    <t>Table 5</t>
  </si>
  <si>
    <t>Net units completed during the period 2001/02 to 2021/22</t>
  </si>
  <si>
    <t>Year</t>
  </si>
  <si>
    <t>Completions</t>
  </si>
  <si>
    <t>5 Year Average</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</si>
  <si>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</si>
  <si>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</si>
  <si>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</si>
  <si>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</si>
  <si>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</si>
  <si>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</si>
  <si>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</si>
  <si>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</si>
  <si>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</si>
  <si>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</si>
  <si>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</si>
  <si>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</si>
  <si>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</si>
  <si>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</si>
  <si>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</si>
  <si>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</si>
  <si>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</si>
  <si>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</si>
  <si>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</si>
  <si>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</si>
  <si>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Table 6</t>
  </si>
  <si>
    <t>Net completions by tenure and financial year (2005/06 to 2021/22)</t>
  </si>
  <si>
    <t xml:space="preserve"> Open Market</t>
  </si>
  <si>
    <t xml:space="preserve"> Affordable</t>
  </si>
  <si>
    <t>Total 
Units</t>
  </si>
  <si>
    <t>Units</t>
  </si>
  <si>
    <t>%</t>
  </si>
  <si>
    <t>Table 7</t>
  </si>
  <si>
    <t>Dwelling Size of Net Completions 2021/22 (All tenures)</t>
  </si>
  <si>
    <t>Dwelling Type / Size</t>
  </si>
  <si>
    <t>Permissions</t>
  </si>
  <si>
    <t>Prior Approvals</t>
  </si>
  <si>
    <t xml:space="preserve">1 bed </t>
  </si>
  <si>
    <t xml:space="preserve">2 bed </t>
  </si>
  <si>
    <t xml:space="preserve">3 bed </t>
  </si>
  <si>
    <t xml:space="preserve">4+ bed </t>
  </si>
  <si>
    <t>Percentage</t>
  </si>
  <si>
    <t>Table 8</t>
  </si>
  <si>
    <t>Application Type of Net Completions 2016/17 - 2021/22 (All tenures)</t>
  </si>
  <si>
    <t>% Permissions</t>
  </si>
  <si>
    <t>% Prior Approvals</t>
  </si>
  <si>
    <t>Table 9</t>
  </si>
  <si>
    <t>Proportion of housing completions provided by large sites</t>
  </si>
  <si>
    <t>Table 10</t>
  </si>
  <si>
    <t>Net completions on small / large sites</t>
  </si>
  <si>
    <t>Small</t>
  </si>
  <si>
    <t>Large</t>
  </si>
  <si>
    <t>% Small</t>
  </si>
  <si>
    <t>% Large</t>
  </si>
  <si>
    <t xml:space="preserve">Total </t>
  </si>
  <si>
    <t>Average</t>
  </si>
  <si>
    <t>Spatial Areas</t>
  </si>
  <si>
    <t>Town Centres</t>
  </si>
  <si>
    <t>Policy Areas</t>
  </si>
  <si>
    <t>Table 11</t>
  </si>
  <si>
    <t>Net completions within town centre boundaries</t>
  </si>
  <si>
    <t>Table 12</t>
  </si>
  <si>
    <t>Net completions by policy areas</t>
  </si>
  <si>
    <t>Town Centre</t>
  </si>
  <si>
    <t>Policy Area</t>
  </si>
  <si>
    <t>East Sheen</t>
  </si>
  <si>
    <t>Richmond</t>
  </si>
  <si>
    <t>Thames Policy Area</t>
  </si>
  <si>
    <t>Teddington</t>
  </si>
  <si>
    <t>Mixed Use Area</t>
  </si>
  <si>
    <t>Twickenham</t>
  </si>
  <si>
    <t>OOLTI</t>
  </si>
  <si>
    <t>Whitton</t>
  </si>
  <si>
    <t>Green Belt MOL</t>
  </si>
  <si>
    <t>Total in Town Centres</t>
  </si>
  <si>
    <t>Garden Land</t>
  </si>
  <si>
    <t>Conservation Area</t>
  </si>
  <si>
    <t>Wards</t>
  </si>
  <si>
    <t>Table 13</t>
  </si>
  <si>
    <t>Net units with planning permission, commenced or completed by Ward in 2021/22</t>
  </si>
  <si>
    <t>Ward</t>
  </si>
  <si>
    <t>Not Started</t>
  </si>
  <si>
    <t>Barnes</t>
  </si>
  <si>
    <t>Fulwell, Hampton Hill</t>
  </si>
  <si>
    <t>Ham, Petersham and Richmond Riverside</t>
  </si>
  <si>
    <t>Hampton</t>
  </si>
  <si>
    <t>Hampton North</t>
  </si>
  <si>
    <t>Hampton Wick</t>
  </si>
  <si>
    <t>Heathfield</t>
  </si>
  <si>
    <t>Kew</t>
  </si>
  <si>
    <t>Mortlake, Barnes Common</t>
  </si>
  <si>
    <t>North Richmond</t>
  </si>
  <si>
    <t>South Richmond</t>
  </si>
  <si>
    <t>South Twickenham</t>
  </si>
  <si>
    <t>St Margarets and North Twickenham</t>
  </si>
  <si>
    <t>Twickenham Riverside</t>
  </si>
  <si>
    <t>West Twickenham</t>
  </si>
  <si>
    <t>Table 14</t>
  </si>
  <si>
    <t>Net units completed by Ward in 2021/22</t>
  </si>
  <si>
    <t>Proposed</t>
  </si>
  <si>
    <t>Existing</t>
  </si>
  <si>
    <t>Net Gain</t>
  </si>
  <si>
    <t>Fulwell and Hampton Hill</t>
  </si>
  <si>
    <t>Mortlake and Barnes Common</t>
  </si>
  <si>
    <t>St. Margarets and North Twickenham</t>
  </si>
  <si>
    <t>Dwelling Mix</t>
  </si>
  <si>
    <t>Table 15</t>
  </si>
  <si>
    <t>Net new build units completed by unit size and tenure</t>
  </si>
  <si>
    <t>Net new build units completed by unit size</t>
  </si>
  <si>
    <t>1 bed</t>
  </si>
  <si>
    <t>2 bed</t>
  </si>
  <si>
    <t>3 bed</t>
  </si>
  <si>
    <t>4 + bed</t>
  </si>
  <si>
    <t>Not Known</t>
  </si>
  <si>
    <t>Market</t>
  </si>
  <si>
    <t>Intermediate</t>
  </si>
  <si>
    <t>Affordable Rented</t>
  </si>
  <si>
    <t>Table 16</t>
  </si>
  <si>
    <t>Net new build units under construction by unit size and tenure</t>
  </si>
  <si>
    <t>Net new build units under construction by unit size</t>
  </si>
  <si>
    <t>Intermediate (&amp;SO)</t>
  </si>
  <si>
    <t>Social Rented</t>
  </si>
  <si>
    <t>Table 17</t>
  </si>
  <si>
    <t>Net new build units with planning permission by unit size and tenure</t>
  </si>
  <si>
    <t>Net new build units with planning permission by unit size</t>
  </si>
  <si>
    <t>Future Housing Supply</t>
  </si>
  <si>
    <t>Table 18</t>
  </si>
  <si>
    <t>Housing Land Supply by ward (net gain) 2021/22 – 2025/26</t>
  </si>
  <si>
    <t>Housing Land Supply 2021/22 – 2025/26</t>
  </si>
  <si>
    <t>New Build Sites Under Construction</t>
  </si>
  <si>
    <t>Conversion Sites Under Construction</t>
  </si>
  <si>
    <t>Conversion Sites with planning permission</t>
  </si>
  <si>
    <t>Prior Approval Sites with approval</t>
  </si>
  <si>
    <t>Proposal / Other known large sites</t>
  </si>
  <si>
    <t>Small Sites Trend</t>
  </si>
  <si>
    <t>Site Status</t>
  </si>
  <si>
    <t>01. Completion</t>
  </si>
  <si>
    <t>05. Deliverable Sites</t>
  </si>
  <si>
    <t>Sum of Net Dwellings</t>
  </si>
  <si>
    <t>SELECT SITES</t>
  </si>
  <si>
    <t>Sum of 2022/2026 Total</t>
  </si>
  <si>
    <t>Ham Central</t>
  </si>
  <si>
    <t>Stag Brewery</t>
  </si>
  <si>
    <t>New Build under construction</t>
  </si>
  <si>
    <t>Teddington Police Station</t>
  </si>
  <si>
    <t>02. Under Construction</t>
  </si>
  <si>
    <t>The Strathmore Centre</t>
  </si>
  <si>
    <t>Development Category</t>
  </si>
  <si>
    <t>(Multiple Items)</t>
  </si>
  <si>
    <t>Twickenham Telephone Exchange</t>
  </si>
  <si>
    <t>Whitton Telephone Exchange</t>
  </si>
  <si>
    <t>Elleray Hall</t>
  </si>
  <si>
    <t>Meadows Hall</t>
  </si>
  <si>
    <t>Kew Biothane</t>
  </si>
  <si>
    <t>Homebase, Manor Road</t>
  </si>
  <si>
    <t>Grand Total</t>
  </si>
  <si>
    <t>03. Not Started</t>
  </si>
  <si>
    <t>5YHLS</t>
  </si>
  <si>
    <t>Sum of 2022-2032 Total</t>
  </si>
  <si>
    <t>315 = y</t>
  </si>
  <si>
    <t>Application Type</t>
  </si>
  <si>
    <t>(blank)</t>
  </si>
  <si>
    <t>(All)</t>
  </si>
  <si>
    <t>PA</t>
  </si>
  <si>
    <t>Table 2 - New build / conversions</t>
  </si>
  <si>
    <t>Net NB Completions</t>
  </si>
  <si>
    <t>Net NB Under Construction</t>
  </si>
  <si>
    <t>Net NB Not Started</t>
  </si>
  <si>
    <t>Gross NB Completions</t>
  </si>
  <si>
    <t>Gross NB Under Construction</t>
  </si>
  <si>
    <t>Gross NB Not Started</t>
  </si>
  <si>
    <t>Sum of Units Proposed</t>
  </si>
  <si>
    <t>Net Conversion Completions</t>
  </si>
  <si>
    <t>Net Conversion Under Construction</t>
  </si>
  <si>
    <t>Net Conversions Not Started</t>
  </si>
  <si>
    <t>Gross Conversions Completions</t>
  </si>
  <si>
    <t>Gross Conversions Under Construction</t>
  </si>
  <si>
    <t>Gross Conversions Not Started</t>
  </si>
  <si>
    <t>Net Completions Intermediate</t>
  </si>
  <si>
    <t>Net Under Construction Intermediate</t>
  </si>
  <si>
    <t>Not Started Intermediate</t>
  </si>
  <si>
    <t>Tenure</t>
  </si>
  <si>
    <t>Net Completions Affordable</t>
  </si>
  <si>
    <t>Net Under Construction Affordable Rent</t>
  </si>
  <si>
    <t>Net Not Started Affordable Rent</t>
  </si>
  <si>
    <t>Affordable Rent</t>
  </si>
  <si>
    <t>Net Completions Open Market</t>
  </si>
  <si>
    <t>Net Under Construction Open Market</t>
  </si>
  <si>
    <t>Net Not Started Open Market</t>
  </si>
  <si>
    <t>Open Market</t>
  </si>
  <si>
    <t>Gross Completions Intermediate</t>
  </si>
  <si>
    <t>Gross Under Construction Intermediate</t>
  </si>
  <si>
    <t>Gross Not Started Intermediate</t>
  </si>
  <si>
    <t>Gross Completions Affordable Rent</t>
  </si>
  <si>
    <t>Gross Under Construction Affordable Rent &amp; London Affordable Rent</t>
  </si>
  <si>
    <t>Gross Not Started Affordable Rent &amp; London Affordable Rent</t>
  </si>
  <si>
    <t>Gross Completions Open Market</t>
  </si>
  <si>
    <t>Gross Under Construction Open Market</t>
  </si>
  <si>
    <t>Gross Not Started Open Market</t>
  </si>
  <si>
    <t>New Build Completions Open Market Net</t>
  </si>
  <si>
    <t>New Build Under Construction Open Market Net</t>
  </si>
  <si>
    <t>New Build Not Started Open Market Net</t>
  </si>
  <si>
    <t>New Build Completions Open Market Gross</t>
  </si>
  <si>
    <t>New Build Under Construction Open Market Gross</t>
  </si>
  <si>
    <t>New Build Not Started Open Market Gross</t>
  </si>
  <si>
    <t>New Build Completions Intermediate Net</t>
  </si>
  <si>
    <t>New Build Under Construction Intermediate Net</t>
  </si>
  <si>
    <t>New Build Not Started Intermediate Net</t>
  </si>
  <si>
    <t>New Build Completions Intermediate Gross</t>
  </si>
  <si>
    <t>New Build Under Construction Intermediate Gross</t>
  </si>
  <si>
    <t>New Build Not Started Intermediate Gross</t>
  </si>
  <si>
    <t>New Build Completions Affordable Rent Net</t>
  </si>
  <si>
    <t>New Build Under Construction Affordable Rent &amp; London Affordable Rent Net</t>
  </si>
  <si>
    <t>New Build Not Started Affordable Rent Net</t>
  </si>
  <si>
    <t>New Build Completions Affordable Rent Gross</t>
  </si>
  <si>
    <t>New Build Under Construction Affordable Rent &amp; London Affordable Rent Gross</t>
  </si>
  <si>
    <t>New Build Not Started Affordable Rent &amp; London Affordable Rent Gross</t>
  </si>
  <si>
    <t>New Build Completions Net</t>
  </si>
  <si>
    <t>New Build Under Construction Net</t>
  </si>
  <si>
    <t>New Build Not Started Net</t>
  </si>
  <si>
    <t>Conversions Completions Net</t>
  </si>
  <si>
    <t>Conversions Under Construction Net</t>
  </si>
  <si>
    <t>Conversions Not Started Net</t>
  </si>
  <si>
    <t>Completions Net</t>
  </si>
  <si>
    <t>Row Labels</t>
  </si>
  <si>
    <t>Sum of 1 bed net</t>
  </si>
  <si>
    <t>Sum of 2 bed net</t>
  </si>
  <si>
    <t>Sum of 3 bed net</t>
  </si>
  <si>
    <t>Sum of 4 bed net</t>
  </si>
  <si>
    <t>Sum of 5 bed net</t>
  </si>
  <si>
    <t>Sum of 6 bed net</t>
  </si>
  <si>
    <t>Sum of 7 bed net</t>
  </si>
  <si>
    <t>Sum of 8 bed net</t>
  </si>
  <si>
    <t>Sum of 9 bed net</t>
  </si>
  <si>
    <t>Y</t>
  </si>
  <si>
    <t>Net Dwellings Not Started by Ward</t>
  </si>
  <si>
    <t>Net Dwellings Under Construction by Ward</t>
  </si>
  <si>
    <t>Net Dwellings Completed by Ward</t>
  </si>
  <si>
    <t>Gross and Net Dwellings Completed by Ward</t>
  </si>
  <si>
    <t>Sum of Units Existing</t>
  </si>
  <si>
    <t>Shared Ownership</t>
  </si>
  <si>
    <t>Social Rent</t>
  </si>
  <si>
    <t>London Affordable Rent</t>
  </si>
  <si>
    <t xml:space="preserve">Table 17 - </t>
  </si>
  <si>
    <t>PA Conversion Sites Under Construction</t>
  </si>
  <si>
    <t>10 Year Housing Land Supply</t>
  </si>
  <si>
    <t>Sum of 2022/23 (1)</t>
  </si>
  <si>
    <t>Sum of 2023/24 (2)</t>
  </si>
  <si>
    <t>Sum of 2024/25 (3)</t>
  </si>
  <si>
    <t>Sum of 2025/26 (4)</t>
  </si>
  <si>
    <t>Sum of 2026/27 (5)</t>
  </si>
  <si>
    <t>Sum of 2027/28 (6)</t>
  </si>
  <si>
    <t>Sum of 2028/29 (7)</t>
  </si>
  <si>
    <t>Sum of 2029/30 (8)</t>
  </si>
  <si>
    <t>Sum of 2030/31 (9)</t>
  </si>
  <si>
    <t>Sum of 2031/32 (10)</t>
  </si>
  <si>
    <t>Sum of 5 Year Total</t>
  </si>
  <si>
    <t>N/A</t>
  </si>
  <si>
    <t>Intensification Area</t>
  </si>
  <si>
    <t>Planning Ref</t>
  </si>
  <si>
    <t>Column Labels</t>
  </si>
  <si>
    <t>04. Site Allocation</t>
  </si>
  <si>
    <t>Decision Date</t>
  </si>
  <si>
    <t>Expiry Date</t>
  </si>
  <si>
    <t>Start Date</t>
  </si>
  <si>
    <t>Completion Date</t>
  </si>
  <si>
    <t>PROPOSAL</t>
  </si>
  <si>
    <t>ADDRESS</t>
  </si>
  <si>
    <t>PostCode</t>
  </si>
  <si>
    <t>1 BED EXISTING</t>
  </si>
  <si>
    <t>2 BED EXISTING</t>
  </si>
  <si>
    <t>3 BED EXISTING</t>
  </si>
  <si>
    <t>4 BED EXISTING</t>
  </si>
  <si>
    <t>5 BED EXISTING</t>
  </si>
  <si>
    <t>6 BED EXISTING</t>
  </si>
  <si>
    <t>7 BED EXISTING</t>
  </si>
  <si>
    <t>8 BED EXISTING</t>
  </si>
  <si>
    <t>9 BED EXISTING</t>
  </si>
  <si>
    <t>Units Existing</t>
  </si>
  <si>
    <t>1 BED PROPOSED</t>
  </si>
  <si>
    <t>2 BED PROPOSED</t>
  </si>
  <si>
    <t>3 BED PROPOSED</t>
  </si>
  <si>
    <t>4 BED PROPOSED</t>
  </si>
  <si>
    <t>5 BED PROPOSED</t>
  </si>
  <si>
    <t>6 BED PROPOSED</t>
  </si>
  <si>
    <t>7 BED PROPOSED</t>
  </si>
  <si>
    <t>8 BED PROPOSED</t>
  </si>
  <si>
    <t>9 BED PROPOSED</t>
  </si>
  <si>
    <t>Units Proposed</t>
  </si>
  <si>
    <t>1 bed net</t>
  </si>
  <si>
    <t>2 bed net</t>
  </si>
  <si>
    <t>3 bed net</t>
  </si>
  <si>
    <t>4 bed net</t>
  </si>
  <si>
    <t>5 bed net</t>
  </si>
  <si>
    <t>6 bed net</t>
  </si>
  <si>
    <t>7 bed net</t>
  </si>
  <si>
    <t>8 bed net</t>
  </si>
  <si>
    <t>9 bed net</t>
  </si>
  <si>
    <t>Net Dwellings</t>
  </si>
  <si>
    <t>Large Site</t>
  </si>
  <si>
    <t>2021/22 (R)</t>
  </si>
  <si>
    <t>2022/23 (1)</t>
  </si>
  <si>
    <t>2023/24 (2)</t>
  </si>
  <si>
    <t>2024/25 (3)</t>
  </si>
  <si>
    <t>2025/26 (4)</t>
  </si>
  <si>
    <t>2026/27 (5)</t>
  </si>
  <si>
    <t>2027/28 (6)</t>
  </si>
  <si>
    <t>2028/29 (7)</t>
  </si>
  <si>
    <t>2029/30 (8)</t>
  </si>
  <si>
    <t>2030/31 (9)</t>
  </si>
  <si>
    <t>2031/32 (10)</t>
  </si>
  <si>
    <t>2022/2026 Total</t>
  </si>
  <si>
    <t>2022-2032 Total</t>
  </si>
  <si>
    <t>OlderPeople</t>
  </si>
  <si>
    <t>ShelteredAccom</t>
  </si>
  <si>
    <t>MAPEAST</t>
  </si>
  <si>
    <t>MAPNORTH</t>
  </si>
  <si>
    <t>WARD</t>
  </si>
  <si>
    <t>Ward_Name</t>
  </si>
  <si>
    <t>Town_Centre</t>
  </si>
  <si>
    <t>Thames_Policy_Area</t>
  </si>
  <si>
    <t>Mixed_Use_Name</t>
  </si>
  <si>
    <t>Green_Belt</t>
  </si>
  <si>
    <t>Met_Open_Land</t>
  </si>
  <si>
    <t>Conservation_Area_Name</t>
  </si>
  <si>
    <t>Areas for Intensification</t>
  </si>
  <si>
    <t>11/1443/FUL</t>
  </si>
  <si>
    <t>NEW</t>
  </si>
  <si>
    <t>Demolition of existing station building and access gantries to the platforms and a phased redevelopment to provide;_x000D_1. Removal of existing footbridge structures, adjustment of existing platform canopies and rebuilding of a section of the London Road wall.</t>
  </si>
  <si>
    <t>Twickenham Railway Station, London Road, Twickenham, TW1 1BD</t>
  </si>
  <si>
    <t>TW1 1BD</t>
  </si>
  <si>
    <t>STM</t>
  </si>
  <si>
    <t>14/2118/FUL</t>
  </si>
  <si>
    <t>CON</t>
  </si>
  <si>
    <t>Conversion of existing block of 3 flats, back into onedwellinghouse. Demolition of existing part 2 storey, part single storey rear addition and erection of part 2 storey and part single storey rear extension. Erection of basement extension, part under exi</t>
  </si>
  <si>
    <t>14 Sheen Gate Gardens, East Sheen, London</t>
  </si>
  <si>
    <t>SW14 7NY</t>
  </si>
  <si>
    <t>EAS</t>
  </si>
  <si>
    <t>CA64 Sheen Lane East Sheen</t>
  </si>
  <si>
    <t>14/3011/FUL</t>
  </si>
  <si>
    <t>CHU</t>
  </si>
  <si>
    <t>Refurbishment and remodelling of the existing dry cleaners (Use Class A1: Shops)  and workshop (Use Class B1c: light industrial) including infill extensions and alterations, conversion of seven x one self-contained flats to six residential flats (comprising 4x2 and 2x1 beds), with associated works including access and cycle parking.</t>
  </si>
  <si>
    <t>2 Broad Street, Teddington, TW11 8RF</t>
  </si>
  <si>
    <t>TW11 8RF</t>
  </si>
  <si>
    <t>TED</t>
  </si>
  <si>
    <t>14/4839/FUL</t>
  </si>
  <si>
    <t>Demolition of existing house and construction of a new 3 bedroom house.</t>
  </si>
  <si>
    <t xml:space="preserve">The Cottage, Eel Pie Island, Twickenham, TW1 3DY, </t>
  </si>
  <si>
    <t>TW1 3DY</t>
  </si>
  <si>
    <t>TWR</t>
  </si>
  <si>
    <t>CA8 Twickenham Riverside</t>
  </si>
  <si>
    <t>15/5217/NMA1</t>
  </si>
  <si>
    <t>Non-material amendment to condition U10926 (NS11 - Building Regulations) of planning permission 15/5217/FUL to allow for change in wording of condition to state:  'Prior to the commencement of works above slab level, a scheme shall be submitted to and app</t>
  </si>
  <si>
    <t>Silver Birches, 2 - 6 Marchmont Road, Richmond, TW10 6HH</t>
  </si>
  <si>
    <t>TW10 6HH</t>
  </si>
  <si>
    <t>SRW</t>
  </si>
  <si>
    <t>CA30 St Matthias Richmond</t>
  </si>
  <si>
    <t>16/1882/FUL</t>
  </si>
  <si>
    <t>Demolition of existing single dwelling and erection of a new single dwelling.</t>
  </si>
  <si>
    <t xml:space="preserve">9 Charlotte Road, Barnes, London, SW13 9QJ, </t>
  </si>
  <si>
    <t>SW13 9QJ</t>
  </si>
  <si>
    <t>BAR</t>
  </si>
  <si>
    <t>16/2288/FUL</t>
  </si>
  <si>
    <t>EXT</t>
  </si>
  <si>
    <t>Extending the existing retail and residential accommodation to provide a mixed use scheme comprising of one retail unit and 7 new residential dwellings and retention of 3 currently existing residential dwellings, incorporating cycle storage, amenity space</t>
  </si>
  <si>
    <t>179 - 181 High Street, Hampton Hill</t>
  </si>
  <si>
    <t>TW12</t>
  </si>
  <si>
    <t>FHH</t>
  </si>
  <si>
    <t>High Street, Hampton Hill</t>
  </si>
  <si>
    <t>CA38 High Street Hampton Hill</t>
  </si>
  <si>
    <t>16/2357/VRC</t>
  </si>
  <si>
    <t>Demolish 'The Bungalow' and 'The Annexe' and erect one pair of semi detached five bed houses on three floors with garages, access, forecourt, bin stores, landscaping and ancillary works</t>
  </si>
  <si>
    <t>The Bungalow Annexe, Willoughby Road, Twickenham, TW1 2QH</t>
  </si>
  <si>
    <t>TW1 2QH</t>
  </si>
  <si>
    <t>CA4 Richmond Riverside</t>
  </si>
  <si>
    <t>16/2647/FUL</t>
  </si>
  <si>
    <t>Demolition of the existing office (B1a) building (395 sq.m) and the erection a part five / part six-storey mixed-use building comprising a ground floor office / commercial unit (300 sq.m) and 22 (11 x 1 and 11 x 2 bed) affordable 'shared ownership' apartments</t>
  </si>
  <si>
    <t>2 High Street, Teddington, TW11 8EW</t>
  </si>
  <si>
    <t>TW11 8EW</t>
  </si>
  <si>
    <t>16/3485/FUL</t>
  </si>
  <si>
    <t>Conversion of number 11 Upper Lodge Mews and number 12 Upper Lodge Mews into one dwelling house with internal refurbishment.</t>
  </si>
  <si>
    <t>11 And 12 Upper Lodge Mews, Bushy Park, Hampton Hill</t>
  </si>
  <si>
    <t>CA61 Bushy Park</t>
  </si>
  <si>
    <t>16/4405/FUL</t>
  </si>
  <si>
    <t>Demolition of an existing 3 bedroom bungalow and erection of a new 4 bedroom two storey dwelling (including loft accommodation) with associated landscaping works).</t>
  </si>
  <si>
    <t>46 Sixth Cross Road, Twickenham, TW2 5PB</t>
  </si>
  <si>
    <t>TW2 5PB</t>
  </si>
  <si>
    <t>WET</t>
  </si>
  <si>
    <t>17/1453/FUL</t>
  </si>
  <si>
    <t>Change of use of premises to live/work unit (mixed C3/B1(c) (sui generis)).  First floor extension. Erection of timber screening to existing roof terrace. Alterations to existing elevations.</t>
  </si>
  <si>
    <t xml:space="preserve">100 Colne Road, Twickenham, TW2 6QE, </t>
  </si>
  <si>
    <t>TW2 6QE</t>
  </si>
  <si>
    <t>SOT</t>
  </si>
  <si>
    <t>17/2488/FUL</t>
  </si>
  <si>
    <t>Replacement dwellinghouse with associated landscaping, boundary treatment and summer house.</t>
  </si>
  <si>
    <t>32 Fife Road, East Sheen, London, SW14 7EL</t>
  </si>
  <si>
    <t>SW14 7EL</t>
  </si>
  <si>
    <t>CA13 Christchurch Road East Sheen</t>
  </si>
  <si>
    <t>17/2769/FUL</t>
  </si>
  <si>
    <t>Demolition of existing detached dwelling and construction of a new 2 storey, 5 bedroom dwelling.</t>
  </si>
  <si>
    <t xml:space="preserve">54 Sandy Lane, Petersham, Richmond, TW10 7EL, </t>
  </si>
  <si>
    <t>TW10 7EL</t>
  </si>
  <si>
    <t>HPR</t>
  </si>
  <si>
    <t>17/2939/FUL</t>
  </si>
  <si>
    <t>Part conversion of rear shop unit and single storey side/rear extension to form a studio flat._x000D_</t>
  </si>
  <si>
    <t xml:space="preserve">54 White Hart Lane, Barnes, London, SW13 0PZ, </t>
  </si>
  <si>
    <t>SW13 0PZ</t>
  </si>
  <si>
    <t>MBC</t>
  </si>
  <si>
    <t>White Hart lane, Barnes</t>
  </si>
  <si>
    <t>CA33 Mortlake</t>
  </si>
  <si>
    <t>17/3077/FUL</t>
  </si>
  <si>
    <t>Erection of a 3 storey dwellinghouse with accommodation at basement level, associated landscaping works and rear outbuilding for garage.</t>
  </si>
  <si>
    <t>4 Church Street, Twickenham, TW1 3NJ</t>
  </si>
  <si>
    <t>TW1 3NJ</t>
  </si>
  <si>
    <t>17/4114/PS192</t>
  </si>
  <si>
    <t>Change of use from Class C4 (House in Multiple Occupation) to C3 (residential) to provide 1 x 3 bed flat</t>
  </si>
  <si>
    <t xml:space="preserve">35A Broad Street, Teddington, TW11 8QZ, </t>
  </si>
  <si>
    <t>TW11 8QZ</t>
  </si>
  <si>
    <t>18/0282/FUL</t>
  </si>
  <si>
    <t>Demolition of the existing 2 storey residential building and single storey garages and erection of a pair of semi-detached, 3 storey (plus basement) 4 bedroom dwellings with associated private gardens and off street parking.  Creation of a new crossover a</t>
  </si>
  <si>
    <t xml:space="preserve">Upton House, 19 - 20 Queens Ride, Barnes, London, SW13 0HX, </t>
  </si>
  <si>
    <t>SW13 0HX</t>
  </si>
  <si>
    <t>18/1743/FUL</t>
  </si>
  <si>
    <t>Subdivision of existing curtilage at 168 Broom Road; alterations to existing garage to the rear of the site comprising single storey side extension; two rear dormer roof extensions; two rooflights to the front roofslope and fenestration alterations to fac</t>
  </si>
  <si>
    <t xml:space="preserve">168 Broom Road, Teddington, TW11 9PQ, </t>
  </si>
  <si>
    <t>TW11 9PQ</t>
  </si>
  <si>
    <t>HWI</t>
  </si>
  <si>
    <t>18/2235/VRC</t>
  </si>
  <si>
    <t>Removal of Condition U35386 (Residential-Ancillary Accommodation) and vary condition U35387 (Mixed use A4/C1) of planning permission 17/2301/FUL to exclude the reference to the stable block.</t>
  </si>
  <si>
    <t>Jolly Coopers , 16 High Street, Hampton, TW12 2SJ</t>
  </si>
  <si>
    <t>TW12 2SJ</t>
  </si>
  <si>
    <t>HTN</t>
  </si>
  <si>
    <t>Thames Street, Hampton</t>
  </si>
  <si>
    <t>CA12 Hampton Village</t>
  </si>
  <si>
    <t>18/2322/FUL</t>
  </si>
  <si>
    <t>Demolition of existing single-storey rear lean-to extension and formation of new external patio and other external alterations to elevations.  Change of use of rear part of ground floor level from A1(retail) to C3 (residential) to faciliate its conversion</t>
  </si>
  <si>
    <t xml:space="preserve">300 - 302 Sandycombe Road, Richmond, TW9 3NG, </t>
  </si>
  <si>
    <t>TW9 3NG</t>
  </si>
  <si>
    <t>KWA</t>
  </si>
  <si>
    <t>CA15 Kew Gardens Kew</t>
  </si>
  <si>
    <t>18/2928/FUL</t>
  </si>
  <si>
    <t>Change of use of ancillary A3 accommodation on 1st and 2nd floors to create 1No. 3bed self-contained flat (C3 use) and installation of a rear door and railings at first floor level.</t>
  </si>
  <si>
    <t xml:space="preserve">20 - 22 High Street, Teddington, TW11 8EW, </t>
  </si>
  <si>
    <t>CA37 High Street Teddington</t>
  </si>
  <si>
    <t>18/3613/GPD15</t>
  </si>
  <si>
    <t>Change of use from office B1(a) to C3 (Resdiential) use to provide 1 x 1 bed dwellinghouse.</t>
  </si>
  <si>
    <t xml:space="preserve">108 Shacklegate Lane, Teddington, TW11 8SH, </t>
  </si>
  <si>
    <t>TW11 8SH</t>
  </si>
  <si>
    <t>18/3815/GPD15</t>
  </si>
  <si>
    <t>Change of use of two detached buildings and the associated curtilage from light industrial use (Class B1(c)) to residential use (Class C3) to provide 7 x 1 bedroom units and 1 x 2 bedroom unit.</t>
  </si>
  <si>
    <t xml:space="preserve">42 - 42A High Street, Hampton Wick, Kingston Upon Thames, KT1 4DB, </t>
  </si>
  <si>
    <t>KT1 4DB</t>
  </si>
  <si>
    <t>CA18 Hampton Wick</t>
  </si>
  <si>
    <t>18/4138/FUL</t>
  </si>
  <si>
    <t>Demolition of existing dwelling and construction of two-storey five-bedroom (10-Person) dwelling with basement and associated landscaping and refuse/recycling and cycle storage.</t>
  </si>
  <si>
    <t xml:space="preserve">2 West Park Avenue, Kew, Richmond, TW9 4AL, </t>
  </si>
  <si>
    <t>TW9 4AL</t>
  </si>
  <si>
    <t>19/0111/FUL</t>
  </si>
  <si>
    <t>MIX</t>
  </si>
  <si>
    <t>Erection of an independent senior living extra care building comprising of 28 units (following demolition of existing care home) at 12 - 14 Station Road, the refurbishment and renovation of Nos.13 and 23 - 33 Lower Teddington Road (including the erection</t>
  </si>
  <si>
    <t xml:space="preserve">Orione House - 12 Station Road 
</t>
  </si>
  <si>
    <t>KT1</t>
  </si>
  <si>
    <t>19/0347/GPD15</t>
  </si>
  <si>
    <t>Change of use from B1(a) Office use to C3 Residential use to provide 3 x 1 bed and 1 x 2 bed flats with associated internal refuse and cycle storage.</t>
  </si>
  <si>
    <t xml:space="preserve">Albion House, Colne Road, Twickenham, TW2 6QL, </t>
  </si>
  <si>
    <t>TW2 6QL</t>
  </si>
  <si>
    <t>19/0382/FUL</t>
  </si>
  <si>
    <t>Erection of two-storey detached dwellinghouse and basement with sunken courtyard and green wall.  New brick wall and pedestrian gate to Popes Avenue frontage, new parking and hard and soft landscaping.</t>
  </si>
  <si>
    <t>Ajanta , 13 Walpole Gardens, Twickenham, TW2 5SL</t>
  </si>
  <si>
    <t>TW2 5SL</t>
  </si>
  <si>
    <t>CA40 Popes Avenue Twickenham</t>
  </si>
  <si>
    <t>19/0974/FUL</t>
  </si>
  <si>
    <t>Two-storey side/rear extension with accommodation in the roof, removal of external staircase to facilitate the conversion of existing dwellinghouse into 7 self-contained flats (4 x 1 bed and 3 x 2 bed) and associated cycle and refuse stores.</t>
  </si>
  <si>
    <t xml:space="preserve">Fairlight, 4 Church Grove, Hampton Wick, Kingston Upon Thames, KT1 4AL, </t>
  </si>
  <si>
    <t>KT1 4AL</t>
  </si>
  <si>
    <t>19/1649/GPD15</t>
  </si>
  <si>
    <t>Conversion of B1(a) office unit at rear ground floor to C3 residential to provide 1 self-contained residential flat. (Proposal description corrected).</t>
  </si>
  <si>
    <t xml:space="preserve">57B York Street, Twickenham, TW1 3LP, </t>
  </si>
  <si>
    <t>TW1 3LP</t>
  </si>
  <si>
    <t>19/1997/GPD23</t>
  </si>
  <si>
    <t>Change of use of property from B1(c) light industrial use to C3 residential (1x2 bedroom house)</t>
  </si>
  <si>
    <t xml:space="preserve">1A - 3A Holly Road, Hampton Hill, Hampton, TW12 1QF, </t>
  </si>
  <si>
    <t>TW12 1QF</t>
  </si>
  <si>
    <t>19/2796/GPD15</t>
  </si>
  <si>
    <t>Change of use of the ground and basement from B1(a) office use, to Class C3 (dwellinghouse) as a single self-contained 3 bedroom flat.</t>
  </si>
  <si>
    <t xml:space="preserve">115 White Hart Lane, Barnes, London, SW13 0JL, </t>
  </si>
  <si>
    <t>SW13 0JL</t>
  </si>
  <si>
    <t>CA53 White Hart Lane Mortlake</t>
  </si>
  <si>
    <t>19/3020/FUL</t>
  </si>
  <si>
    <t>Replacement mansard roof and two dormers to rear elevation, erection of new front elevation dormer, blocking up of existing front elevation rooflight, enlargement of existing basement area, creation of rear basement terrace, ground floor extension, and erection of front garden wall to facilitate the reversion of existing block of two maisonettes to a single dwelling house</t>
  </si>
  <si>
    <t>44 Nassau Road, Barnes, London</t>
  </si>
  <si>
    <t>SW13 9QE</t>
  </si>
  <si>
    <t>19/3211/FUL</t>
  </si>
  <si>
    <t>Change of use from one dwelling house falling under Class C4 (houses in multiple occupation) to Class C3 (dwellinghouse) to provide 1 x 2bed and 1 x 1bed flats._x000D__x000D_</t>
  </si>
  <si>
    <t xml:space="preserve">33A Broad Street, Teddington, TW11 8QZ, </t>
  </si>
  <si>
    <t>19/3436/FUL</t>
  </si>
  <si>
    <t xml:space="preserve">Works to Retail Unit - replacement store to rear to accommodate cycle and refuse stores. Works to upper floor flat - New hard and soft landscaping, replacement windows and doors on rear elevation to facilite the conversion of upper floor maisonette into 2 x one-bedroom flats. </t>
  </si>
  <si>
    <t>49 - 49A King Street Parade, Twickenham</t>
  </si>
  <si>
    <t>TW1 3SG</t>
  </si>
  <si>
    <t>19/3706/FUL</t>
  </si>
  <si>
    <t>Change of use from B1 to D2 (gym) on part of second floor. Change of use from D2 (gym) on third floor to 2 no. 1 bedroom flats. Change of use from A3 on ground and first floor to B1 Office. Alterations to fenestration on south elevation.</t>
  </si>
  <si>
    <t>Vineyard Heights, 20 Mortlake High Street, Mortlake, London, SW14 8JN</t>
  </si>
  <si>
    <t>SW14 8</t>
  </si>
  <si>
    <t>Mortlake</t>
  </si>
  <si>
    <t>19/3758/FUL</t>
  </si>
  <si>
    <t>Single storey rear extension and change of use from 4 x self-contained flats back to a family house</t>
  </si>
  <si>
    <t>65 Palewell Park, East Sheen, London, SW14 8JJ</t>
  </si>
  <si>
    <t>SW14 8JJ</t>
  </si>
  <si>
    <t>19/3770/FUL</t>
  </si>
  <si>
    <t>Erection of a replacement two storey detached dwelling house with accommodation in the roof and associated hard and soft landscaping, cycle and refuse store. New gate.</t>
  </si>
  <si>
    <t>31 St Albans Gardens, Teddington, TW11 8AE</t>
  </si>
  <si>
    <t>TW11 8AE</t>
  </si>
  <si>
    <t>19/3852/GPD15</t>
  </si>
  <si>
    <t>Change of use of ground floor from B1a office to C3 (Residential) use comprising 1x studio flat and 1x 1 bedroom flat</t>
  </si>
  <si>
    <t>59 North Worple Way, Mortlake, London</t>
  </si>
  <si>
    <t>SW14 8HE</t>
  </si>
  <si>
    <t>20/0303/FUL</t>
  </si>
  <si>
    <t>Demolition of existing part single, part double storey rear extension, change of use of part ground, first and second floors from A2 to C3 residential use and erection of two-storey rear extension and mansard roof extension incorporating solar panels to facilitate the creation of 6 flats (4 x 1 bed flats and 2 x 2 bed flats) with associated fenestration alterations, cycle and refuse stores, car parking, hard and soft landscaping</t>
  </si>
  <si>
    <t xml:space="preserve">341 Upper Richmond Road West, East Sheen, London, SW14 8QN, </t>
  </si>
  <si>
    <t>SW14 8QN</t>
  </si>
  <si>
    <t>20/0881/FUL</t>
  </si>
  <si>
    <t>Reversion of the existing dwelling into two semi-detached residential dwelling houses.</t>
  </si>
  <si>
    <t>281 Lonsdale Road, Barnes, London, SW13 9QB</t>
  </si>
  <si>
    <t>SW13 9QB</t>
  </si>
  <si>
    <t>CA1 Barnes Green</t>
  </si>
  <si>
    <t>20/1056/FUL</t>
  </si>
  <si>
    <t>Change of use from dentists surgery on ground floor and residential flat on first floor to single dwellinghouse</t>
  </si>
  <si>
    <t>Unit 6, 13 St Johns Road, Hampton Wick, Kingston Upon Thames, KT1 4AN</t>
  </si>
  <si>
    <t>KT1 4AN</t>
  </si>
  <si>
    <t>20/1071/FUL</t>
  </si>
  <si>
    <t>Proposed Demolition of Existing House and Construction of New Dwelling</t>
  </si>
  <si>
    <t>25 Cranmer Road, Hampton Hill, TW12 1DN</t>
  </si>
  <si>
    <t>TW12 1DN</t>
  </si>
  <si>
    <t>20/1274/FUL</t>
  </si>
  <si>
    <t>Demolition of existing property, construction of 2 x two-storey plus attic and basement terraced dwellings and associated car parking, cycle parking, refuse stores and hard and soft landscaping.</t>
  </si>
  <si>
    <t>29 Howsman Road, Barnes, London, SW13 9AW</t>
  </si>
  <si>
    <t>SW13 9AW</t>
  </si>
  <si>
    <t>20/1560/FUL</t>
  </si>
  <si>
    <t>The proposal is to convert the existing 4 bedroom flat above the shop to 3X One bedroom flats with single storey rear and infill extension, and altering the roof/second floor and part second &amp; first floor extension and associated internal changes.</t>
  </si>
  <si>
    <t xml:space="preserve">Flat Above, 203 Waldegrave Road, Teddington, TW11 8LX, </t>
  </si>
  <si>
    <t>TW11 8LX</t>
  </si>
  <si>
    <t>Waldegrave Road, Teddingto</t>
  </si>
  <si>
    <t>20/1696/GPD15</t>
  </si>
  <si>
    <t>Conversion of offices (Use Class B1a) to 14 flats (Use Class C3)</t>
  </si>
  <si>
    <t>18 - 22 Church Street, Hampton, TW12 2EG</t>
  </si>
  <si>
    <t>TW12 2EG</t>
  </si>
  <si>
    <t>20/1867/FUL</t>
  </si>
  <si>
    <t>PART CHANGE OF USE OF REAR GROUND FLOOR COMMERCIAL TO RESIDENTIAL USE (C3) TO PROVIDE 1 RESIDENTIAL UNIT (1X1 BEDROOM, 2 PERSON) WITH ASSOCIATED CYCLE STORAGE, REFUSE STORAGE AND PRIVATE AMENITY SPACE</t>
  </si>
  <si>
    <t xml:space="preserve">Rear Of, 44 King Street, Twickenham, TW1 3SH, </t>
  </si>
  <si>
    <t>TW1 3SH</t>
  </si>
  <si>
    <t>CA47 Queens Road Twickenham</t>
  </si>
  <si>
    <t>20/2284/GPD15</t>
  </si>
  <si>
    <t>Conversion of 87 square metres of floorspace from B1(a) to C3 (residential) to create 1 studio unit and 1 x 1 bedroom unit</t>
  </si>
  <si>
    <t xml:space="preserve">First And Second Floors, 296 Sandycombe Road, Richmond, TW9 3NG, </t>
  </si>
  <si>
    <t>20/3227/FUL</t>
  </si>
  <si>
    <t>Conversion of a detached 2 flat property to a single dwellinghouse, conversion of garage to entrance hall, rear ground floor extension.</t>
  </si>
  <si>
    <t>11A Atbara Road, Teddington, TW11 9PA</t>
  </si>
  <si>
    <t>TW11 9PA</t>
  </si>
  <si>
    <t>21/0323/GPD15</t>
  </si>
  <si>
    <t>Change of use of an end of terrace two storey building from office (B1) to residential use (Class C3)</t>
  </si>
  <si>
    <t xml:space="preserve">1A May Road, Twickenham, TW2 6QW, </t>
  </si>
  <si>
    <t>TW2 6QW</t>
  </si>
  <si>
    <t>Twickenham Green</t>
  </si>
  <si>
    <t>CA9 Twickenham Green</t>
  </si>
  <si>
    <t>21/0568/GPD13</t>
  </si>
  <si>
    <t xml:space="preserve">Proposed change of use of part ground floor (for access &amp; refuse) &amp; first floor of betting office to class C3 2 nos. self-contained Residential Units with associated external (access to ff) &amp; internal alterations
</t>
  </si>
  <si>
    <t>664 Hanworth Road, Whitton</t>
  </si>
  <si>
    <t>TW4 5NP</t>
  </si>
  <si>
    <t>HEA</t>
  </si>
  <si>
    <t>Hanworth Road</t>
  </si>
  <si>
    <t>21/0975/FUL</t>
  </si>
  <si>
    <t>Removal of extraction flue, new rear boundary wall, alterations to existing ground floor rear extension, alterations/replacement windows and doors to facilitate the change of use of part ground floor from restaurant to shop/office (Class E) and part ground and upper floors from restaurant to residential use to create 2 flats (1 x 1 bedroom flat and 1 x 2 bedroom flat)</t>
  </si>
  <si>
    <t>5 White Hart Lane, Barnes, London, SW13 0PX</t>
  </si>
  <si>
    <t>SW13 0PX</t>
  </si>
  <si>
    <t>White Hart Lane/Mortlake H</t>
  </si>
  <si>
    <t>21/1113/ES191</t>
  </si>
  <si>
    <t>Established use as single family dwelling.</t>
  </si>
  <si>
    <t>2 Magna Square, East Sheen, London, SW14 8LH</t>
  </si>
  <si>
    <t>SW14 8LH</t>
  </si>
  <si>
    <t>21/1163/ES191</t>
  </si>
  <si>
    <t>Use of property as a single residential dwelling</t>
  </si>
  <si>
    <t>19 Orleans Road, Twickenham, TW1 3BJ</t>
  </si>
  <si>
    <t>TW1 3BJ</t>
  </si>
  <si>
    <t>21/1270/ES191</t>
  </si>
  <si>
    <t>Residential flat above garage.</t>
  </si>
  <si>
    <t>Flat , 32 St Georges Road, Twickenham, TW1 1QR</t>
  </si>
  <si>
    <t>TW1 1QR</t>
  </si>
  <si>
    <t>CA19 St Margarets</t>
  </si>
  <si>
    <t>21/2589/PS192</t>
  </si>
  <si>
    <t>Change of use from a single family dwellinghouse (Use Class C3(a)) to a dwellinghouse comprising 4 people living together as a single household and receiving care (Use Class C3(b)).</t>
  </si>
  <si>
    <t>23 Cheyne Avenue, Twickenham, TW2 6AN</t>
  </si>
  <si>
    <t>TW2 6AN</t>
  </si>
  <si>
    <t>21/2812/ES191</t>
  </si>
  <si>
    <t>To establish the use of No.5a as a separate dwelling.</t>
  </si>
  <si>
    <t>5A Dickens Close, Petersham, Richmond, TW10 7AU</t>
  </si>
  <si>
    <t>TW10 7AU</t>
  </si>
  <si>
    <t>CA6 Petersham</t>
  </si>
  <si>
    <t>21/3684/ES191</t>
  </si>
  <si>
    <t>Use of property as a self-contained dwellinghouse</t>
  </si>
  <si>
    <t>255A Sheen Lane East Sheen London SW14 8RN</t>
  </si>
  <si>
    <t>SW14 8RN</t>
  </si>
  <si>
    <t>21/4059/GPD26</t>
  </si>
  <si>
    <t>Change of use for part of ground floor from former A2 now Class E use (bank) to C3 use (self contained residential flat) with mezzanine floor extending over part of the commercial space below.</t>
  </si>
  <si>
    <t>22/0009/ES191</t>
  </si>
  <si>
    <t>Use of property as a single family dwelling house</t>
  </si>
  <si>
    <t>335 - 337 Lonsdale Road, Barnes, London</t>
  </si>
  <si>
    <t>SW13 9PY</t>
  </si>
  <si>
    <t>22/0375/ES191</t>
  </si>
  <si>
    <t>Use of the property as a self-contained dwelling at lower ground floor, and a self-contained dwelling contained across ground, 1st and 2nd floors</t>
  </si>
  <si>
    <t xml:space="preserve">14 Mount Ararat Road, Richmond, TW10 6PA, </t>
  </si>
  <si>
    <t>TW10 6PA</t>
  </si>
  <si>
    <t>07/3348/FUL</t>
  </si>
  <si>
    <t>Demolition of existing house and outbuildings, construction of 3 houses.</t>
  </si>
  <si>
    <t>289 Petersham Road, Richmond, Surrey, TW10 7DA</t>
  </si>
  <si>
    <t>TW10 7DA</t>
  </si>
  <si>
    <t>07/3512/FUL</t>
  </si>
  <si>
    <t>Demolition of an existing bungalow and construction of two new residential units. Separate entrance will be provided to both dwellings. The developments two main levels: above lower ground and a built out roof area underneath a pitch roof.</t>
  </si>
  <si>
    <t>64 Ormond Avenue, Hampton, TW12 2RX</t>
  </si>
  <si>
    <t>TW12 2RX</t>
  </si>
  <si>
    <t>11/0468/PS192</t>
  </si>
  <si>
    <t>N</t>
  </si>
  <si>
    <t>Continuing construction of block of 11 flats on site of Osbourne House under permission 07/2991/FUL after 28/02/2011 (when the permission would otherwise have expired) will be lawful.</t>
  </si>
  <si>
    <t>Becketts Wharf And Osbourne House, Becketts Place, Hampton Wick</t>
  </si>
  <si>
    <t>KT1 4ER</t>
  </si>
  <si>
    <t>13/1327/FUL</t>
  </si>
  <si>
    <t>Reversion of Doughty House and Doughty Cottage, change of use from D1 gallery to a single family dwelling. New conservatory with basement below; underground car parking beneath the upper garden and linked to Doughty House; part re-construction of rear ele</t>
  </si>
  <si>
    <t>Doughty House And Doughty Cottage, 142 - 142A Richmond Hill, Richmond</t>
  </si>
  <si>
    <t>TW10 6RN</t>
  </si>
  <si>
    <t>CA5 Richmond Hill</t>
  </si>
  <si>
    <t>14/2797/P3JPA</t>
  </si>
  <si>
    <t>Proposed change of use of part of an existing two storey office block (B1a Use Class) to Residential (C3 Use Class) creating 6 No.flats (comprising 1 x 1-bed unit and 5 x 2-bed units).</t>
  </si>
  <si>
    <t>Crane Mews, 32 Gould Road, Twickenham</t>
  </si>
  <si>
    <t>TW2 6RS</t>
  </si>
  <si>
    <t>14/5284/FUL</t>
  </si>
  <si>
    <t>The reversion of a Building of Townscape Merit from two self-contained flats (1x1 and 1x3 beds) to a single-family dwelling (Use Class C3: Dwelling Houses) including a rear side infill extension with associated works.</t>
  </si>
  <si>
    <t>46 Halford Road, Richmond</t>
  </si>
  <si>
    <t>TW10 6AP</t>
  </si>
  <si>
    <t>15/1486/FUL</t>
  </si>
  <si>
    <t>Demolition of existing dwelling and erection of 2 No.4 bed semi-detached dwellings with associated parking and landscaping.</t>
  </si>
  <si>
    <t>8 Heathside, Whitton, TW4 5NN</t>
  </si>
  <si>
    <t>TW4 5NN</t>
  </si>
  <si>
    <t>15/2204/FUL</t>
  </si>
  <si>
    <t>Change of use from a private garage and store to a 2 bedroom house with associated single storey extensions; retention of existing photovoltaic arrays; associated cycle and refuse/recycle stores; hard and soft landscaping and installation of car turntable</t>
  </si>
  <si>
    <t xml:space="preserve">1E Colonial Avenue, Twickenham, TW2 7EE, </t>
  </si>
  <si>
    <t>TW2 7EE</t>
  </si>
  <si>
    <t>WHI</t>
  </si>
  <si>
    <t>15/3072/FUL</t>
  </si>
  <si>
    <t>Conversion, extension and alteration of the existing church building to provide for 6 x 2 bedroom flats over four levels together with 6 off-street car parking spaces, motorcycle parking, garden amenity areas and refuse, recycling and cycle parking areas.</t>
  </si>
  <si>
    <t>Christ Church, Station Road, Teddington</t>
  </si>
  <si>
    <t>TW11</t>
  </si>
  <si>
    <t>15/3296/FUL</t>
  </si>
  <si>
    <t>SITE A:-Removal of 40 garages Create a short terrace of high quality two storey houses consisting of three x  three-bedroom houses and two x  four-bedroom houses. Provision of 16 parking spaces in a shared surface courtyard</t>
  </si>
  <si>
    <t>Garages Site A, Bucklands Road, Teddington</t>
  </si>
  <si>
    <t>15/3297/FUL</t>
  </si>
  <si>
    <t>SITE B The site is currently an open parking court of approximately 28 spaces accessed from Bucklands Road. Create a pair of semi-detached high quality four-bedroom houses.
-Provision of 24 car parking spaces</t>
  </si>
  <si>
    <t>Garage Site B, Bucklands Road, Teddington</t>
  </si>
  <si>
    <t>16/0058/FUL</t>
  </si>
  <si>
    <t>Change of use of 2nd floor and 3rd floor level from ancillary retail to nine 1 bedroom flats (C3 use) with external alterations and enclosure of walkway at 1st floor, new residential access, bin store, bicycle storage, replacement of plant, new stairs to</t>
  </si>
  <si>
    <t>29 George Street, Richmond, TW9 1HY</t>
  </si>
  <si>
    <t>TW9 1HY</t>
  </si>
  <si>
    <t>CA17 Central Richmond</t>
  </si>
  <si>
    <t>16/0606/FUL</t>
  </si>
  <si>
    <t>Retention of former police station building with partial demolition of the rear wings of the police station and demolition of the rear garages and the construction of 28 residential units (4 x 1 bedroom, 12 x 2 bedroom, 10 x 3 bedroom and 2 x 4 bedroom) a</t>
  </si>
  <si>
    <t>Police Station, 60 - 68 Station Road, Hampton</t>
  </si>
  <si>
    <t>TW12 2AX</t>
  </si>
  <si>
    <t>Station Road, Hampton</t>
  </si>
  <si>
    <t>16/0680/FUL</t>
  </si>
  <si>
    <t>Part demolition of single dwelling house and formation of two semi-detached houses.</t>
  </si>
  <si>
    <t>2 Firs Avenue, East Sheen, SW14 7NZ</t>
  </si>
  <si>
    <t>SW14 7NZ</t>
  </si>
  <si>
    <t>16/0905/FUL</t>
  </si>
  <si>
    <t>Demolition of the existing hall and the erection of a new community facility building and 6 flats</t>
  </si>
  <si>
    <t>275 Sandycombe Road, Richmond, TW9 3LU</t>
  </si>
  <si>
    <t>TW9 3LU</t>
  </si>
  <si>
    <t>Sandycombe Road North</t>
  </si>
  <si>
    <t>16/2306/FUL</t>
  </si>
  <si>
    <t>Conversion of the building into one family house, plus an additional apartment at basement level to the front.</t>
  </si>
  <si>
    <t>112 Richmond Hill, Richmond</t>
  </si>
  <si>
    <t>TW10 6RJ</t>
  </si>
  <si>
    <t>16/2537/FUL</t>
  </si>
  <si>
    <t>Demolition of the existing building, and redevelopment of the site for 8 residential units (1 x 1 bed, 7 x 2 bed units) with associated car and cycle parking, amenity space, refuse and recycling storage.</t>
  </si>
  <si>
    <t>1D Becketts Place_x000D_Hampton Wick_x000D__x000D_</t>
  </si>
  <si>
    <t>KT1 4EW</t>
  </si>
  <si>
    <t>16/3293/RES</t>
  </si>
  <si>
    <t>Detailed Reserved Matters application including Appearance, Landscaping, Layout and Scale for the Schools Development Zone pursuant to Conditions U08026 and U08031 of Outline Planning Permission 15/3038/OUT dated 16.08.16 (Outline application for the demo</t>
  </si>
  <si>
    <t>Land At Junction Of A316 And Langhorn Drive And Richmond College Site (Including Craneford Way East Playing Fields And Marsh Farm Lane), Egerton Road, Twickenham</t>
  </si>
  <si>
    <t>TW2 7SJ</t>
  </si>
  <si>
    <t>16/3506/FUL</t>
  </si>
  <si>
    <t>Affordable rent</t>
  </si>
  <si>
    <t>Demolition of the existing building and erection of 2 buildings at single-storey and three-stories to provide 24 affordable residential units (sheltered accommodation for older people of the minimum age of 55) with associated external amenities, communal lounge/dining space, refuse/storage, and manager and staff offices.</t>
  </si>
  <si>
    <t>Somerville House, 1 Rodney Road, Twickenham</t>
  </si>
  <si>
    <t>TW2 7AL</t>
  </si>
  <si>
    <t>16/3625/FUL</t>
  </si>
  <si>
    <t>Demolition of existing car repair workshop and replacement with 1 no. ground floor B1(a) commercial unit and 1 no. 2 bed residential unit with associated landscaping, car and cycle parking.</t>
  </si>
  <si>
    <t xml:space="preserve">65 Holly Road, Twickenham, TW1 4HF, </t>
  </si>
  <si>
    <t>TW1 4HF</t>
  </si>
  <si>
    <t>16/4384/FUL</t>
  </si>
  <si>
    <t>Demolition of the existing garage and erection of a new partially sunken one-bedroom, single-storey dwelling, and provision of a new boundary wall and entrance gate.</t>
  </si>
  <si>
    <t>Land Junction Of North Worple Way And Wrights Walk Rear Of, 31 Alder Road, Mortlake, London</t>
  </si>
  <si>
    <t>SW14</t>
  </si>
  <si>
    <t>16/4635/FUL</t>
  </si>
  <si>
    <t>Construction of a three bedroom single storey dwelling with associated hard and soft landscaping, parking and access road (bollard lit)</t>
  </si>
  <si>
    <t>Land Rear Of 12 To 36, Vincam Close, Twickenham</t>
  </si>
  <si>
    <t>TW2 7AB</t>
  </si>
  <si>
    <t>16/4890/FUL</t>
  </si>
  <si>
    <t>Redevelopment of site to provide for a mixed use development of 535m2 of commercial space (B1 (a), (b) and (c) and B8 use) and 20 residential units, together with car parking and landscaping</t>
  </si>
  <si>
    <t>1 - 9 Sandycombe Road, Richmond</t>
  </si>
  <si>
    <t>TW9 2EP</t>
  </si>
  <si>
    <t>17/0323/FUL</t>
  </si>
  <si>
    <t>Erection of a three-storey building to provide  4 two-bedroom residential units (Class C3) separate refuse facilities and altered parking layout.</t>
  </si>
  <si>
    <t>Courtyard Apartments, 70B Hampton Road, Teddington</t>
  </si>
  <si>
    <t>TW11 0JX</t>
  </si>
  <si>
    <t>17/0788/FUL</t>
  </si>
  <si>
    <t>Demolition of lock up garages to provide 1 no. detached 4 bedroom dwellinghouse with associated parking, cycle and refuse stores, new boundary fence and hard and soft landscaping.</t>
  </si>
  <si>
    <t>High Wigsell, 35 Twickenham Road, Teddington</t>
  </si>
  <si>
    <t>17/1390/FUL</t>
  </si>
  <si>
    <t>Demolition of builders storage building and erection of one bedroomed  2 storey detached dwellinghouse with basement.</t>
  </si>
  <si>
    <t>Land Adjacent To No 1, South Western Road, Twickenham</t>
  </si>
  <si>
    <t>TW1 1LG</t>
  </si>
  <si>
    <t>17/1550/FUL</t>
  </si>
  <si>
    <t>Demolition of existing building and erection of part two storey/part four storey building to provide 9 residential flats (6 x one bed, 3 x two bed) and new basement level to facilitate provision of underground parking and associated hard and soft landscap</t>
  </si>
  <si>
    <t xml:space="preserve">The Firs, Church Grove, Hampton Wick, Kingston Upon Thames, KT1 4AL, </t>
  </si>
  <si>
    <t>17/3001/GPD16</t>
  </si>
  <si>
    <t>Change of use from B8 (storage) to C3 (residential use) to create a 1 bedroom unit.</t>
  </si>
  <si>
    <t>Unit 3, Plough Lane, Teddington</t>
  </si>
  <si>
    <t>TW11 9BN</t>
  </si>
  <si>
    <t>17/3003/GPD16</t>
  </si>
  <si>
    <t>Change of use from B8 (storage) to C3 (residential) to create 2 Studio units.</t>
  </si>
  <si>
    <t>Unit 4 To 5A, Plough Lane, Teddington</t>
  </si>
  <si>
    <t>17/3590/FUL</t>
  </si>
  <si>
    <t>Demolition of the existing garages. Erection of 1 x 2 bed single storey house and 1 x 3 bed single storey house with basement with associated hard and soft landscaping, refuse and cycle stores.</t>
  </si>
  <si>
    <t>Garages Rear Of 48-52, Anlaby Road, Teddington</t>
  </si>
  <si>
    <t>TW11 0PP</t>
  </si>
  <si>
    <t>17/3667/FUL</t>
  </si>
  <si>
    <t>Demolition of existing staff accommodation caravans and storage barn and erection of replacement grooms accommodation.</t>
  </si>
  <si>
    <t>Manor Farm Riding School, Petersham Road, Petersham, Richmond, TW10 7AH</t>
  </si>
  <si>
    <t>TW10 7AH</t>
  </si>
  <si>
    <t>Petersham Lodge</t>
  </si>
  <si>
    <t>17/4015/FUL</t>
  </si>
  <si>
    <t>Erection of 2no. dwellings with associated cycle parking and refuse storage.</t>
  </si>
  <si>
    <t>Land To Rear Of, 34 - 40 The Quadrant, Richmond</t>
  </si>
  <si>
    <t>TW9 1DN</t>
  </si>
  <si>
    <t>17/4292/FUL</t>
  </si>
  <si>
    <t>Proposed roof and side extension to the existing two storey residential building to provide three new apartment units and to increase the size of four of the existing units. Alterations to elevations including balconies at first and second floor.</t>
  </si>
  <si>
    <t xml:space="preserve">Cliveden House, Victoria Villas, Richmond, TW9 2JX, </t>
  </si>
  <si>
    <t>TW9 2JX</t>
  </si>
  <si>
    <t>NRW</t>
  </si>
  <si>
    <t>18/0216/FUL</t>
  </si>
  <si>
    <t>The division of the existing single dwelling on the upper floors into two dwellings. Rear dormer and roof lights to the front roofslope.</t>
  </si>
  <si>
    <t>34 Colston Road, East Sheen, SW14 7PG</t>
  </si>
  <si>
    <t>SW14 7PG</t>
  </si>
  <si>
    <t>18/0723/FUL</t>
  </si>
  <si>
    <t>Demolition of existing dwelling and the erection of a replacement two storey, 4 bedroom dwelling</t>
  </si>
  <si>
    <t>3 Queens Rise, Richmond, TW10 6HL</t>
  </si>
  <si>
    <t>TW10 6HL</t>
  </si>
  <si>
    <t>18/1248/FUL</t>
  </si>
  <si>
    <t>Conversion, refurbishment and extension of existing tyre shop with maisonette above (C3) into two self-contained one bedroom flats (C3).</t>
  </si>
  <si>
    <t>1 Trinity Road, Richmond, TW9 2LD</t>
  </si>
  <si>
    <t>TW9 2LD</t>
  </si>
  <si>
    <t>18/1442/FUL</t>
  </si>
  <si>
    <t>Demolition of the existing outbuilding to the rear of no.48 Fourth Cross Road accessed via Rutland Road and construction of 1x2 bedroom dwelling including basement, with associated car parking, cycle parking and recycle/refuse storage.</t>
  </si>
  <si>
    <t>Land Rear Of, 48 Fourth Cross Road, Twickenham</t>
  </si>
  <si>
    <t>TW2 5ER</t>
  </si>
  <si>
    <t>18/1889/FUL</t>
  </si>
  <si>
    <t>Erection of a pair of 2 storey semi-detached 2 bed (1 x 2B4P and 1 x 2B3P) dwellinghouses with associated hard and soft landscaping and parking.</t>
  </si>
  <si>
    <t>Land To The Side Of, 61 Acacia Road, Hampton, TW12 3DP</t>
  </si>
  <si>
    <t>TW12 3DP</t>
  </si>
  <si>
    <t>HNN</t>
  </si>
  <si>
    <t>18/3285/FUL</t>
  </si>
  <si>
    <t>Demolition of existing house and construction of a new 5 bed house with basement</t>
  </si>
  <si>
    <t>74 Lowther Road, Barnes, London, SW13 9NU</t>
  </si>
  <si>
    <t>SW13 9NU</t>
  </si>
  <si>
    <t>18/3768/FUL</t>
  </si>
  <si>
    <t>Demolition of two existing workshop buildings. Change of use from current vacant B1 use to C3. Construction of 2No. semi-detached 5-bedroom family houses consisting of 2 storeys plus loft space with integral garaging.  Associated hard &amp; soft landscaping t</t>
  </si>
  <si>
    <t>58 Oldfield Road, Hampton, TW12 2AE</t>
  </si>
  <si>
    <t>TW12 2AE</t>
  </si>
  <si>
    <t>18/3950/FUL</t>
  </si>
  <si>
    <t>(1) Conversion of the existing health facilities (use class D1) to a mixed-use development providing 71 no. residential apartments (use class C3) and 500 sqm of D1 (Health) floorspace.  _x000D_(2) Restoration, alteration, extensions and demolition (mainly of la</t>
  </si>
  <si>
    <t xml:space="preserve">Richmond Royal Hospital (Original Block), Kew Foot Road, Richmond, TW9 2TE, </t>
  </si>
  <si>
    <t>TW9 2TE</t>
  </si>
  <si>
    <t>CA36 Kew Foot Road</t>
  </si>
  <si>
    <t>18/3952/FUL</t>
  </si>
  <si>
    <t>Replacement of existing dwelling with 1 no. 2 storey with accommodation in the roof (5B10P) dwellinghouse and new pedestrian gate.</t>
  </si>
  <si>
    <t>45 Ormond Crescent, Hampton, TW12 2TJ</t>
  </si>
  <si>
    <t>TW12 2TJ</t>
  </si>
  <si>
    <t>18/4183/FUL</t>
  </si>
  <si>
    <t>Demolition of existing garage compound and erection of one detached dwelling with 2 parking spaces, turning area, landscaping and tree planting.</t>
  </si>
  <si>
    <t>Garage Site, Rosslyn Avenue/Treen Avenue, Barnes, London, SW13 0JT</t>
  </si>
  <si>
    <t>SW13 0JT</t>
  </si>
  <si>
    <t>25-29 Lower Teddington Road</t>
  </si>
  <si>
    <t>Erection of an independent senior living extra care building comprising of 28 units (following demolition of existing care home) at 12 - 14 Station Road, the refurbishment and renovation of Nos.13 and 23 - 33 Lower Teddington Road (including the erection of a single-storey rear extension to No.23. Change of use of No.13 from ancillary offices to residential with the retention of the offices elsewhere on the site and the conversion of houses in multiple occupation to residential apartments at Nos.27 &amp; 29). The erection of a temporary sales building to the rear of No. 31 &amp; 33 Teddington Road, and associated landscape planting and car parking.</t>
  </si>
  <si>
    <t xml:space="preserve">13 Lower Teddington Road 
</t>
  </si>
  <si>
    <t>19/0171/GPD15</t>
  </si>
  <si>
    <t>Change of use from B1 (Offices) to C3(a) (Dwellings) (2 x 2 bed).</t>
  </si>
  <si>
    <t xml:space="preserve">62 Glentham Road, Barnes, London, SW13 9JJ, </t>
  </si>
  <si>
    <t>SW13 9JJ</t>
  </si>
  <si>
    <t>CA25 Castelnau</t>
  </si>
  <si>
    <t>19/0175/FUL</t>
  </si>
  <si>
    <t>Demolition of existing one-bedroom, two-storey dwelling and construction of one-bedroom, one-person single-storey dwelling.</t>
  </si>
  <si>
    <t>The Haven , Eel Pie Island, Twickenham, TW1 3DY</t>
  </si>
  <si>
    <t>19/0551/FUL</t>
  </si>
  <si>
    <t>Convert 2 flats back to one family house. Proposed pitched side infill extension adjacent neighbouring infill extension with glazed rooflight. Proposed loft conversion with full width rear dormer, partial dormer to outrigger and rooflights.</t>
  </si>
  <si>
    <t xml:space="preserve">32 Selwyn Avenue, Richmond, TW9 2HA, </t>
  </si>
  <si>
    <t>TW9 2HA</t>
  </si>
  <si>
    <t>19/0823/GPD13</t>
  </si>
  <si>
    <t>Conversion of commercial unit to self-contained 2no. bedroom unit</t>
  </si>
  <si>
    <t xml:space="preserve">203 Sandycombe Road, Richmond, TW9 2EW, </t>
  </si>
  <si>
    <t>TW9 2EW</t>
  </si>
  <si>
    <t>19/0954/VRC</t>
  </si>
  <si>
    <t>Minor material amendment to application ref 16/3290/FUL (Partial demolition of an existing building and the creation of 3 new dwelling houses and associated works) by variation of appeal decision condition 2 (approved drawing numbers) to allow for externa</t>
  </si>
  <si>
    <t xml:space="preserve">45 The Vineyard, Richmond, TW10 6AS, </t>
  </si>
  <si>
    <t>TW10 6AS</t>
  </si>
  <si>
    <t>19/1033/GPD23</t>
  </si>
  <si>
    <t>Change of use from premises in light industrial use (Class B1(c)) to one dwelling house (Class C3).</t>
  </si>
  <si>
    <t>Unit 1 Hampton Works Rear Of, 119 Sheen Lane, East Sheen, London</t>
  </si>
  <si>
    <t>SW14 8AE</t>
  </si>
  <si>
    <t>CA70 Sheen Lane Mortlake</t>
  </si>
  <si>
    <t>19/1065/VRC</t>
  </si>
  <si>
    <t>Minor material amendment to planning permission 17/4358/VRC (which varied/removed approved conditions attached to planning permission ref: 08/1760/EXT dated 30.06.2017) and as further amended by 17/4358/NMA to enable minor changes to Block A of the staff</t>
  </si>
  <si>
    <t xml:space="preserve">St Pauls School, Lonsdale Road, Barnes, London, SW13 9JT, </t>
  </si>
  <si>
    <t>SW13 9JT</t>
  </si>
  <si>
    <t>19/1098/FUL</t>
  </si>
  <si>
    <t>Demolition of detached house, construction of four classrooms and a multi use hall complete with change of use from residential to education.</t>
  </si>
  <si>
    <t xml:space="preserve">190 Sheen Lane, East Sheen, London, SW14 8LF, </t>
  </si>
  <si>
    <t>SW14 8LF</t>
  </si>
  <si>
    <t>19/1162/FUL</t>
  </si>
  <si>
    <t>Part change of use of ground floor and rear garden from A1 to C3 (residential use) and replacement window on ground floor rear elevation to facilitate the conversion of existing 1 x 3 bed flat into 2 x 2 bed flats and associated cycle and refuse stores</t>
  </si>
  <si>
    <t>82 - 84 Hill Rise, Richmond</t>
  </si>
  <si>
    <t>TW10 6UB</t>
  </si>
  <si>
    <t>19/1663/FUL</t>
  </si>
  <si>
    <t>Conversion and extension of workshop building Use Class E(g) - light industrial (formerly B1c and B1a lightl) to form a one-storey, 3 bedroom dwelling with accomodation in the roof Use Class C3 residential.</t>
  </si>
  <si>
    <t>Workshop Rear Of 8 , High Street, Hampton, TW12 2SJ</t>
  </si>
  <si>
    <t>19/1703/FUL</t>
  </si>
  <si>
    <t>Internal alterations to provide accessible accommodation at the ground floor level of live/work unit. Employment use as printers/graphic design business to be retained. Partial demolition of part of ground floor extension to provide courtyard garden.</t>
  </si>
  <si>
    <t>216 Hampton Road, Twickenham, TW2 5NJ</t>
  </si>
  <si>
    <t>TW2 5NJ</t>
  </si>
  <si>
    <t>19/2377/GPD15</t>
  </si>
  <si>
    <t>Partial change of use from office to residential (4 No flats).</t>
  </si>
  <si>
    <t>122 - 124 St Margarets Road, Twickenham</t>
  </si>
  <si>
    <t>TW1 2LH</t>
  </si>
  <si>
    <t>St Margarets</t>
  </si>
  <si>
    <t>CA49 Crown Road St Margarets</t>
  </si>
  <si>
    <t>19/2725/GPD15</t>
  </si>
  <si>
    <t>Change of use of first, second and third floor from B1(a) offices to C3 residential to provide 3 x flats (2 x 1 bed and 1 x studio).</t>
  </si>
  <si>
    <t>7A York Street, Twickenham</t>
  </si>
  <si>
    <t>TW1</t>
  </si>
  <si>
    <t>19/2729/FUL</t>
  </si>
  <si>
    <t>Part change of use of rear garden area, single storey side extension, part two storey part single storey rear extension and insertion of 2 rooflights on roof to outrigger to facilitate the creation of a self-contained 2 bed maisonette.  Associated boundar</t>
  </si>
  <si>
    <t>The China Chef , 78 White Hart Lane, Barnes, London, SW13 0PZ</t>
  </si>
  <si>
    <t>19/2765/FUL</t>
  </si>
  <si>
    <t>Erection of  5 no. 2 bed/4 person terraced houses (including 1 wheelchair unit) and 4 no. 3 bed/5  person semi-detached houses; formation of new access off Simpson Road and 12 no. off-street car parking space; creation of publicly accessible pocket park a</t>
  </si>
  <si>
    <t>Land To The Northeast Of, Simpson Road, Whitton</t>
  </si>
  <si>
    <t>TW4 5QE</t>
  </si>
  <si>
    <t>19/2860/FUL</t>
  </si>
  <si>
    <t>Change of use of five, B1(a) office units to provide five three-bedroomed terraced houses (Class C3), Retention of remaining class B1(a) office unit, extension and provision of rear private amenity space, facade alterations and other external alterations.</t>
  </si>
  <si>
    <t>Schurlock Place, 9 - 23 Third Cross Road, Twickenham, TW2 5FP</t>
  </si>
  <si>
    <t>TW2 5FP</t>
  </si>
  <si>
    <t>19/3419/FUL</t>
  </si>
  <si>
    <t>Demolition of existing dwellinghouse and erection of detached two storey dwellinghouse, associated hard and soft landscaping</t>
  </si>
  <si>
    <t xml:space="preserve">8 Sandy Lane, Petersham, Richmond, TW10 7EN, </t>
  </si>
  <si>
    <t>TW10 7EN</t>
  </si>
  <si>
    <t>19/3568/FUL</t>
  </si>
  <si>
    <t>Replacement of existing single-storey detached bungalow to provide a pair of two-storey semi-detached dwelling houses with habitable roofspace, each with 5-bedrooms; off-street parking provision for two vehicles per dwelling; the removal of the existing t</t>
  </si>
  <si>
    <t>73A High Street, Hampton, TW12 2SX</t>
  </si>
  <si>
    <t>TW12 2SX</t>
  </si>
  <si>
    <t>19/3652/FUL</t>
  </si>
  <si>
    <t>Single-storey rear extension and replacement window arrangement in side dormer and conversion of a dwelling house into two flats.</t>
  </si>
  <si>
    <t xml:space="preserve">600 Hanworth Road, Whitton, Hounslow, TW4 5LJ, </t>
  </si>
  <si>
    <t>TW4 5LJ</t>
  </si>
  <si>
    <t>19/3672/FUL</t>
  </si>
  <si>
    <t>Removal of existing stairs to rear, erection of the single-storey rear extension, replacement/new windows, refurbishment of existing side dormer roof extension, new access gate to facilitate the reversion of 2 x flats to a single-family dwellinghouse</t>
  </si>
  <si>
    <t>68 Mount Ararat Road, Richmond, TW10 6PJ</t>
  </si>
  <si>
    <t>TW10 6PJ</t>
  </si>
  <si>
    <t>19/3905/FUL</t>
  </si>
  <si>
    <t>Replacement shopfront, replacement windows, 2 no. rooflights on front roof slope, new basement level with lightwells and rear staircase ground floor side/rear extension and 3 rear dormer roof extension to facilitate the provision of 1 no. retail unit and 7 no. flats (5 x studio flats and 2 x 1 bed flats) with associated hard and soft landscaping, cycle and refuse stores.</t>
  </si>
  <si>
    <t>422 Upper Richmond Road West, East Sheen, London</t>
  </si>
  <si>
    <t>TW10 5DY</t>
  </si>
  <si>
    <t>20/0136/FUL</t>
  </si>
  <si>
    <t>Demolition of the existing house and reconstruction of replacement 2 storey with basement and accommodation in the roof single family home and associated parking, hard and soft landscaping.</t>
  </si>
  <si>
    <t>2 Belgrave Road, Barnes, London, SW13 9NS</t>
  </si>
  <si>
    <t>SW13 9NS</t>
  </si>
  <si>
    <t>20/0222/FUL</t>
  </si>
  <si>
    <t>Erection of a two storey residential building with accommodation within the roof to provide 14 flats (11 x 1 bed &amp; 3 x 2 bed units) with associated car parking and landscaping.</t>
  </si>
  <si>
    <t>Land Ajacent To, 38 - 42 Hampton Road, Teddington</t>
  </si>
  <si>
    <t>TW11 0JE</t>
  </si>
  <si>
    <t>20/0256/FUL</t>
  </si>
  <si>
    <t>Alterations to existing shopfront to create new entrance door, part change of use of ground floor, 2 rooflights on front roof slope, rear dormer roof extension to rear roof slope and roof to outrigger to facilitate the conversion of upper floors into C3 (Residential) use (to create 1 x 2 bed flat and 1 x studio).  New balustrade to rear to allow use of roof of ground floor extension as roof terrace.</t>
  </si>
  <si>
    <t>195 Upper Richmond Road West, East Sheen, SW14 8QT</t>
  </si>
  <si>
    <t>SW14 8QT</t>
  </si>
  <si>
    <t>20/0361/FUL</t>
  </si>
  <si>
    <t xml:space="preserve">Enlargement of existing dormer on rear roof, replacement shopfront, replacement windows to front and rear, removel of exisitng lean to at rear first floor level to facilitate change of use of part ground floor, first, second and third floors from A4 to C3 (Residential) to create 3 flats (2 x studio and 1 x 2 bed flats) </t>
  </si>
  <si>
    <t xml:space="preserve">26 - 28 York Street, Twickenham, TW1 3LJ, </t>
  </si>
  <si>
    <t>TW1 3LJ</t>
  </si>
  <si>
    <t>20/0384/GPD15</t>
  </si>
  <si>
    <t>Change of use of part of first floor level from B1(a) office unit C3 (dwelling house) to form one x 4 bed self-contained apartment.</t>
  </si>
  <si>
    <t>21 Station Road, Barnes, London, SW13 0LF</t>
  </si>
  <si>
    <t>SW13 0LF</t>
  </si>
  <si>
    <t>20/0714/FUL</t>
  </si>
  <si>
    <t>Demolition of existing semi-detached dwelling and replacement with a 2 storey semi-detached dwelling with basement and accommodation in the roof and associated parking, hard and soft landscaping, cycle and refuse stores</t>
  </si>
  <si>
    <t>6 Cumberland Road, Barnes, London, SW13 9LY</t>
  </si>
  <si>
    <t>SW13 9LY</t>
  </si>
  <si>
    <t>20/0773/FUL</t>
  </si>
  <si>
    <t>Erection of 1no. single storey 2 bed dwellinghouse with associated cycle and refuse stores</t>
  </si>
  <si>
    <t>Land At, Railway Side, Barnes, London</t>
  </si>
  <si>
    <t>SW13 0AL</t>
  </si>
  <si>
    <t>CA16 Thorne Passage Mortlake</t>
  </si>
  <si>
    <t>20/0857/GPD15</t>
  </si>
  <si>
    <t>Change of Use of B1(a) (Office) accommodation to provide 3 no. self-contained flats (C3 Residential) and associated refuse, recycling and cycle parking.</t>
  </si>
  <si>
    <t xml:space="preserve">2B Claremont Road, Teddington, TW11 8DG, </t>
  </si>
  <si>
    <t>TW11 8DG</t>
  </si>
  <si>
    <t>20/0899/GPD15</t>
  </si>
  <si>
    <t>Change of use and first and second-story extensions (including basement) of a previous office building (B1a) to provide 5no. residential units (C3 use).</t>
  </si>
  <si>
    <t>The Coach House , 273A Sandycombe Road, Richmond, TW9 3LU</t>
  </si>
  <si>
    <t>20/1025/FUL</t>
  </si>
  <si>
    <t>Demolition of existing delivery office and redevelopment of the site for mixed use development (Class E and Class C3) comprising 6 residential townhouses of 2 storeys + roof in height (ground inclusive) and a building of two storeys + roof in height (grou</t>
  </si>
  <si>
    <t>Hampton Delivery Office , Rosehill, Hampton, TW12 2AA</t>
  </si>
  <si>
    <t>TW12 2AA</t>
  </si>
  <si>
    <t>20/1080/FUL</t>
  </si>
  <si>
    <t>Subdivision of existing plot and erection of a 2 bedroom detached dwelling with associated landscaping and shared front parking</t>
  </si>
  <si>
    <t xml:space="preserve">1 Butts Crescent, Hanworth, Feltham, TW13 6HU, </t>
  </si>
  <si>
    <t>TW13 6HU</t>
  </si>
  <si>
    <t>20/1461/FUL</t>
  </si>
  <si>
    <t>Replacement door.  Change of use from C3 residential to Flexible Non-Residential Institutions or office use.  External cycle racks.</t>
  </si>
  <si>
    <t>3 Cedar Terrace, Richmond, TW9 2JE</t>
  </si>
  <si>
    <t>TW9 2JE</t>
  </si>
  <si>
    <t>20/1484/FUL</t>
  </si>
  <si>
    <t>Demolition of garage and erection of Coach House style dwelling.</t>
  </si>
  <si>
    <t>Land To The Rear Of 178A - 184 , Kingston Lane, Teddington, TW11 9HD</t>
  </si>
  <si>
    <t>TW11 9HD</t>
  </si>
  <si>
    <t>20/1499/FUL</t>
  </si>
  <si>
    <t>Demolition of existing buildings and the erection of a replacement building to contain 9no. flats (Use Class C3), with associated works including landscaping and parking.</t>
  </si>
  <si>
    <t xml:space="preserve">Boundaries, 1 St James's Road, Hampton Hill, Hampton, TW12 1DH, </t>
  </si>
  <si>
    <t>TW12 1DH</t>
  </si>
  <si>
    <t>20/1870/FUL</t>
  </si>
  <si>
    <t>Conversion to Use Class C3 of part only of B1 commercial space (with direct access at ground floor level) approved under LPA Ref: 13/3388 and providing at first floor level 4 x 2 Bed and 2 x 1 Bed dwellings.</t>
  </si>
  <si>
    <t>Unit B, 1 Railshead Road, Twickenham, Isleworth, TW7 7EP</t>
  </si>
  <si>
    <t>TW7 7EP</t>
  </si>
  <si>
    <t>20/1986/FUL</t>
  </si>
  <si>
    <t>Replacement of the dwelling and garages with a new build dwelling and garage. Demolition of the existing dwelling and garages. Uses as existing</t>
  </si>
  <si>
    <t>17A Strawberry Hill Road, Twickenham, TW1 4QB</t>
  </si>
  <si>
    <t>TW1 4QB</t>
  </si>
  <si>
    <t>CA43 Strawberry Hill Road</t>
  </si>
  <si>
    <t>20/2238/FUL</t>
  </si>
  <si>
    <t>One new, single storey, 3 bedroom house (C3a) with associated parking off Southfield Gardens and amenity space.</t>
  </si>
  <si>
    <t>11 - 12 Cusack Close, Twickenham</t>
  </si>
  <si>
    <t>20/2352/FUL</t>
  </si>
  <si>
    <t>New detached 2 storey house at northern end of property plot, new single storey detached garage, new driveway off Cardinal's Walk. Existing house retained to Manor Gardens, sub division of plot.</t>
  </si>
  <si>
    <t>2 Manor Gardens, Hampton, TW12 2TU</t>
  </si>
  <si>
    <t>TW12 2TU</t>
  </si>
  <si>
    <t>20/2490/FUL</t>
  </si>
  <si>
    <t>Conversion of the first and second floor c3 single dwelling  (ex-HMO) into 2no. Self contained flats. Consisting of two 2 bedroom 3 person flats. Provision for external bin &amp; cycle storage to the rear.</t>
  </si>
  <si>
    <t>112A Heath Road, Twickenham, TW1 4BW</t>
  </si>
  <si>
    <t>TW1 4BW</t>
  </si>
  <si>
    <t>20/2500/FUL</t>
  </si>
  <si>
    <t>Erection of a single detached dwellinghouse with basement and sunken patio following demolition of existing side extension to former care home.   Conversion of former care home to a single dwellinghouse together with a proposed single storey rear extensio</t>
  </si>
  <si>
    <t xml:space="preserve">96 Wensleydale Road, Hampton, TW12 2LY, </t>
  </si>
  <si>
    <t>TW12 2LY</t>
  </si>
  <si>
    <t>20/2505/FUL</t>
  </si>
  <si>
    <t>Demolition of an existing garage and creation of a new 4-bedroom house with associated parking, refuse, recycling, cycle storage, landscaping and amenity space.</t>
  </si>
  <si>
    <t>1 Derwent Road, Twickenham, TW2 7HQ</t>
  </si>
  <si>
    <t>TW2 7HQ</t>
  </si>
  <si>
    <t>20/2691/FUL</t>
  </si>
  <si>
    <t>Replacement two storey dwellinghouse with accommodation in the roof and associated cycle and refuse stores</t>
  </si>
  <si>
    <t>51 Howsman Road, Barnes, London, SW13 9AW</t>
  </si>
  <si>
    <t>20/2694/FUL</t>
  </si>
  <si>
    <t>Replacement Detached Dwelling with rooms in the roof</t>
  </si>
  <si>
    <t>86 Ormond Drive, Hampton, TW12 2TN</t>
  </si>
  <si>
    <t>TW12 2TN</t>
  </si>
  <si>
    <t>20/2721/FUL</t>
  </si>
  <si>
    <t>Change of use of the building into 2no. flats and reduction and retention of outbuilding</t>
  </si>
  <si>
    <t>54 Percy Road, Hampton, TW12 2JR</t>
  </si>
  <si>
    <t>TW12 2JR</t>
  </si>
  <si>
    <t>20/2757/VRC</t>
  </si>
  <si>
    <t xml:space="preserve">Variation of Condition 2 (Approved Drawings) of application 19/2753/FUL to allow for 1) the alterations to Unit 6 comprising the enlargement of balcony and change from a 1 bed flat to a 2 bed flat; 2) removal of lifts in the North Block and redesigned stair core resulting in the enlargement of Units 4 and 5 to provide ensuite bathrooms and enlarged kitchen area. </t>
  </si>
  <si>
    <t>63 Sandycombe Road, Richmond, TW9 2EP</t>
  </si>
  <si>
    <t>20/2987/FUL</t>
  </si>
  <si>
    <t>Demolition of existing bungalow and erection of 3no. new residential units comprising 3 x 3 bedroom terraced houses, together with associated landscaping and parking.</t>
  </si>
  <si>
    <t>27 Blandford Road, Teddington, TW11 0LF</t>
  </si>
  <si>
    <t>TW11 0LF</t>
  </si>
  <si>
    <t>20/3144/FUL</t>
  </si>
  <si>
    <t>Demolition of existing dwelling and garage and erection of new detached dwelling and outbuilding following previous approval.</t>
  </si>
  <si>
    <t>8 St Albans Gardens, Teddington, TW11 8AE</t>
  </si>
  <si>
    <t>20/3483/FUL</t>
  </si>
  <si>
    <t>Replacement shopfront, part second floor and roof extension, replacement fenestration, new balcony and new privacy screens to rear to facilitate part change of use of ground floor and upper floor from Class E to Class C3 residential to provide a total of 6no. self-contained residential units and associated cycle store (Amended Plans)</t>
  </si>
  <si>
    <t>9-10 George Street, Richmond, TW9 1JY</t>
  </si>
  <si>
    <t>TW9 1JY</t>
  </si>
  <si>
    <t>20/3641/FUL</t>
  </si>
  <si>
    <t>Demolition of existing semi-detached bungalow and garage replacement detached dwelling house (Class C3) comprising ground, first floor and accommodation within the roof space.</t>
  </si>
  <si>
    <t>2 Chestnut Avenue, Hampton, TW12 2NU</t>
  </si>
  <si>
    <t>TW12 2NU</t>
  </si>
  <si>
    <t>20/3688/FUL</t>
  </si>
  <si>
    <t>Change of Use to day nursery use from a mixed use day nursery and C3 residential to provide a total of 48 no. places for 0-2 year olds (23 places for under 2s and 25 places for 2 year olds) and increase of staff number to 15. Extension of operation hours</t>
  </si>
  <si>
    <t>41 - 43 Powder Mill Lane, Twickenham, TW2 6EF</t>
  </si>
  <si>
    <t>TW2 6EF</t>
  </si>
  <si>
    <t>20/3754/FUL</t>
  </si>
  <si>
    <t>Roof extension to provide a self contained studio flat and replacement shopfront</t>
  </si>
  <si>
    <t>241 Sandycombe Road, Richmond, TW9 2EW</t>
  </si>
  <si>
    <t>Sandycombe Road South</t>
  </si>
  <si>
    <t>21/0111/GPD15</t>
  </si>
  <si>
    <t>Change of Use from Office (Class E formerly B1(a)) to C3 to form 1 x 2 bed flat._x000D_</t>
  </si>
  <si>
    <t>86 - 88 Lower Mortlake Road, Richmond</t>
  </si>
  <si>
    <t>TW9 2JG</t>
  </si>
  <si>
    <t>21/0129/PS192</t>
  </si>
  <si>
    <t>Conversion of the existing 4-storey Use Class A2 unit to mixed-use, comprising an A2 unit at ground floor and two residential flats above on the second, third, and fourth floors.</t>
  </si>
  <si>
    <t>1 London Road, Twickenham, TW1 3SX</t>
  </si>
  <si>
    <t>TW1 3SX</t>
  </si>
  <si>
    <t>21/0754/GPD15</t>
  </si>
  <si>
    <t>Change of use from existing offices in building of 63-65 High Street to 12 residential flats (including retention of 3 existing self-contained flats on second floor)</t>
  </si>
  <si>
    <t>63 - 65 High Street, Hampton Hill</t>
  </si>
  <si>
    <t>TW12 1NH</t>
  </si>
  <si>
    <t>21/1438/GPD15</t>
  </si>
  <si>
    <t>Prior approval for the change of use from B1(a) (Office) to C3 (Residential) to provide a self contained flat.</t>
  </si>
  <si>
    <t>375 Upper Richmond Road West, East Sheen, SW14 7NX</t>
  </si>
  <si>
    <t>SW14 7NX</t>
  </si>
  <si>
    <t>21/1521/FUL</t>
  </si>
  <si>
    <t xml:space="preserve">Part infill second floor and roof, removal of rooflights, replacement windows/doors and new doors on ground floor side elevation to facilitate the change of use of part basement, part ground floor and first and second floors from retail (Class E) to residential use (Class C3) to create 8 residential flats </t>
  </si>
  <si>
    <t>54 George Street, Richmond, TW9 1HJ</t>
  </si>
  <si>
    <t>TW9 1HJ</t>
  </si>
  <si>
    <t>21/1600/GPD15</t>
  </si>
  <si>
    <t>Change of use of the office building (Use Class E) to 1No. one-bed and 2No. two-bed residential units</t>
  </si>
  <si>
    <t>Unit 5, The Mews, 53 High Street, Hampton Hill</t>
  </si>
  <si>
    <t>21/2217/GPD15</t>
  </si>
  <si>
    <t>Conversion of the first floor offices accommodation to a two bedroom flat</t>
  </si>
  <si>
    <t xml:space="preserve">2 Tudor Road, Hampton, TW12 2NQ
</t>
  </si>
  <si>
    <t>TW12 2NQ</t>
  </si>
  <si>
    <t>Wensleydale Road, Hampton</t>
  </si>
  <si>
    <t>21/2391/FUL</t>
  </si>
  <si>
    <t>Erection of a single storey rear extension comprising lower of ground level, removal of glazed extension at ground floor level, rear dormer roof extension, 2 rooflights to front roof slope, cycle and refuse stores and hard and soft landscaping to facilitate the conversion of two flats to a single dwelling.</t>
  </si>
  <si>
    <t>24 Cambrian Road, Richmond</t>
  </si>
  <si>
    <t>TW10 6JQ</t>
  </si>
  <si>
    <t>21/2400/GPD15</t>
  </si>
  <si>
    <t>Change of use of first floor from B1(a)(Offices) to C3 (residential) use to provide 2 x 1 bed flats_x000D_</t>
  </si>
  <si>
    <t>95 South Worple Way, East Sheen, London</t>
  </si>
  <si>
    <t>SW14 8ND</t>
  </si>
  <si>
    <t>21/3152/FUL</t>
  </si>
  <si>
    <t>Demolition of existing house and construction of detached 2-storey dwelling house with basement and accomodation in roof space and associated hard and soft landscaping</t>
  </si>
  <si>
    <t xml:space="preserve">2 Fife Road, East Sheen, London, SW14 7EP, </t>
  </si>
  <si>
    <t>SW14 7EP</t>
  </si>
  <si>
    <t>21/3676/GPD26</t>
  </si>
  <si>
    <t>Change of use from Doctors Surgery (Class E) to a Single Family/Household Dwellinghouse (C3)</t>
  </si>
  <si>
    <t xml:space="preserve">224 London Road, Twickenham, TW1 1EU, </t>
  </si>
  <si>
    <t>TW1 1EU</t>
  </si>
  <si>
    <t>21/3971/GPD26</t>
  </si>
  <si>
    <t>Conversion from restaurant use class E (B) (formerly A3) to 4 x self contained residential units</t>
  </si>
  <si>
    <t>117 London Road, Twickenham, TW1 1EE</t>
  </si>
  <si>
    <t>TW1 1EE</t>
  </si>
  <si>
    <t>22/0429/GPD26</t>
  </si>
  <si>
    <t>Change of use of a commercial office building in to 5 no. 1 bedrooms flats</t>
  </si>
  <si>
    <t>3 Mount Mews, Hampton, TW12 2SH</t>
  </si>
  <si>
    <t>TW12 2SH</t>
  </si>
  <si>
    <t>17/0925/FUL</t>
  </si>
  <si>
    <t>Two storey side extension, first floor rear extension, rear dormer roof extension and installation of external metal staircase to facilitate the provision of 1 no. 1 bed flat and reconfiguration of existing 2 bed flat to 1 bed flat and associated parking,</t>
  </si>
  <si>
    <t xml:space="preserve">638 Hanworth Road, Whitton, Hounslow, TW4 5NP, </t>
  </si>
  <si>
    <t>17/2872/FUL</t>
  </si>
  <si>
    <t>Erection of a one and a half storey, three-bedroom house in the rear garden of 33 (sited to rear of 35-35a) Wensleydale Road, with accommodation at basement level, associated hard and soft landscaping, 4 no.parking, refuse/recycling and cycle stores.</t>
  </si>
  <si>
    <t>33 Wensleydale Road, Hampton, TW12 2LP</t>
  </si>
  <si>
    <t>TW12 2LP</t>
  </si>
  <si>
    <t>17/4005/FUL</t>
  </si>
  <si>
    <t>Installation of new shopfront, new front access door, new windows to front and rear facades, alterations to and replacement of existing fenestration, removal of external staircase at rear ground and first floor level, provision of bike store and removal of extract system to provide 1 No. additional residential flat on the upper floors (2 x studios in total).</t>
  </si>
  <si>
    <t>51 Kew Road, Richmond, TW9 2NQ</t>
  </si>
  <si>
    <t>TW9 2NQ</t>
  </si>
  <si>
    <t>17/4477/FUL</t>
  </si>
  <si>
    <t>Conversion of 2 flats into a single dwelling. Erection of a rear extension on the lower ground floor. Vertical enlargement of a rear window on the raised ground floor.</t>
  </si>
  <si>
    <t>15 Friars Stile Road, Richmond</t>
  </si>
  <si>
    <t>TW10 6NH</t>
  </si>
  <si>
    <t>18/0315/FUL</t>
  </si>
  <si>
    <t>Demolition of the existing Church Hall and the bungalow at No 44 The Avenue and erection of four dwellings (3 x 4B7P, 1 x 3B5P) (Use Class C3 Dwelling Houses); a new entrance lobby (Narthex) to All Saints' Church and a new Church Hall (Use Class D1: Non-R</t>
  </si>
  <si>
    <t>All Saints Parish Church, The Avenue, Hampton, TW12 3RG</t>
  </si>
  <si>
    <t>TW12 3RG</t>
  </si>
  <si>
    <t>18/1114/FUL</t>
  </si>
  <si>
    <t>Proposed extension at roof level and 3 storey rear staircase extension to facilitate the creation of 1 no. 1B2P flat.  Reconfiguration of existing 2 x 2 bed maisonettes into 2 x 2 bed flats.  Alterations to external elevations of the property.  Provsion of 1 no. parking (accessed from Taylor close), bin storage and bicycle storage.</t>
  </si>
  <si>
    <t>34 And 36 Taylor Close And, 177 High Street, Hampton Hill</t>
  </si>
  <si>
    <t>TW12 1LF</t>
  </si>
  <si>
    <t>18/2943/FUL</t>
  </si>
  <si>
    <t>Construction of part second floor extension to facilitate the creation of 6No. one bedroom flats with associated alterations, new bin and cycle storage and associated car parking.</t>
  </si>
  <si>
    <t>A1 - A3 Kingsway, Oldfield Road, Hampton, TW12 2HD</t>
  </si>
  <si>
    <t>TW12 2HE</t>
  </si>
  <si>
    <t>18/3003/FUL</t>
  </si>
  <si>
    <t>Part single, part two-storey rear extension to facilitate the creation of a 1No. 2-bedroom (3 person) dwellinghouse with associated hard and soft landscaping, new boundary railings, sliding gate and timber fencing, cycle, refuse and recycle storage and fo</t>
  </si>
  <si>
    <t>391 St Margarets Road, Twickenham,  TW7 7BZ</t>
  </si>
  <si>
    <t>TW7 7BZ</t>
  </si>
  <si>
    <t>18/3310/FUL</t>
  </si>
  <si>
    <t>Demolition of existing buildings and structures, and redevelopment of the site to provide a 4-6 storey specialist extra care facility for the elderly with existing health conditions, comprising of 88 units, communal healthcare, therapy, leisure and social</t>
  </si>
  <si>
    <t>Kew Biothane Plant, Melliss Avenue, Kew</t>
  </si>
  <si>
    <t>TW9</t>
  </si>
  <si>
    <t>Townmead Kew</t>
  </si>
  <si>
    <t>18/3418/FUL</t>
  </si>
  <si>
    <t>Demolition of existing garages and erection of 1no. Dwelling house. Relocation of entrance to existing flats.</t>
  </si>
  <si>
    <t>332 Richmond Road, Twickenham, TW1 2DU</t>
  </si>
  <si>
    <t>TW1 2DU</t>
  </si>
  <si>
    <t>East Twickenham</t>
  </si>
  <si>
    <t>CA66 Richmond Road East Twickenham</t>
  </si>
  <si>
    <t>18/3642/OUT</t>
  </si>
  <si>
    <t>Outline planning permission for the demolition and comprehensive redevelopment (phased development) of land at Barnes Hospital to provide a mixed use development comprising a health centre (Use Class D1), a Special Educational Needs (SEN) School (Use Clas</t>
  </si>
  <si>
    <t>Barnes Hospital, South Worple Way, East Sheen, London, SW14 8SU</t>
  </si>
  <si>
    <t>SW14 8SU</t>
  </si>
  <si>
    <t>18/3930/FUL</t>
  </si>
  <si>
    <t>Demolition of existing garage and erection of 1No. 2 storey with habitable roofspace 4 bed dwelling with associated hard and soft landscaping. Alterations to existing crossover and creation of a new crossover in front of No.38 Langham Road to facilitate provision of 1No. off-street parking space to existing dwelling and proposed dwelling.</t>
  </si>
  <si>
    <t>38 Langham Road, Teddington, TW11 9HQ</t>
  </si>
  <si>
    <t>TW11 9HQ</t>
  </si>
  <si>
    <t>18/3954/FUL</t>
  </si>
  <si>
    <t>Demolition of existing two-storey dwelling house and construction of replacement 7-bedroom, 2-storey dwelling house (with accommodation in the roof space) and associated landscaping and new front boundary treatment.</t>
  </si>
  <si>
    <t>20 Sheen Common Drive, Richmond, TW10 5BN</t>
  </si>
  <si>
    <t>TW10 5BN</t>
  </si>
  <si>
    <t>CA69 Sheen Common Drive</t>
  </si>
  <si>
    <t>19/0198/HOT</t>
  </si>
  <si>
    <t>Works of alteration and refurbishment in connection with the use of the building as a single, family dwellinghouse, including: demolition of existing Victorian side extension and construction of replacement side extension with roof terrace. Construction o</t>
  </si>
  <si>
    <t>Wick House , Richmond Hill, Richmond, TW10 6RN</t>
  </si>
  <si>
    <t>Petersham Common</t>
  </si>
  <si>
    <t>19/0228/FUL</t>
  </si>
  <si>
    <t>Division of the existing dwelling house into two residential units in the form of semi detached houses. The demolition of the existing adjoined garage and alterations to fenestration.</t>
  </si>
  <si>
    <t>173 Kew Road, Richmond, TW9 2BB</t>
  </si>
  <si>
    <t>TW9 2BB</t>
  </si>
  <si>
    <t>19/0338/FUL</t>
  </si>
  <si>
    <t>Demolition of existing 3-bedroom bungalow and erection of a new 3-bedroom detached house with basement level.</t>
  </si>
  <si>
    <t>48 Fourth Cross Road, Twickenham, TW2 5EL</t>
  </si>
  <si>
    <t>TW2 5EL</t>
  </si>
  <si>
    <t>19/0391/FUL</t>
  </si>
  <si>
    <t>Demolition all buildings on site and the erection of a three-storey building and a part one, two-storey building comprising (3 x 1 bedroom and 4 x 2 bedroom) flats and approximately 805 sqm of flexible B1/D1 and flexible B1/D2 commercial floorspace, surfa</t>
  </si>
  <si>
    <t>26-28 , Priests Bridge, East Sheen, London, SW14 8TA</t>
  </si>
  <si>
    <t>SW14 8TA</t>
  </si>
  <si>
    <t>Priests Bridge, Barnes</t>
  </si>
  <si>
    <t>19/0414/FUL</t>
  </si>
  <si>
    <t>Erection of 2No 3-bed, 6-person houses with associated hard and soft landscaping, cycle and refuse stores and car parking on land to rear of 56 and 58 Harvey Road.</t>
  </si>
  <si>
    <t>56 - 58 Harvey Road, Whitton</t>
  </si>
  <si>
    <t>TW4 5LU</t>
  </si>
  <si>
    <t>19/0483/FUL</t>
  </si>
  <si>
    <t>Insertion of 3 no. rooflights on front roof slope and 2 no. rear dormer roof extensions to facilitate the conversion of existing 2 no. 3 bed maisonettes at no. 8A and 10A High Street to 5 flats (4 no. 1 bed and 1 no. 2 bed)</t>
  </si>
  <si>
    <t>8 - 10 High Street, Teddington</t>
  </si>
  <si>
    <t>19/0495/FUL</t>
  </si>
  <si>
    <t>Demolition of the existing dwelling and the erection of a pair of semi-detached dwellings with associated hard and soft landscaping and refuse store.</t>
  </si>
  <si>
    <t xml:space="preserve">1 Curtis Road, Whitton, Hounslow, TW4 5PU, </t>
  </si>
  <si>
    <t>TW4 5PU</t>
  </si>
  <si>
    <t>19/0691/FUL</t>
  </si>
  <si>
    <t>Demolition of 38 garages including vehicle repair garage and the erection of six residential units (2x 3 bed and 4 x 2 bed), incorporating two commercial (B1a offices) units (totalling 152 sq.m), with amenity space, 14 off-street car parking spaces and as</t>
  </si>
  <si>
    <t xml:space="preserve">Land Rear Of, 127 - 147 Kingsway, Mortlake, London, SW14 7HN, </t>
  </si>
  <si>
    <t>SW14 7HN</t>
  </si>
  <si>
    <t>19/0911/FUL</t>
  </si>
  <si>
    <t>Proposed construction of additional floor level to create 2 no. additional two bed flats, together with a three storey side extension in the form of a bay window, change to existing fenestration and addition of 8 no. balconies at first and second floor le</t>
  </si>
  <si>
    <t>Wick House, 10 Station Road, Hampton Wick, KT1 4HF</t>
  </si>
  <si>
    <t>KT2 4HF</t>
  </si>
  <si>
    <t>19/1219/FUL</t>
  </si>
  <si>
    <t>Replacement 2 storey 4 bedroom dwellinghouse with basement level and accommodation in the roof.  Associated hard and soft landscaping, cycle and refuse stores and parking.</t>
  </si>
  <si>
    <t>21 Sunbury Avenue, East Sheen, London, SW14 8RA</t>
  </si>
  <si>
    <t>SW14 8RA</t>
  </si>
  <si>
    <t>19/1647/FUL</t>
  </si>
  <si>
    <t>Demolition of the existing garage block and the erection of a mews development, consisting of 2 x 2 bedroom dwellings, together with associated car parking and landscaping improvements.</t>
  </si>
  <si>
    <t>Garages Adjacent 75, Churchview Road, Twickenham</t>
  </si>
  <si>
    <t>TW2 5BT</t>
  </si>
  <si>
    <t>19/1728/FUL</t>
  </si>
  <si>
    <t>Conversion and alteration of the existing garage building to provide a one bedroom flat over two levels together with a garden amenity area.</t>
  </si>
  <si>
    <t>Manning House, 3 Gloucester Road, Teddington, TW11 0NS</t>
  </si>
  <si>
    <t>TW11 0NS</t>
  </si>
  <si>
    <t>19/1731/FUL</t>
  </si>
  <si>
    <t>Demolition of existing dwellinghouse and erection of replacement two storey 4 bedroom dwellinghouse with associated hard and soft landscaping and cycle and refuse store. Replacement boundary fence/gates.</t>
  </si>
  <si>
    <t>17A Tower Road, Twickenham, TW1 4PD</t>
  </si>
  <si>
    <t>TW1 4PD</t>
  </si>
  <si>
    <t>19/1759/FUL</t>
  </si>
  <si>
    <t>Single-storey rear extension, roof extensions and alterations to front and rear, extension to second floor of rear addition, elevation/fenestration alterations and new boundary treatment to allow for the change of use from 2 to 5 flats.</t>
  </si>
  <si>
    <t>85 Connaught Road, Teddington, TW11 0QQ</t>
  </si>
  <si>
    <t>TW11 0QQ</t>
  </si>
  <si>
    <t>19/1763/FUL</t>
  </si>
  <si>
    <t>Demolition of existing residential garages and erection of 2x four bed semi-detached houses (Use Class C3), associated amenity space, landscaping, car and cycle parking and refuse storage.</t>
  </si>
  <si>
    <t>Garages At, Craneford Way, Twickenham</t>
  </si>
  <si>
    <t>TW2 7SQ</t>
  </si>
  <si>
    <t>19/1890/FUL</t>
  </si>
  <si>
    <t>Erection of two pairs of semi-detached 4 bedroom dwellings and associated parking and landscaping following the demolition of the existing property.</t>
  </si>
  <si>
    <t>224 Hospital Bridge Road, Twickenham, TW2 6LF</t>
  </si>
  <si>
    <t>TW2 6LF</t>
  </si>
  <si>
    <t>19/2199/FUL</t>
  </si>
  <si>
    <t>Erection of a two-storey building with a basement level providing a commercial unit (Flexible Use Class B1 or D1) on part ground floor and basement levels and two flats (2 x 2-beds) on ground and upper floors.  Associated cycle and refuse stores.</t>
  </si>
  <si>
    <t>14 St Leonards Road, East Sheen, London, SW14 7LY</t>
  </si>
  <si>
    <t>SW14 7LY</t>
  </si>
  <si>
    <t>19/2235/FUL</t>
  </si>
  <si>
    <t>Demolition of existing dwelling and the erection of two 4-bedroom semi-detached dwellings with associated access and car parking.</t>
  </si>
  <si>
    <t>10 Broad Lane, Hampton, TW12 3AW</t>
  </si>
  <si>
    <t>TW12 3AW</t>
  </si>
  <si>
    <t>19/2273/FUL</t>
  </si>
  <si>
    <t>Removal of static caravan.  Conversion of the ground floor area to left of barn entrance into a self-contained residence ancillary to the stables.  New toilet facility with disabled provision within stables.</t>
  </si>
  <si>
    <t>Old Farm Stables Flat, Oak Avenue, Hampton, TW12 3QD</t>
  </si>
  <si>
    <t>TW12 3QD</t>
  </si>
  <si>
    <t>Fairholme</t>
  </si>
  <si>
    <t>19/2404/FUL</t>
  </si>
  <si>
    <t>Redevelopment of existing hard standing court to accommodate new 4 storey residential building (comprising 11x1 bed and 1x2 bed charitable housing units) fronting Queens Road and 15 no. surface car parking spaces to the rear. Creation of a new multi-use r</t>
  </si>
  <si>
    <t>Queens Road Estate, Queens Road, Richmond, TW10</t>
  </si>
  <si>
    <t>TW10</t>
  </si>
  <si>
    <t>19/2414/FUL</t>
  </si>
  <si>
    <t>Erection of a single storey one-bed dwelling, associated parking provision, cycle and refuse stores and landscaping.</t>
  </si>
  <si>
    <t>Rear Of 54, Heathside, Whitton</t>
  </si>
  <si>
    <t>19/2471/FUL</t>
  </si>
  <si>
    <t>Demoltion of existing staircase/structures to rear. Construction of a part 3 part 2 storey rear extension to provide 2 x new flats and roof terrace (1 x studio and 1 x 1 bed flat) and associated bin store, cycle parking and hard and soft landscaping.</t>
  </si>
  <si>
    <t xml:space="preserve">121 High Street, Whitton, Twickenham, TW2 7LG, </t>
  </si>
  <si>
    <t>TW2 7LG</t>
  </si>
  <si>
    <t>19/2665/FUL</t>
  </si>
  <si>
    <t>Change of use of Hampton Court Gate Lodge from vacant police offices (sui generis) to a single family residential dwelling (use class C3) and the creation of a residential curtilage with associated parking and amenity space.  Change of use of land to the</t>
  </si>
  <si>
    <t>Hampton Court Gate Lodge, Hampton Court Road, Hampton, KT8 9BZ</t>
  </si>
  <si>
    <t>KT8 9BZ</t>
  </si>
  <si>
    <t>Bushy Park</t>
  </si>
  <si>
    <t>CA11 Hampton Court Green</t>
  </si>
  <si>
    <t>19/2789/FUL</t>
  </si>
  <si>
    <t>Demolition of existing commercial building and erection of building to provide 15 affordable residential units, together with 12 parking spaces and communal amenity space.</t>
  </si>
  <si>
    <t>Lockcorp House, 75 Norcutt Road, Twickenham, TW2 6SR</t>
  </si>
  <si>
    <t>TW2 6SR</t>
  </si>
  <si>
    <t>19/2893/FUL</t>
  </si>
  <si>
    <t>Construction of a detached two-storey building comprising of two x one-bedroom flats on the vacant car parking site including associated amenity space and no car parking.</t>
  </si>
  <si>
    <t>48 - 50 Ashley Road, Hampton</t>
  </si>
  <si>
    <t>TW12 2HU</t>
  </si>
  <si>
    <t>19/3101/GPD23</t>
  </si>
  <si>
    <t>Change of Use of existing B1(c) light industrial unit to residential C3 providing 1No. 2 Bed dwelling.</t>
  </si>
  <si>
    <t xml:space="preserve">Unit 4, Princes Works, Princes Road, Teddington, TW11 0RW, </t>
  </si>
  <si>
    <t>TW11 0RW</t>
  </si>
  <si>
    <t>Stanley Road, Teddington</t>
  </si>
  <si>
    <t>19/3324/FUL</t>
  </si>
  <si>
    <t>Demolition of 30 garages and erection of 5 x 3 bedroom detached dwellings with associated hard and soft landscaping, parking and cycle and refuse stores</t>
  </si>
  <si>
    <t>Garages And Land Adjacent Railway, South Worple Way, East Sheen, London</t>
  </si>
  <si>
    <t>19/3490/FUL</t>
  </si>
  <si>
    <t>Part two-storey/part single-storey rear extension to provide 1no. additional dwelling, including associated alterations to fenestration, following demolition of existing single-storey rear extension.</t>
  </si>
  <si>
    <t xml:space="preserve">81 High Street, Hampton Wick, Kingston Upon Thames, KT1 4DG, </t>
  </si>
  <si>
    <t>KT1 4DG</t>
  </si>
  <si>
    <t>19/3616/FUL</t>
  </si>
  <si>
    <t>Proposed redevelopment of existing car park to provide a new building of 5 to 6 storeys, comprising 46 no. residential units (Use Class C3), disabled car parking, cycle parking, landscaping, enhancements to public realm and associated works</t>
  </si>
  <si>
    <t xml:space="preserve">Old Station Forecourt, Railway Approach, Twickenham, TW1 4LJ, </t>
  </si>
  <si>
    <t>TW1 4LJ</t>
  </si>
  <si>
    <t>19/3632/FUL</t>
  </si>
  <si>
    <t>Loft conversion to no. 1 and no. 3 Cromwell Road to provide 2 x 1 person studios with external extensions (side dormer roof extensions) and alterations with internal remodeling and ancillary cycle and refuse storage.</t>
  </si>
  <si>
    <t>1 - 3 Cromwell Road, Teddington</t>
  </si>
  <si>
    <t>TW11 9EQ</t>
  </si>
  <si>
    <t>19/3704/FUL</t>
  </si>
  <si>
    <t>Part single, part two-storey rear extension to allow the expansion of both ground floor retail / commercial units and the sub-division of the existing 3 bedroom first floor flat to form 2No. 1-bedroom flats and the construction of a mansard style roof ext</t>
  </si>
  <si>
    <t>3 - 4 New Broadway, Hampton Hill</t>
  </si>
  <si>
    <t>TW12 1JG</t>
  </si>
  <si>
    <t>19/3746/FUL</t>
  </si>
  <si>
    <t>Rear extension at second and third floor levels to form 2 x 1 person flats</t>
  </si>
  <si>
    <t>Tabard House, 22 Upper Teddington Road, Hampton Wick</t>
  </si>
  <si>
    <t>KT1 4DT</t>
  </si>
  <si>
    <t>19/3857/FUL</t>
  </si>
  <si>
    <t>Part two storey, part first floor infill, part second floor rear extensions and extensions / alterations to the roof to facilitate the conversion of existing 1 x studio and 1 x 2 bed flat into four flats (2 x studio and 2 x 1 bed) and increase in retail floorspace with associated refuse and bicycle enclosures and hard and soft landscaping</t>
  </si>
  <si>
    <t>20 London Road, Twickenham, TW1 3RR</t>
  </si>
  <si>
    <t>TW1 3RR</t>
  </si>
  <si>
    <t>20/0127/FUL</t>
  </si>
  <si>
    <t>Conversion of existing maisonette on first and second floors into 2 flats (1 x 1 bedroom flat and 1 x 2 bedroom flat)</t>
  </si>
  <si>
    <t xml:space="preserve">350 Richmond Road, Twickenham, TW1 2DU, </t>
  </si>
  <si>
    <t>20/0145/FUL</t>
  </si>
  <si>
    <t>3,2m rear extension and division of a single flat into 2 flats.</t>
  </si>
  <si>
    <t>133A Percy Road, Twickenham, TW2 6HT</t>
  </si>
  <si>
    <t>TW2 6HT</t>
  </si>
  <si>
    <t>20/0238/GPD23</t>
  </si>
  <si>
    <t>Change of use of existing light industrial unit B1(c) to residential dwelling C3</t>
  </si>
  <si>
    <t>Unit 2, Princes Works, Princes Road, Teddington</t>
  </si>
  <si>
    <t>20/0373/PS192</t>
  </si>
  <si>
    <t>Change of use of part ground and upper floors from A2 (Financial Services) use class into C3 (Residential).</t>
  </si>
  <si>
    <t>347 Upper Richmond Road West, East Sheen, London, SW14 8RH</t>
  </si>
  <si>
    <t>SW14 8RH</t>
  </si>
  <si>
    <t>20/0595/FUL</t>
  </si>
  <si>
    <t>Demolition of existing outbuilding.  Single storey side/rear extension to facilitate change of use of rear part of ground floor (A1 (Retail)) to residential use (Class C3) to create 1 x 1 bed flat with associated cycle and refuse store.</t>
  </si>
  <si>
    <t>64 White Hart Lane, Barnes, London, SW13 0PZ</t>
  </si>
  <si>
    <t>20/0618/FUL</t>
  </si>
  <si>
    <t>Proposed conversion of existing office to 2 bedroom apartment.</t>
  </si>
  <si>
    <t xml:space="preserve">2 Heron Court, 3 - 5 High Street, Hampton, TW12 2SQ, </t>
  </si>
  <si>
    <t>TW12 2SQ</t>
  </si>
  <si>
    <t>20/0740/FUL</t>
  </si>
  <si>
    <t>Demolition of existing detached dwelling and construction of new 2 storey 4 bed house with basement level with associated hard and soft landscaping, cycle and refuse stores</t>
  </si>
  <si>
    <t xml:space="preserve">Downlands, Petersham Close, Petersham, Richmond, TW10 7DZ, </t>
  </si>
  <si>
    <t>TW10 7DZ</t>
  </si>
  <si>
    <t>20/0815/FUL</t>
  </si>
  <si>
    <t>Change of use of forecourt and existing lobby and staircase from B1(a) to sui generis (mixed B1(a)/C3) to facilitate the creation of a second floor extension to the existing office building to provide a 3 bed flat, external alterations to the fenestration</t>
  </si>
  <si>
    <t>East House , 109 South Worple Way, East Sheen, London, SW14 8TN</t>
  </si>
  <si>
    <t>SW14 8TN</t>
  </si>
  <si>
    <t>20/0915/GPD15</t>
  </si>
  <si>
    <t>Conversion of existing ground and first floor office to 2no. residential units</t>
  </si>
  <si>
    <t>2 Mount Mews, Hampton, TW12 2SH</t>
  </si>
  <si>
    <t>20/0921/FUL</t>
  </si>
  <si>
    <t>Conversion of existing 3-bed terraced dwelling to 2 x 1-bed flats</t>
  </si>
  <si>
    <t>22 Linden Road, Hampton, TW12 2JB</t>
  </si>
  <si>
    <t>TW12 2JB</t>
  </si>
  <si>
    <t>20/0990/FUL</t>
  </si>
  <si>
    <t>Demolition of existing garage and the erection of a single storey studio dwelling unit with associated hard and soft landscaping, refuse and cycle stores and boundary treatment.</t>
  </si>
  <si>
    <t>Land Rear Of, 40 Pagoda Avenue, Richmond, TW9 2HF</t>
  </si>
  <si>
    <t>TW9 2HF</t>
  </si>
  <si>
    <t>20/0997/FUL</t>
  </si>
  <si>
    <t>Demolition of the existing external staircase at the rear, part change of use of ground floor to C3 use, construction of a first floor infill rear extension with two rooflights at the front and 1 rooflight to rear to facilitate the conversion of existing 1 x three bedroom maisonette into 2 flats (2 x 1 bed)</t>
  </si>
  <si>
    <t>2 Grand Parade, East Sheen, London, SW14 7PS</t>
  </si>
  <si>
    <t>SW14 7PS</t>
  </si>
  <si>
    <t>20/1205/FUL</t>
  </si>
  <si>
    <t>Part change of use of ground floor from A3 to C3 (Residential) and alterations to existing shopfront to create new access door to facilitate the conversion of existing 2 x 3 bed maisonettes into 4 No. self-contained studio and 3 No. 1 bed Flats; Rear Infill between the Outriggers at first and second-floor level; Replacement of Roof with New Flat Red Clay Roof Tiles; Installation of 2 No. Velux Conservation Windows on Front Facing Pitched Roof; 2 No. Velux Conservation Windows and 1 No. AOV Window along with 12 No. Solar PV Panels on Rear Facing Pitched Roof; installation of 8 No. Solar PV Panels on the two Rear Outrigger Flat Roofs; and replacement / repositioning of the existing Extraction Duct at the rear of the Property</t>
  </si>
  <si>
    <t xml:space="preserve">102 - 104 Kew Road, Richmond, TW9 2PQ, </t>
  </si>
  <si>
    <t>TW9 2PQ</t>
  </si>
  <si>
    <t>Kew Road</t>
  </si>
  <si>
    <t>20/1223/FUL</t>
  </si>
  <si>
    <t>The construction of a two storey 4 bedroom dwelling with a basement level following the demolition of the existing house and garage.</t>
  </si>
  <si>
    <t xml:space="preserve">90 Ormond Avenue, Hampton, TW12 2RX, </t>
  </si>
  <si>
    <t>20/1333/FUL</t>
  </si>
  <si>
    <t>Rear extension at first floor level with green roof, installation of rooflights on side and rear facing roof slopes to facilitate change of use of upper floors to C3 (residential) use and to provide 1 x 2 bed maisonette: additional shop storage space at f</t>
  </si>
  <si>
    <t>5 Barnes High Street, Barnes, London, SW13 9LB</t>
  </si>
  <si>
    <t>SW13 9LB</t>
  </si>
  <si>
    <t>High Street, Barnes</t>
  </si>
  <si>
    <t>20/1417/GPD15</t>
  </si>
  <si>
    <t>Change of use of office (B1a) to dwelling (C3)</t>
  </si>
  <si>
    <t xml:space="preserve">112 Shacklegate Lane, Teddington, TW11 8SH, </t>
  </si>
  <si>
    <t>20/1558/FUL</t>
  </si>
  <si>
    <t>Additional storey to 2-storey commercial building to provide 4 no.1 bed apartments</t>
  </si>
  <si>
    <t xml:space="preserve">Ground Floor, 55 - 61 Heath Road, Twickenham, TW1 4AW, </t>
  </si>
  <si>
    <t>TW1 4AW</t>
  </si>
  <si>
    <t>20/1570/FUL</t>
  </si>
  <si>
    <t>Demolition of existing garages and erection of a part two / four storey building to provide 4 x 1, 4 x 2 and 1 x 3 bedroom flats and associated soft and hard landscaping, cycle and refuse stores.</t>
  </si>
  <si>
    <t>Garage Site, Marys Terrace, Twickenham, TW1 3JB</t>
  </si>
  <si>
    <t>TW1 3JB</t>
  </si>
  <si>
    <t>20/1805/FUL</t>
  </si>
  <si>
    <t>Change of use of part of ground floor commercial unit to provide 4 x 1 bedroom dwellings</t>
  </si>
  <si>
    <t>159 Heath Road, Twickenham TW1 4BH</t>
  </si>
  <si>
    <t>TW1 4BH</t>
  </si>
  <si>
    <t>20/1846/FUL</t>
  </si>
  <si>
    <t>Ground and basement extensions to facilitate change of use of basement and part change of use of ground floor from A1 to C3 to provide a one- bedroom residential unit</t>
  </si>
  <si>
    <t>4 The Broadway, Barnes, London, SW13 0NY</t>
  </si>
  <si>
    <t>SW13 0NY</t>
  </si>
  <si>
    <t>20/1885/FUL</t>
  </si>
  <si>
    <t>Conversion of public house to a single residential dwelling</t>
  </si>
  <si>
    <t xml:space="preserve">80 Windmill Road, Hampton Hill, Hampton, TW12 1QU, </t>
  </si>
  <si>
    <t>TW12 1QU</t>
  </si>
  <si>
    <t>20/1985/GPD23</t>
  </si>
  <si>
    <t>Proposed change of use from Class B1(c) light industrial to Class C3 (residential) (2 dwellings).</t>
  </si>
  <si>
    <t>12 High Street, Hampton Hill, TW12 1PD</t>
  </si>
  <si>
    <t>TW12 1PD</t>
  </si>
  <si>
    <t>20/2000/FUL</t>
  </si>
  <si>
    <t>Change of use of existing financial and professional services to C3 (Residential) to create 1 two bed flat, rear extension, fenestration alterations and insertion of rooflight to single storey front projection.</t>
  </si>
  <si>
    <t>192 Heath Road, Twickenham, TW2 5TX</t>
  </si>
  <si>
    <t>TW2 5TX</t>
  </si>
  <si>
    <t>20/2077/GPD15</t>
  </si>
  <si>
    <t>Change of use from Class B1(a) to Class C3 to provide 1 x 3 bed flat</t>
  </si>
  <si>
    <t>First Floor, 23 - 25 King Street, Twickenham, TW1 3SD</t>
  </si>
  <si>
    <t>TW1 3SD</t>
  </si>
  <si>
    <t>20/2093/GPD15</t>
  </si>
  <si>
    <t>CHANGE OF USE FROM OFFICE TO RESIDENTIAL TO CREATE 31 RESIDENTIAL UNITS</t>
  </si>
  <si>
    <t>159 Mortlake Road, Kew</t>
  </si>
  <si>
    <t>20/2118/FUL</t>
  </si>
  <si>
    <t>Fenestration alterations to rear and side elevation to facilitate change of use of rear part of premises from Class E (Retail) to C3 to create 1 x 1 bed flat and associated refuse and cycle store.</t>
  </si>
  <si>
    <t>301 Richmond Road, Kingston Upon Thames, KT2 5QU</t>
  </si>
  <si>
    <t>KT2 5QU</t>
  </si>
  <si>
    <t>20/2298/FUL</t>
  </si>
  <si>
    <t>Demolition of garage to rear of property accessed from Castle Yard to facilitate change of use of rear part to C3 (Residential) use to provide 1 x 2 bedroom two storey house with associated cycle and refuse stores</t>
  </si>
  <si>
    <t>28 Hill Street, Richmond, TW9 1TW</t>
  </si>
  <si>
    <t>TW9 1TW</t>
  </si>
  <si>
    <t>20/2345/FUL</t>
  </si>
  <si>
    <t>Erection of a new 3 bedroom disabled dwelling with mezzanine, dormer room and carers' accommodation and retrospective permission for the demolition of fire destroyed bungalow.</t>
  </si>
  <si>
    <t xml:space="preserve">31A Whitton Waye, Whitton, Hounslow, TW3 2LT, </t>
  </si>
  <si>
    <t>TW3 2LT</t>
  </si>
  <si>
    <t>20/2358/FUL</t>
  </si>
  <si>
    <t>Change of use for conversion of an office designed as a live work one-bedroom residential property to a two-bedroom residential property, with associated landscaping.</t>
  </si>
  <si>
    <t>19 Thames Street, Hampton, TW12 2EW</t>
  </si>
  <si>
    <t>TW12 2EW</t>
  </si>
  <si>
    <t>20/2393/FUL</t>
  </si>
  <si>
    <t>Conversion of Upper Floors to No. 104 (House of Multiple Occupation) to two self contained Flats, with new ground floor pedestrian access.</t>
  </si>
  <si>
    <t>102-104 , Heath Road, Twickenham, TW1 4BW</t>
  </si>
  <si>
    <t>20/2411/FUL</t>
  </si>
  <si>
    <t>Erection of a 3 bed detached dwelling house with associated off-street parking and amenity space</t>
  </si>
  <si>
    <t>52 Ringwood Way, Hampton Hill, TW12 1AT</t>
  </si>
  <si>
    <t>TW12 1AT</t>
  </si>
  <si>
    <t>20/2626/GPH01</t>
  </si>
  <si>
    <t>Construction of an additonal storey containing 3no. flats immediately above the existing topmost residential storey, and recreation of the existing roof shape; addition of 2no. off-street parking spaces along with secure bike and bin storage.</t>
  </si>
  <si>
    <t>Heritage House, 145 London Road, Twickenham</t>
  </si>
  <si>
    <t>TW1 1EF</t>
  </si>
  <si>
    <t>20/2841/FUL</t>
  </si>
  <si>
    <t>Proposed erection of single storey building at rear to provide 1 no. self contained flat</t>
  </si>
  <si>
    <t>118A - 118B High Street, Hampton Hill, Hampton, TW12 1NT</t>
  </si>
  <si>
    <t>TW12 1NT</t>
  </si>
  <si>
    <t>20/2868/FUL</t>
  </si>
  <si>
    <t>Proposed side extension at second floor level, the replacement of the rear extensions with a single storey glazed extension and the loss of one 1 bedroom unit from 3 units into 1no. 4 bedroom flat and 1no. 3 bedroom flat</t>
  </si>
  <si>
    <t>7 Ailsa Road, Twickenham, TW1 1QJ</t>
  </si>
  <si>
    <t>TW1 1QJ</t>
  </si>
  <si>
    <t>20/2902/FUL</t>
  </si>
  <si>
    <t>New 2-storey detached house with associated parking to replace existing bungalow.</t>
  </si>
  <si>
    <t>60A Wensleydale Road, Hampton, TW12 2LX</t>
  </si>
  <si>
    <t>TW12 2LX</t>
  </si>
  <si>
    <t>20/2923/FUL</t>
  </si>
  <si>
    <t>Demolition of existing garages and greenhouses and redevelopment to provide a single detached residential property</t>
  </si>
  <si>
    <t>Land Rear Of 130, Castelnau, Barnes, London</t>
  </si>
  <si>
    <t>SW13 9ET</t>
  </si>
  <si>
    <t>20/3164/OUT</t>
  </si>
  <si>
    <t>Outline application for a single storey 2 bedroomed dwelling to the rear of 2 Sunbury Avenue, associated hard and soft landscaping and off-street parking</t>
  </si>
  <si>
    <t>Land Rear Of, 2 Sunbury Avenue, East Sheen, London</t>
  </si>
  <si>
    <t>20/3489/FUL</t>
  </si>
  <si>
    <t>Erection of hip to gable roof extension to No. 7. Subdivision of garden plot, first floor side and rear extension, rear dormer, front ground and first floor bay windows to facilitate the provision of 1 x 3 bed house adjoining 7 Dorset Way with associated</t>
  </si>
  <si>
    <t>7 Dorset Way, Twickenham, TW2 6NB</t>
  </si>
  <si>
    <t>TW2 6NB</t>
  </si>
  <si>
    <t>20/3495/FUL</t>
  </si>
  <si>
    <t>Conversion of existing ancillary residential accommodation to a single-family dwelling house with minor external alterations, associated parking, refuse and cycle enclosures.</t>
  </si>
  <si>
    <t>Land To Rear Of, 24 Marchmont Road, Richmond, TW10 6HQ</t>
  </si>
  <si>
    <t>TW10 6HQ</t>
  </si>
  <si>
    <t>20/3689/GPD15</t>
  </si>
  <si>
    <t>Proposed change the use from office to residential (1No. 2-bed unit) within the wing to the south of the property</t>
  </si>
  <si>
    <t>171 Kingston Road, Teddington, TW11 9JP</t>
  </si>
  <si>
    <t>TW11 9JP</t>
  </si>
  <si>
    <t>20/3707/FUL</t>
  </si>
  <si>
    <t>Erection of 1 x residential flat with associated access, cycle and bin store.</t>
  </si>
  <si>
    <t>21/0110/GPD15</t>
  </si>
  <si>
    <t>Change of Use from Offices (Class E formerly B1(a)) to C3 to form 1 x 2 bed and 1 x 1 bed flats.</t>
  </si>
  <si>
    <t>Unit A, 92 - 98 Lower Mortlake Road, Richmond</t>
  </si>
  <si>
    <t>21/0146/FUL</t>
  </si>
  <si>
    <t>Demolition of the Existing house and outbuildings and replacement with a Single Family Dwelling, new front boundary wall and vehicular gate and associated hard and soft landscaping, cycle and refuse stores</t>
  </si>
  <si>
    <t xml:space="preserve">19 Nylands Avenue, Kew, Richmond, TW9 4HH, </t>
  </si>
  <si>
    <t>TW9 4HH</t>
  </si>
  <si>
    <t>21/0313/GPD15</t>
  </si>
  <si>
    <t>Conversion of offices in Sandford House into 6 self-contained flats and Jardine House into 4 self-contained flats.</t>
  </si>
  <si>
    <t>Jardine House And Sandford House, 1B And 1C Claremont Road , Teddington</t>
  </si>
  <si>
    <t>21/0699/FUL</t>
  </si>
  <si>
    <t>Upward roof extension to provide for one flat, and alter elevations, and associated works</t>
  </si>
  <si>
    <t>47 Crown Road, Twickenham, TW1 3EJ</t>
  </si>
  <si>
    <t>TW1 3EJ</t>
  </si>
  <si>
    <t>21/1087/GPD15</t>
  </si>
  <si>
    <t>The proposed works is for the change of use of existing Class E office use on first floor to provide C3 3 x 1 bedroom units and a 1 x 2 bedroom unit</t>
  </si>
  <si>
    <t>First Floor, 55 - 61 Heath Road, Twickenham</t>
  </si>
  <si>
    <t>21/1100/FUL</t>
  </si>
  <si>
    <t>Demolition of dwelling and replacement with a new single family dwelling house.</t>
  </si>
  <si>
    <t>15 Orchard Rise, Richmond, TW10 5BX</t>
  </si>
  <si>
    <t>TW10 5BX</t>
  </si>
  <si>
    <t>21/1219/GPD15</t>
  </si>
  <si>
    <t>Change of use from offices (B1a) to single dwelling house (C3).</t>
  </si>
  <si>
    <t xml:space="preserve">Suite 1, 47 St Margarets Grove, Twickenham, TW1 1JF, </t>
  </si>
  <si>
    <t>TW1 1JF</t>
  </si>
  <si>
    <t>21/1220/GPD15</t>
  </si>
  <si>
    <t>Change of use of suites 2, 3 and 4 from offices (B1) to 3 one-bedroom single family dwellings.</t>
  </si>
  <si>
    <t>Suites 2, 3 And 4, 47 St Margarets Grove, Twickenham</t>
  </si>
  <si>
    <t>21/1493/GPD15</t>
  </si>
  <si>
    <t>Change of use of first floor office space to create 5 residential units (C3)</t>
  </si>
  <si>
    <t>61 High Street, Teddington, TW11 8HA</t>
  </si>
  <si>
    <t>TW11 8HA</t>
  </si>
  <si>
    <t>21/1788/GPD15</t>
  </si>
  <si>
    <t>Change of use from office space to 6 residential units.</t>
  </si>
  <si>
    <t>37 Sheen Road, Richmond, TW9 1AJ</t>
  </si>
  <si>
    <t>TW9 1AJ</t>
  </si>
  <si>
    <t>CA31 Sheen Road Richmond</t>
  </si>
  <si>
    <t>21/1864/FUL</t>
  </si>
  <si>
    <t>Extension of existing house and reversion of two (33 and 35) plots into one and associated hard and soft landscaping</t>
  </si>
  <si>
    <t>33 Ham Farm Road Ham Richmond TW10 5NA</t>
  </si>
  <si>
    <t>TW10 5NA</t>
  </si>
  <si>
    <t>21/2497/FUL</t>
  </si>
  <si>
    <t>Retention of dental surgery (Use Class D1) to ground floor and conversion of the first floor to residential use (Use Class C3). Ground and first floor side extension with first floor roof terrace.  Alterations to fenestration and boundary gates. Cycle and</t>
  </si>
  <si>
    <t>37 The Vineyard, Richmond, TW10 6AS</t>
  </si>
  <si>
    <t>21/2528/GPD13</t>
  </si>
  <si>
    <t>Change of use of part of ground floor of property from A2 to C3 Use.</t>
  </si>
  <si>
    <t xml:space="preserve">357 Upper Richmond Road West, East Sheen, London, SW14 8QN, </t>
  </si>
  <si>
    <t>21/2602/FUL</t>
  </si>
  <si>
    <t>Construction of a single storey rear extension and change of use of existing lower ground floor flat from C3 to E(e) (Medical and Health Services) to enable the enlargement of the existing dental practice to provide a further 3 x surgeries.</t>
  </si>
  <si>
    <t>200 Castelnau, Barnes, London, SW13 9DW</t>
  </si>
  <si>
    <t>SW13 9DW</t>
  </si>
  <si>
    <t>Castelnau, North Barnes</t>
  </si>
  <si>
    <t>21/2646/FUL</t>
  </si>
  <si>
    <t>Two storey side extension to facilitate the conversion of the existing house into two flats. Associated cycle and refuse stores. Solar panels on rear roofslope and side roofslope to outrigger.</t>
  </si>
  <si>
    <t>39 Gainsborough Road, Richmond, TW9 2DZ</t>
  </si>
  <si>
    <t>TW9 2DZ</t>
  </si>
  <si>
    <t>21/2665/GPD13</t>
  </si>
  <si>
    <t>Proposed change of use from A1 (retail) units to 2No. 1 bed apartments C3 (residential) Use Class</t>
  </si>
  <si>
    <t>21/2864/FUL</t>
  </si>
  <si>
    <t>Reinstatement of period features to front elevation, enlargement of front lightwell and provision of balustrade, demolition of two storey rear extension and construction of new two storey rear etension, formation of reduced level rear terrace, replacement windows and reinstatement as a single dwellinghouse.</t>
  </si>
  <si>
    <t>28 Lonsdale Road Barnes London SW13 9EB</t>
  </si>
  <si>
    <t>SW13 9EB</t>
  </si>
  <si>
    <t>21/2965/FUL</t>
  </si>
  <si>
    <t>Change of use of basement from mixed storage to self-contained 2 bed dwelling,  single storey extension, extension to existing basement, creation  new side entrance on the eastern elevation, extension of rear terrace,  new pitched roof on the front elevat</t>
  </si>
  <si>
    <t xml:space="preserve">2 Montrose Avenue, Twickenham, TW2 6HB, </t>
  </si>
  <si>
    <t>TW2 6HB</t>
  </si>
  <si>
    <t>21/3330/FUL</t>
  </si>
  <si>
    <t>Construction of terrace of 3 family houses with associated parking and landscaping.</t>
  </si>
  <si>
    <t>Car Park, Brooklands Place, Hampton</t>
  </si>
  <si>
    <t>21/3498/FUL</t>
  </si>
  <si>
    <t>Single-storey side / rear extension, rear dormer roof extension to main roof and roof to outrigger, rooflights on front roof slope, replacement windows on all elevations and removal of rear chimneys to facilitate the reversion of two two-bedroom self-contained flats to a single household dwellinghouse with associated landscaping</t>
  </si>
  <si>
    <t>17 Elm Grove Road, Barnes</t>
  </si>
  <si>
    <t>SW13 0BU</t>
  </si>
  <si>
    <t>CA32 Barnes Common</t>
  </si>
  <si>
    <t>21/3859/GPD26</t>
  </si>
  <si>
    <t>Change of use of a dance studio (Class E) into four flats (Class C3)</t>
  </si>
  <si>
    <t xml:space="preserve">12 Park Road, Hampton Wick, Kingston Upon Thames, KT1 4AS, </t>
  </si>
  <si>
    <t>KT1 4AS</t>
  </si>
  <si>
    <t>21/3975/GPD26</t>
  </si>
  <si>
    <t>Change of use of part ground floor and all of first floor at 14 Eton Street from commercial, business and service (Class E) to residential (Class C3) to provide 1 no. studio flat_x000D_</t>
  </si>
  <si>
    <t>14 Eton Street, Richmond, TW9 1EE</t>
  </si>
  <si>
    <t>TW9 1EE</t>
  </si>
  <si>
    <t>21/4123/GPD26</t>
  </si>
  <si>
    <t>Change of use and conversion of Unit H from Use Class E office to Use Class C3 dwelling house, with ground level car and cycle parking and refuse storage.</t>
  </si>
  <si>
    <t xml:space="preserve">Unit H, 42 Upper Richmond Road West, East Sheen, London, SW14 8DD, </t>
  </si>
  <si>
    <t>SW14 8DD</t>
  </si>
  <si>
    <t>22/0153/GPD26</t>
  </si>
  <si>
    <t>Change of use of part of ground floor and first floor from restaurant to C3 residential use to provide 1 additional first floor flat</t>
  </si>
  <si>
    <t>29 Kew Road, Richmond, TW9 2NQ</t>
  </si>
  <si>
    <t>22/0229/GPD26</t>
  </si>
  <si>
    <t>Change of use from offices to dwelling houses to create 2 self contained flats (3b 6p, 5b 8p)</t>
  </si>
  <si>
    <t>32 Candler Mews, Twickenham, TW1 3JF</t>
  </si>
  <si>
    <t>TW1 3JF</t>
  </si>
  <si>
    <t>22/0304/GPD26</t>
  </si>
  <si>
    <t>Change of use from class E office to single dwellinghouse, with ground level car and cycle parking and refuse storage.</t>
  </si>
  <si>
    <t xml:space="preserve">Unit J1 And J2, 42 Upper Richmond Road West, East Sheen, London, SW14 8DD, </t>
  </si>
  <si>
    <t>Site Allocation</t>
  </si>
  <si>
    <t>Open Market / Affordable</t>
  </si>
  <si>
    <t>Sainsbury’s, Manor Road</t>
  </si>
  <si>
    <t>Sainsbury’s, Manor Road/Lower Richmond Road</t>
  </si>
  <si>
    <t>Mereway Centre</t>
  </si>
  <si>
    <t>The Mereway Centre Mereway Road Twickenham</t>
  </si>
  <si>
    <t>Teddington Telephone Exchange</t>
  </si>
  <si>
    <t>Telephone Exchange, 88 High Street, Teddington, TW1 18JD</t>
  </si>
  <si>
    <t>19/0510/FUL</t>
  </si>
  <si>
    <t>Demolition of existing buildings and structures and comprehensive residential-led redevelopment of a single storey pavilion, basements and four buildings of between four and nine storeys to provide 385 residential units (Class C3), flexible retail /community / office uses</t>
  </si>
  <si>
    <t>Homebase, 84 Manor Road Richmond TW9 1YB</t>
  </si>
  <si>
    <t>20/0539/FUL</t>
  </si>
  <si>
    <t>Affordable</t>
  </si>
  <si>
    <t>Demolition of all existing buildings; erection of two 3-storey buildings comprising 30 residential dwellings in total (6 x1 bedroom, 17 x 2 bedroom &amp; 7 x 3 bedroom); erection of single storey nursery building (294 sqm in total) alterations to existing access road and formation of 36 no. car parking spaces at grade; landscaping including communal amenity space and ecological enhancement area; secure cycle and refuse storage structures.</t>
  </si>
  <si>
    <t>The Strathmore Centre, Strathmore Road, Teddington TW11 8UH</t>
  </si>
  <si>
    <t>21/2533/FUL</t>
  </si>
  <si>
    <t>Provision of new community centre on existing North Lane Depot, East Car Park site, together with demolition of existing community centre and provision of affordable housing on existing Elleray Hall site.</t>
  </si>
  <si>
    <t xml:space="preserve">Elleray Hall Site North Lane Depot And East Car Park, Middle Lane, Teddington
</t>
  </si>
  <si>
    <t>21/2758/FUL</t>
  </si>
  <si>
    <t>Demolition of existing buildings and structures and redevelopment of the site comprising 45 residential units (Use Class C3), ground floor commercial/retail/cafe (Use Class E), public house (Sui Generis), boathouse locker storage, floating pontoon and floating ecosystems with associated landscaping, reprovision of Diamond Jubilee Gardens, alterations to highway layout and parking provision and other relevant works.</t>
  </si>
  <si>
    <t>1-1C King Street, 2-4 Water Lane, The Embankment And River Wall, Water Lane, Wharf Lane And The Diamond Jubilee Gardens, Twickenham</t>
  </si>
  <si>
    <t>22/1442/FUL</t>
  </si>
  <si>
    <t>Demolition of existing buildings on-site and change of use of land within Ham Close, the Woodville Day Centre and St Richards Church of England Primary School and the existing recycling and parking area to the east of Ham Village Green for a phased mixed-use redevelopment comprising: a. 452 residential homes (Class C3) up to 6 storeys</t>
  </si>
  <si>
    <t>Ham Close, Ham Village Green, Car Park To East Of Ham Village Green, And Part Of Woodville Day Centre Site And St Richards Church Of England Primary School Site, Ham</t>
  </si>
  <si>
    <t>22/3112/FUL</t>
  </si>
  <si>
    <t>Erection of one 4-storey building and one 2-storey building to provide 12 affordable housing units (7 Supported Living units and 5 London Living Rent units), plus one residential support unit; removal of existing vehicular access; landscaping including communal amenity space and ecological enhancement area; erection of ancillary structures including secure cycle and refuse storage structures.</t>
  </si>
  <si>
    <t>Meadows Hall Church Road Richmond TW10 6LN</t>
  </si>
  <si>
    <t>STR</t>
  </si>
  <si>
    <t>The Stag Brewery Lower Richmond Road Mortlake London SW14 7ET</t>
  </si>
  <si>
    <t>Telephone Exchange, Garfield Road, Twickenham</t>
  </si>
  <si>
    <t>Telephone Exchange, Ashdale Close, Whitton, TW1 7BE</t>
  </si>
  <si>
    <t>Richmond upon Thames - Authority Monitoring Report 
Housing Land Financial Year Report 2021/22 - Position at 1st April 2022</t>
  </si>
  <si>
    <t>Expected Housing Delivery Trajectory</t>
  </si>
  <si>
    <t>London Plan Period</t>
  </si>
  <si>
    <t>2011 London Plan</t>
  </si>
  <si>
    <t>2016 London Plan</t>
  </si>
  <si>
    <t>London Plan (2021)</t>
  </si>
  <si>
    <t>2022/23</t>
  </si>
  <si>
    <t>2023/24</t>
  </si>
  <si>
    <t>2024/25</t>
  </si>
  <si>
    <t>2025/26</t>
  </si>
  <si>
    <t>2026/27</t>
  </si>
  <si>
    <t>2027/28</t>
  </si>
  <si>
    <t>2028/29</t>
  </si>
  <si>
    <t>2029/30</t>
  </si>
  <si>
    <t>2030/31</t>
  </si>
  <si>
    <t>Years of Plan Remaining</t>
  </si>
  <si>
    <t>Past Completions</t>
  </si>
  <si>
    <t>Projected Completions</t>
  </si>
  <si>
    <t>Cumulative Completions over Plan Period</t>
  </si>
  <si>
    <t>Target</t>
  </si>
  <si>
    <t>Annual Target</t>
  </si>
  <si>
    <t>Cumulative Target over Plan Period</t>
  </si>
  <si>
    <t>Delivery against Target</t>
  </si>
  <si>
    <t>Cumulative Completions against Cumulative Target</t>
  </si>
  <si>
    <t>Managed Annual Target incorporating Past and Projected Completions</t>
  </si>
  <si>
    <t>Stepped Trajectory</t>
  </si>
  <si>
    <t>Proposal</t>
  </si>
  <si>
    <t xml:space="preserve">Address
</t>
  </si>
  <si>
    <t>Existing C3 Dwelling</t>
  </si>
  <si>
    <t>Existing Home Rooms</t>
  </si>
  <si>
    <t>Proposed Home Rooms</t>
  </si>
  <si>
    <t>Net Home Rooms</t>
  </si>
  <si>
    <t>Existing House in Multiple Occupation Rooms</t>
  </si>
  <si>
    <t>Proposed House in Multiple Occupation Rooms</t>
  </si>
  <si>
    <t>Net House in Multiple Occupation Rooms</t>
  </si>
  <si>
    <t>Existing Student Bedrooms</t>
  </si>
  <si>
    <t>Proposed Student Bedrooms</t>
  </si>
  <si>
    <t>Net Student Bedrooms</t>
  </si>
  <si>
    <t>Existing Staff Accomodation</t>
  </si>
  <si>
    <t>Proposed Staff Accomodation</t>
  </si>
  <si>
    <t>Net Staff Accomodation</t>
  </si>
  <si>
    <t>1.8 : 1</t>
  </si>
  <si>
    <t>2.5:1</t>
  </si>
  <si>
    <t>C1</t>
  </si>
  <si>
    <t>D1</t>
  </si>
  <si>
    <t>Net Residential Units</t>
  </si>
  <si>
    <t>HMO</t>
  </si>
  <si>
    <t>Refurbishment and remodelling of the existing dry cleaners (Use Class A1: Shops)  and workshop (Use Class B1c: light industrial) including infill extensions and alterations, conversion of seven x one self-contained flats to six residential flats (comprisi</t>
  </si>
  <si>
    <t>21/1380/GPD20</t>
  </si>
  <si>
    <t>Care Home Beds</t>
  </si>
  <si>
    <t>Change of use from Class C2 (Residential institution) to a registered nursery use</t>
  </si>
  <si>
    <t>Oxford House, 169 Upper Richmond Road West, East Sheen, London, SW14 8EB</t>
  </si>
  <si>
    <t>SW14 8EB</t>
  </si>
  <si>
    <t>20/3334/ES191</t>
  </si>
  <si>
    <t>House in Multiple Occupation Use (Sui Generis) relating to the use of ground and first floors of the property as 16 individual units of accommodation.</t>
  </si>
  <si>
    <t>252 Kingston Road, Teddington, TW11 9JQ</t>
  </si>
  <si>
    <t>27-29 Lower Teddington Road</t>
  </si>
  <si>
    <t>Student Bedrooms</t>
  </si>
  <si>
    <t>23-27 Lower Teddington Road</t>
  </si>
  <si>
    <t>19/3295/FUL</t>
  </si>
  <si>
    <t>Addition of two two-storey en suite extensions on northern elevation of rear wing. Addition of new wheelchair lift on eastern elevation of rear wing. Ground floor extension to Nurses' Station at rear of Leslie Grade Wing and renewal of metal balcony over.</t>
  </si>
  <si>
    <t>Brinsworth House , 72 Staines Road, Twickenham, TW2 5AL</t>
  </si>
  <si>
    <t>TW2 5AL</t>
  </si>
  <si>
    <t>21/2661/FUL</t>
  </si>
  <si>
    <t>Conversion and extension of roof space above modern boarding blocks (C2 use) to provide additional boarding accommodation and rooflights. Raising of parapet walls.  Plant at ground level; 4No electric vehicle charging points in Entrance Forecourt; tempora</t>
  </si>
  <si>
    <t xml:space="preserve">The Royal Ballet School, White Lodge, Richmond Park, Richmond, TW10 5HR, </t>
  </si>
  <si>
    <t>TW10 5HR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</si>
</sst>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_ ;\-#,##0\ "/>
    <numFmt numFmtId="166" formatCode="0.0000"/>
    <numFmt numFmtId="167" formatCode="0.0%"/>
    <numFmt numFmtId="168" formatCode="#,##0.0"/>
  </numFmts>
  <fonts count="55" x14ac:knownFonts="1">
    <font>
      <sz val="11"/>
      <color theme="1"/>
      <name val="Calibri"/>
      <family val="2"/>
      <scheme val="minor"/>
    </font>
    <font>
      <sz val="12"/>
      <name val="Calibri"/>
      <family val="2"/>
      <scheme val="minor"/>
    </font>
    <font>
      <sz val="12"/>
      <color rgb="FFFF0000"/>
      <name val="Calibri"/>
      <family val="2"/>
      <scheme val="minor"/>
    </font>
    <font>
      <sz val="11"/>
      <name val="Calibri"/>
      <family val="2"/>
      <scheme val="minor"/>
    </font>
    <font>
      <sz val="9"/>
      <name val="Arial"/>
      <family val="2"/>
    </font>
    <font>
      <sz val="10"/>
      <name val="Arial"/>
      <family val="2"/>
    </font>
    <font>
      <sz val="10"/>
      <name val="MS Sans Serif"/>
      <family val="2"/>
    </font>
    <font>
      <sz val="11"/>
      <color theme="1"/>
      <name val="Calibri"/>
      <family val="2"/>
      <scheme val="minor"/>
    </font>
    <font>
      <sz val="11"/>
      <color rgb="FFFF0000"/>
      <name val="Calibri"/>
      <family val="2"/>
      <scheme val="minor"/>
    </font>
    <font>
      <sz val="10"/>
      <name val="Calibri"/>
      <family val="2"/>
      <scheme val="minor"/>
    </font>
    <font>
      <b/>
      <sz val="12"/>
      <name val="Calibri"/>
      <family val="2"/>
      <scheme val="minor"/>
    </font>
    <font>
      <b/>
      <i/>
      <u/>
      <sz val="9"/>
      <color indexed="10"/>
      <name val="Arial"/>
      <family val="2"/>
    </font>
    <font>
      <b/>
      <sz val="16"/>
      <name val="Arial"/>
      <family val="2"/>
    </font>
    <font>
      <b/>
      <vertAlign val="superscript"/>
      <sz val="16"/>
      <name val="Arial"/>
      <family val="2"/>
    </font>
    <font>
      <b/>
      <i/>
      <sz val="11"/>
      <name val="Arial"/>
      <family val="2"/>
    </font>
    <font>
      <sz val="9"/>
      <color theme="0" tint="-0.249977111117893"/>
      <name val="Arial"/>
      <family val="2"/>
    </font>
    <font>
      <b/>
      <sz val="9"/>
      <name val="Arial"/>
      <family val="2"/>
    </font>
    <font>
      <b/>
      <sz val="8"/>
      <name val="Arial"/>
      <family val="2"/>
    </font>
    <font>
      <sz val="8"/>
      <name val="Arial"/>
      <family val="2"/>
    </font>
    <font>
      <sz val="10"/>
      <color indexed="8"/>
      <name val="Arial"/>
      <family val="2"/>
    </font>
    <font>
      <sz val="8"/>
      <color rgb="FFFF0000"/>
      <name val="Arial"/>
      <family val="2"/>
    </font>
    <font>
      <b/>
      <sz val="8"/>
      <color rgb="FFFF0000"/>
      <name val="Arial"/>
      <family val="2"/>
    </font>
    <font>
      <i/>
      <sz val="9"/>
      <color theme="0" tint="-0.249977111117893"/>
      <name val="Arial"/>
      <family val="2"/>
    </font>
    <font>
      <sz val="8"/>
      <color theme="0" tint="-0.249977111117893"/>
      <name val="Arial"/>
      <family val="2"/>
    </font>
    <font>
      <b/>
      <sz val="9"/>
      <color rgb="FFFF0000"/>
      <name val="Arial"/>
      <family val="2"/>
    </font>
    <font>
      <b/>
      <sz val="8"/>
      <color theme="1"/>
      <name val="Arial"/>
      <family val="2"/>
    </font>
    <font>
      <sz val="10"/>
      <color indexed="10"/>
      <name val="Arial"/>
      <family val="2"/>
    </font>
    <font>
      <b/>
      <sz val="10"/>
      <name val="Arial"/>
      <family val="2"/>
    </font>
    <font>
      <sz val="9"/>
      <color indexed="10"/>
      <name val="Arial"/>
      <family val="2"/>
    </font>
    <font>
      <sz val="8"/>
      <color indexed="8"/>
      <name val="Arial"/>
      <family val="2"/>
    </font>
    <font>
      <b/>
      <u/>
      <sz val="16"/>
      <name val="Arial"/>
      <family val="2"/>
    </font>
    <font>
      <b/>
      <sz val="9"/>
      <color theme="0" tint="-0.499984740745262"/>
      <name val="Arial"/>
      <family val="2"/>
    </font>
    <font>
      <sz val="9"/>
      <color theme="0" tint="-0.499984740745262"/>
      <name val="Arial"/>
      <family val="2"/>
    </font>
    <font>
      <b/>
      <sz val="8"/>
      <color theme="0" tint="-0.499984740745262"/>
      <name val="Arial"/>
      <family val="2"/>
    </font>
    <font>
      <b/>
      <sz val="8"/>
      <color theme="1"/>
      <name val="Calibri"/>
      <family val="2"/>
      <scheme val="minor"/>
    </font>
    <font>
      <sz val="8"/>
      <color theme="0" tint="-0.499984740745262"/>
      <name val="Arial"/>
      <family val="2"/>
    </font>
    <font>
      <b/>
      <sz val="11"/>
      <name val="Arial"/>
      <family val="2"/>
    </font>
    <font>
      <sz val="8"/>
      <color theme="1"/>
      <name val="Arial"/>
      <family val="2"/>
    </font>
    <font>
      <b/>
      <sz val="8"/>
      <color indexed="17"/>
      <name val="Arial"/>
      <family val="2"/>
    </font>
    <font>
      <sz val="7.5"/>
      <color theme="1"/>
      <name val="Arial"/>
      <family val="2"/>
    </font>
    <font>
      <sz val="7.5"/>
      <name val="Arial"/>
      <family val="2"/>
    </font>
    <font>
      <sz val="9"/>
      <color rgb="FFFF0000"/>
      <name val="Arial"/>
      <family val="2"/>
    </font>
    <font>
      <i/>
      <sz val="8"/>
      <color rgb="FFFF0000"/>
      <name val="Arial"/>
      <family val="2"/>
    </font>
    <font>
      <b/>
      <i/>
      <sz val="8"/>
      <color rgb="FFFF0000"/>
      <name val="Arial"/>
      <family val="2"/>
    </font>
    <font>
      <i/>
      <sz val="8"/>
      <name val="Arial"/>
      <family val="2"/>
    </font>
    <font>
      <b/>
      <sz val="12"/>
      <name val="Arial"/>
      <family val="2"/>
    </font>
    <font>
      <sz val="9"/>
      <color theme="0"/>
      <name val="Arial"/>
      <family val="2"/>
    </font>
    <font>
      <i/>
      <sz val="9"/>
      <color theme="0" tint="-0.34998626667073579"/>
      <name val="Arial"/>
      <family val="2"/>
    </font>
    <font>
      <i/>
      <sz val="9"/>
      <name val="Arial"/>
      <family val="2"/>
    </font>
    <font>
      <sz val="16"/>
      <color rgb="FFFF0000"/>
      <name val="Arial"/>
      <family val="2"/>
    </font>
    <font>
      <sz val="10"/>
      <color theme="1"/>
      <name val="Arial"/>
      <family val="2"/>
    </font>
    <font>
      <sz val="16"/>
      <name val="Arial"/>
      <family val="2"/>
    </font>
    <font>
      <strike/>
      <sz val="12"/>
      <name val="Calibri"/>
      <family val="2"/>
      <scheme val="minor"/>
    </font>
    <font>
      <b/>
      <i/>
      <sz val="8"/>
      <name val="Arial"/>
      <family val="2"/>
    </font>
    <font>
      <b/>
      <sz val="10"/>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rgb="FFFFFFFF"/>
        <bgColor rgb="FF000000"/>
      </patternFill>
    </fill>
    <fill>
      <patternFill patternType="solid">
        <fgColor rgb="FFB7DEE8"/>
        <bgColor rgb="FF000000"/>
      </patternFill>
    </fill>
    <fill>
      <patternFill patternType="solid">
        <fgColor theme="6" tint="0.79998168889431442"/>
        <bgColor indexed="64"/>
      </patternFill>
    </fill>
    <fill>
      <patternFill patternType="solid">
        <fgColor theme="6" tint="0.39997558519241921"/>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indexed="64"/>
      </left>
      <right/>
      <top style="thin">
        <color rgb="FF808080"/>
      </top>
      <bottom style="thin">
        <color rgb="FF808080"/>
      </bottom>
      <diagonal/>
    </border>
    <border>
      <left/>
      <right/>
      <top style="thin">
        <color rgb="FF808080"/>
      </top>
      <bottom style="thin">
        <color rgb="FF808080"/>
      </bottom>
      <diagonal/>
    </border>
    <border>
      <left/>
      <right style="thin">
        <color rgb="FF808080"/>
      </right>
      <top style="thin">
        <color rgb="FF808080"/>
      </top>
      <bottom style="thin">
        <color rgb="FF808080"/>
      </bottom>
      <diagonal/>
    </border>
    <border>
      <left style="thin">
        <color rgb="FF808080"/>
      </left>
      <right/>
      <top style="thin">
        <color rgb="FF808080"/>
      </top>
      <bottom style="thin">
        <color rgb="FF808080"/>
      </bottom>
      <diagonal/>
    </border>
    <border>
      <left style="thin">
        <color rgb="FF808080"/>
      </left>
      <right style="thin">
        <color rgb="FF808080"/>
      </right>
      <top style="thin">
        <color rgb="FF808080"/>
      </top>
      <bottom style="thin">
        <color rgb="FF808080"/>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auto="1"/>
      </left>
      <right style="thin">
        <color indexed="64"/>
      </right>
      <top/>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indexed="64"/>
      </left>
      <right style="thin">
        <color theme="1" tint="0.499984740745262"/>
      </right>
      <top style="thin">
        <color theme="1" tint="0.499984740745262"/>
      </top>
      <bottom style="medium">
        <color indexed="64"/>
      </bottom>
      <diagonal/>
    </border>
    <border>
      <left style="thin">
        <color theme="1" tint="0.499984740745262"/>
      </left>
      <right style="thin">
        <color theme="1" tint="0.499984740745262"/>
      </right>
      <top style="thin">
        <color theme="1" tint="0.499984740745262"/>
      </top>
      <bottom style="medium">
        <color indexed="64"/>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theme="0" tint="-0.499984740745262"/>
      </top>
      <bottom style="thin">
        <color theme="0" tint="-0.499984740745262"/>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top/>
      <bottom/>
      <diagonal/>
    </border>
    <border>
      <left/>
      <right style="medium">
        <color theme="0" tint="-0.499984740745262"/>
      </right>
      <top/>
      <bottom/>
      <diagonal/>
    </border>
    <border>
      <left style="thin">
        <color indexed="64"/>
      </left>
      <right/>
      <top style="thin">
        <color indexed="64"/>
      </top>
      <bottom style="thin">
        <color theme="0" tint="-0.499984740745262"/>
      </bottom>
      <diagonal/>
    </border>
    <border>
      <left style="medium">
        <color theme="0" tint="-0.499984740745262"/>
      </left>
      <right/>
      <top style="thin">
        <color indexed="64"/>
      </top>
      <bottom/>
      <diagonal/>
    </border>
    <border>
      <left/>
      <right style="medium">
        <color theme="0" tint="-0.499984740745262"/>
      </right>
      <top style="thin">
        <color indexed="64"/>
      </top>
      <bottom/>
      <diagonal/>
    </border>
    <border>
      <left style="thin">
        <color indexed="64"/>
      </left>
      <right/>
      <top style="thin">
        <color theme="0" tint="-0.499984740745262"/>
      </top>
      <bottom/>
      <diagonal/>
    </border>
    <border>
      <left style="medium">
        <color theme="0" tint="-0.499984740745262"/>
      </left>
      <right style="thin">
        <color indexed="64"/>
      </right>
      <top style="thin">
        <color indexed="64"/>
      </top>
      <bottom style="thin">
        <color indexed="64"/>
      </bottom>
      <diagonal/>
    </border>
    <border>
      <left style="thin">
        <color indexed="64"/>
      </left>
      <right style="medium">
        <color theme="0" tint="-0.499984740745262"/>
      </right>
      <top style="thin">
        <color indexed="64"/>
      </top>
      <bottom style="thin">
        <color indexed="64"/>
      </bottom>
      <diagonal/>
    </border>
    <border>
      <left style="thin">
        <color indexed="64"/>
      </left>
      <right/>
      <top/>
      <bottom style="thin">
        <color theme="0" tint="-0.499984740745262"/>
      </bottom>
      <diagonal/>
    </border>
    <border>
      <left/>
      <right style="thin">
        <color theme="0" tint="-0.499984740745262"/>
      </right>
      <top style="medium">
        <color theme="0" tint="-0.499984740745262"/>
      </top>
      <bottom style="thin">
        <color theme="0" tint="-0.499984740745262"/>
      </bottom>
      <diagonal/>
    </border>
    <border>
      <left style="medium">
        <color indexed="64"/>
      </left>
      <right style="medium">
        <color indexed="64"/>
      </right>
      <top/>
      <bottom/>
      <diagonal/>
    </border>
    <border>
      <left/>
      <right style="thin">
        <color indexed="64"/>
      </right>
      <top style="medium">
        <color theme="0" tint="-0.499984740745262"/>
      </top>
      <bottom style="thin">
        <color theme="0" tint="-0.499984740745262"/>
      </bottom>
      <diagonal/>
    </border>
    <border>
      <left/>
      <right/>
      <top style="thin">
        <color rgb="FF808080"/>
      </top>
      <bottom/>
      <diagonal/>
    </border>
  </borders>
  <cellStyleXfs count="15">
    <xf numFmtId="0" fontId="0" fillId="0" borderId="0"/>
    <xf numFmtId="0" fontId="5" fillId="0" borderId="0"/>
    <xf numFmtId="0" fontId="5" fillId="0" borderId="0"/>
    <xf numFmtId="0" fontId="6" fillId="0" borderId="0"/>
    <xf numFmtId="0" fontId="5" fillId="0" borderId="0"/>
    <xf numFmtId="43" fontId="7" fillId="0" borderId="0" applyFont="0" applyFill="0" applyBorder="0" applyAlignment="0" applyProtection="0"/>
    <xf numFmtId="9" fontId="7" fillId="0" borderId="0" applyFont="0" applyFill="0" applyBorder="0" applyAlignment="0" applyProtection="0"/>
    <xf numFmtId="0" fontId="19" fillId="0" borderId="0"/>
    <xf numFmtId="0" fontId="5" fillId="0" borderId="0"/>
    <xf numFmtId="0" fontId="19" fillId="0" borderId="0"/>
    <xf numFmtId="0" fontId="6" fillId="0" borderId="0"/>
    <xf numFmtId="0" fontId="5" fillId="0" borderId="0"/>
    <xf numFmtId="0" fontId="45" fillId="0" borderId="0" applyNumberFormat="0" applyFill="0" applyBorder="0" applyAlignment="0" applyProtection="0"/>
    <xf numFmtId="0" fontId="50" fillId="3" borderId="0"/>
    <xf numFmtId="0" fontId="27" fillId="0" borderId="0" applyNumberFormat="0" applyFill="0" applyAlignment="0" applyProtection="0"/>
  </cellStyleXfs>
  <cellXfs count="458">
    <xf numFmtId="0" fontId="0" fillId="0" borderId="0" xfId="0"/>
    <xf numFmtId="0" fontId="3" fillId="2" borderId="1" xfId="0" applyFont="1" applyFill="1" applyBorder="1" applyAlignment="1">
      <alignment horizontal="left" vertical="top" wrapText="1"/>
    </xf>
    <xf numFmtId="0" fontId="3" fillId="2" borderId="1" xfId="0" applyFont="1" applyFill="1" applyBorder="1" applyAlignment="1">
      <alignment vertical="top" wrapText="1"/>
    </xf>
    <xf numFmtId="0" fontId="4" fillId="2" borderId="1" xfId="0" applyFont="1" applyFill="1" applyBorder="1" applyAlignment="1">
      <alignment horizontal="left" vertical="top" wrapText="1"/>
    </xf>
    <xf numFmtId="0" fontId="3" fillId="2" borderId="0" xfId="0" applyFont="1" applyFill="1" applyAlignment="1">
      <alignment horizontal="left" vertical="top" wrapText="1"/>
    </xf>
    <xf numFmtId="0" fontId="3" fillId="0" borderId="0" xfId="0" applyFont="1"/>
    <xf numFmtId="0" fontId="5" fillId="3" borderId="24" xfId="4" applyFill="1" applyBorder="1"/>
    <xf numFmtId="0" fontId="11" fillId="3" borderId="24" xfId="3" applyFont="1" applyFill="1" applyBorder="1" applyAlignment="1">
      <alignment vertical="top"/>
    </xf>
    <xf numFmtId="0" fontId="4" fillId="3" borderId="24" xfId="3" applyFont="1" applyFill="1" applyBorder="1"/>
    <xf numFmtId="0" fontId="4" fillId="3" borderId="25" xfId="3" applyFont="1" applyFill="1" applyBorder="1"/>
    <xf numFmtId="0" fontId="5" fillId="3" borderId="0" xfId="4" applyFill="1"/>
    <xf numFmtId="0" fontId="5" fillId="3" borderId="31" xfId="4" applyFill="1" applyBorder="1"/>
    <xf numFmtId="0" fontId="15" fillId="3" borderId="0" xfId="3" applyFont="1" applyFill="1"/>
    <xf numFmtId="0" fontId="15" fillId="3" borderId="32" xfId="3" applyFont="1" applyFill="1" applyBorder="1"/>
    <xf numFmtId="0" fontId="5" fillId="3" borderId="33" xfId="4" applyFill="1" applyBorder="1"/>
    <xf numFmtId="3" fontId="18" fillId="3" borderId="35" xfId="7" applyNumberFormat="1" applyFont="1" applyFill="1" applyBorder="1" applyAlignment="1">
      <alignment horizontal="right"/>
    </xf>
    <xf numFmtId="0" fontId="0" fillId="3" borderId="0" xfId="0" applyFill="1"/>
    <xf numFmtId="0" fontId="5" fillId="5" borderId="0" xfId="0" applyFont="1" applyFill="1"/>
    <xf numFmtId="0" fontId="5" fillId="5" borderId="31" xfId="0" applyFont="1" applyFill="1" applyBorder="1"/>
    <xf numFmtId="0" fontId="5" fillId="5" borderId="33" xfId="0" applyFont="1" applyFill="1" applyBorder="1"/>
    <xf numFmtId="0" fontId="5" fillId="3" borderId="28" xfId="4" applyFill="1" applyBorder="1"/>
    <xf numFmtId="0" fontId="5" fillId="3" borderId="26" xfId="4" applyFill="1" applyBorder="1"/>
    <xf numFmtId="0" fontId="26" fillId="3" borderId="0" xfId="4" applyFont="1" applyFill="1"/>
    <xf numFmtId="0" fontId="26" fillId="3" borderId="33" xfId="4" applyFont="1" applyFill="1" applyBorder="1"/>
    <xf numFmtId="0" fontId="19" fillId="3" borderId="32" xfId="7" applyFill="1" applyBorder="1"/>
    <xf numFmtId="3" fontId="5" fillId="3" borderId="0" xfId="4" applyNumberFormat="1" applyFill="1"/>
    <xf numFmtId="0" fontId="4" fillId="3" borderId="32" xfId="3" applyFont="1" applyFill="1" applyBorder="1"/>
    <xf numFmtId="3" fontId="18" fillId="3" borderId="41" xfId="3" applyNumberFormat="1" applyFont="1" applyFill="1" applyBorder="1" applyAlignment="1">
      <alignment horizontal="right"/>
    </xf>
    <xf numFmtId="3" fontId="18" fillId="3" borderId="43" xfId="3" applyNumberFormat="1" applyFont="1" applyFill="1" applyBorder="1" applyAlignment="1">
      <alignment horizontal="right"/>
    </xf>
    <xf numFmtId="3" fontId="18" fillId="3" borderId="11" xfId="3" applyNumberFormat="1" applyFont="1" applyFill="1" applyBorder="1" applyAlignment="1">
      <alignment horizontal="right"/>
    </xf>
    <xf numFmtId="3" fontId="17" fillId="4" borderId="11" xfId="3" applyNumberFormat="1" applyFont="1" applyFill="1" applyBorder="1" applyAlignment="1">
      <alignment horizontal="right"/>
    </xf>
    <xf numFmtId="0" fontId="18" fillId="4" borderId="35" xfId="7" applyFont="1" applyFill="1" applyBorder="1" applyAlignment="1">
      <alignment horizontal="center" vertical="top" wrapText="1"/>
    </xf>
    <xf numFmtId="0" fontId="19" fillId="3" borderId="32" xfId="7" applyFill="1" applyBorder="1" applyAlignment="1">
      <alignment horizontal="center" vertical="center"/>
    </xf>
    <xf numFmtId="0" fontId="18" fillId="3" borderId="35" xfId="7" applyFont="1" applyFill="1" applyBorder="1" applyAlignment="1">
      <alignment horizontal="center"/>
    </xf>
    <xf numFmtId="3" fontId="18" fillId="3" borderId="35" xfId="7" applyNumberFormat="1" applyFont="1" applyFill="1" applyBorder="1" applyAlignment="1">
      <alignment horizontal="center" vertical="center"/>
    </xf>
    <xf numFmtId="0" fontId="5" fillId="3" borderId="32" xfId="4" applyFill="1" applyBorder="1"/>
    <xf numFmtId="0" fontId="4" fillId="3" borderId="29" xfId="3" applyFont="1" applyFill="1" applyBorder="1"/>
    <xf numFmtId="0" fontId="5" fillId="3" borderId="29" xfId="4" applyFill="1" applyBorder="1"/>
    <xf numFmtId="0" fontId="5" fillId="3" borderId="30" xfId="4" applyFill="1" applyBorder="1"/>
    <xf numFmtId="0" fontId="5" fillId="3" borderId="27" xfId="4" applyFill="1" applyBorder="1"/>
    <xf numFmtId="0" fontId="17" fillId="4" borderId="35" xfId="3" applyFont="1" applyFill="1" applyBorder="1" applyAlignment="1">
      <alignment horizontal="center"/>
    </xf>
    <xf numFmtId="0" fontId="18" fillId="3" borderId="34" xfId="3" applyFont="1" applyFill="1" applyBorder="1"/>
    <xf numFmtId="3" fontId="18" fillId="3" borderId="35" xfId="3" applyNumberFormat="1" applyFont="1" applyFill="1" applyBorder="1" applyAlignment="1">
      <alignment horizontal="right"/>
    </xf>
    <xf numFmtId="9" fontId="18" fillId="3" borderId="35" xfId="3" applyNumberFormat="1" applyFont="1" applyFill="1" applyBorder="1" applyAlignment="1">
      <alignment horizontal="right"/>
    </xf>
    <xf numFmtId="0" fontId="31" fillId="3" borderId="0" xfId="3" applyFont="1" applyFill="1"/>
    <xf numFmtId="0" fontId="32" fillId="3" borderId="0" xfId="3" applyFont="1" applyFill="1"/>
    <xf numFmtId="0" fontId="18" fillId="3" borderId="34" xfId="7" applyFont="1" applyFill="1" applyBorder="1"/>
    <xf numFmtId="0" fontId="33" fillId="3" borderId="0" xfId="3" applyFont="1" applyFill="1" applyAlignment="1">
      <alignment horizontal="center"/>
    </xf>
    <xf numFmtId="0" fontId="34" fillId="3" borderId="0" xfId="0" applyFont="1" applyFill="1"/>
    <xf numFmtId="0" fontId="35" fillId="3" borderId="0" xfId="3" applyFont="1" applyFill="1"/>
    <xf numFmtId="3" fontId="35" fillId="3" borderId="0" xfId="3" applyNumberFormat="1" applyFont="1" applyFill="1" applyAlignment="1">
      <alignment horizontal="right"/>
    </xf>
    <xf numFmtId="0" fontId="17" fillId="4" borderId="34" xfId="3" applyFont="1" applyFill="1" applyBorder="1"/>
    <xf numFmtId="3" fontId="17" fillId="4" borderId="35" xfId="3" applyNumberFormat="1" applyFont="1" applyFill="1" applyBorder="1" applyAlignment="1">
      <alignment horizontal="right"/>
    </xf>
    <xf numFmtId="9" fontId="17" fillId="4" borderId="35" xfId="3" applyNumberFormat="1" applyFont="1" applyFill="1" applyBorder="1" applyAlignment="1">
      <alignment horizontal="right"/>
    </xf>
    <xf numFmtId="0" fontId="33" fillId="3" borderId="0" xfId="3" applyFont="1" applyFill="1"/>
    <xf numFmtId="3" fontId="33" fillId="3" borderId="0" xfId="3" applyNumberFormat="1" applyFont="1" applyFill="1" applyAlignment="1">
      <alignment horizontal="right"/>
    </xf>
    <xf numFmtId="0" fontId="6" fillId="3" borderId="29" xfId="3" applyFill="1" applyBorder="1"/>
    <xf numFmtId="9" fontId="18" fillId="3" borderId="11" xfId="6" applyFont="1" applyFill="1" applyBorder="1" applyAlignment="1">
      <alignment horizontal="center"/>
    </xf>
    <xf numFmtId="9" fontId="18" fillId="3" borderId="0" xfId="6" applyFont="1" applyFill="1" applyBorder="1" applyAlignment="1">
      <alignment horizontal="center"/>
    </xf>
    <xf numFmtId="0" fontId="18" fillId="3" borderId="35" xfId="4" applyFont="1" applyFill="1" applyBorder="1" applyAlignment="1">
      <alignment horizontal="center"/>
    </xf>
    <xf numFmtId="9" fontId="18" fillId="3" borderId="35" xfId="6" applyFont="1" applyFill="1" applyBorder="1" applyAlignment="1">
      <alignment horizontal="center"/>
    </xf>
    <xf numFmtId="0" fontId="17" fillId="4" borderId="35" xfId="4" applyFont="1" applyFill="1" applyBorder="1" applyAlignment="1">
      <alignment horizontal="center"/>
    </xf>
    <xf numFmtId="165" fontId="18" fillId="3" borderId="35" xfId="5" applyNumberFormat="1" applyFont="1" applyFill="1" applyBorder="1" applyAlignment="1">
      <alignment horizontal="center" vertical="center"/>
    </xf>
    <xf numFmtId="9" fontId="20" fillId="3" borderId="0" xfId="6" applyFont="1" applyFill="1" applyBorder="1" applyAlignment="1">
      <alignment horizontal="center"/>
    </xf>
    <xf numFmtId="0" fontId="18" fillId="4" borderId="11" xfId="3" applyFont="1" applyFill="1" applyBorder="1" applyAlignment="1">
      <alignment horizontal="center" vertical="top"/>
    </xf>
    <xf numFmtId="0" fontId="18" fillId="4" borderId="11" xfId="3" applyFont="1" applyFill="1" applyBorder="1" applyAlignment="1">
      <alignment horizontal="center" vertical="top" wrapText="1"/>
    </xf>
    <xf numFmtId="3" fontId="18" fillId="3" borderId="11" xfId="7" applyNumberFormat="1" applyFont="1" applyFill="1" applyBorder="1" applyAlignment="1">
      <alignment horizontal="right"/>
    </xf>
    <xf numFmtId="1" fontId="17" fillId="4" borderId="11" xfId="3" applyNumberFormat="1" applyFont="1" applyFill="1" applyBorder="1" applyAlignment="1">
      <alignment horizontal="right"/>
    </xf>
    <xf numFmtId="0" fontId="17" fillId="3" borderId="29" xfId="3" applyFont="1" applyFill="1" applyBorder="1" applyAlignment="1">
      <alignment horizontal="left"/>
    </xf>
    <xf numFmtId="3" fontId="17" fillId="3" borderId="29" xfId="3" applyNumberFormat="1" applyFont="1" applyFill="1" applyBorder="1" applyAlignment="1">
      <alignment horizontal="right"/>
    </xf>
    <xf numFmtId="1" fontId="17" fillId="3" borderId="29" xfId="3" applyNumberFormat="1" applyFont="1" applyFill="1" applyBorder="1" applyAlignment="1">
      <alignment horizontal="right"/>
    </xf>
    <xf numFmtId="3" fontId="4" fillId="3" borderId="29" xfId="3" applyNumberFormat="1" applyFont="1" applyFill="1" applyBorder="1" applyAlignment="1">
      <alignment horizontal="center"/>
    </xf>
    <xf numFmtId="3" fontId="18" fillId="0" borderId="11" xfId="3" applyNumberFormat="1" applyFont="1" applyBorder="1" applyAlignment="1">
      <alignment horizontal="right"/>
    </xf>
    <xf numFmtId="9" fontId="18" fillId="0" borderId="11" xfId="3" applyNumberFormat="1" applyFont="1" applyBorder="1" applyAlignment="1">
      <alignment horizontal="right"/>
    </xf>
    <xf numFmtId="9" fontId="18" fillId="3" borderId="11" xfId="3" applyNumberFormat="1" applyFont="1" applyFill="1" applyBorder="1" applyAlignment="1">
      <alignment horizontal="right"/>
    </xf>
    <xf numFmtId="9" fontId="17" fillId="4" borderId="11" xfId="3" applyNumberFormat="1" applyFont="1" applyFill="1" applyBorder="1" applyAlignment="1">
      <alignment horizontal="right"/>
    </xf>
    <xf numFmtId="9" fontId="4" fillId="3" borderId="29" xfId="3" applyNumberFormat="1" applyFont="1" applyFill="1" applyBorder="1" applyAlignment="1">
      <alignment horizontal="center"/>
    </xf>
    <xf numFmtId="0" fontId="39" fillId="4" borderId="1" xfId="0" applyFont="1" applyFill="1" applyBorder="1" applyAlignment="1">
      <alignment horizontal="center" vertical="top" wrapText="1"/>
    </xf>
    <xf numFmtId="0" fontId="40" fillId="4" borderId="1" xfId="0" applyFont="1" applyFill="1" applyBorder="1" applyAlignment="1">
      <alignment horizontal="center" vertical="top" wrapText="1"/>
    </xf>
    <xf numFmtId="0" fontId="17" fillId="4" borderId="1" xfId="0" applyFont="1" applyFill="1" applyBorder="1" applyAlignment="1">
      <alignment horizontal="center" vertical="top" wrapText="1"/>
    </xf>
    <xf numFmtId="165" fontId="18" fillId="0" borderId="1" xfId="5" applyNumberFormat="1" applyFont="1" applyFill="1" applyBorder="1" applyAlignment="1">
      <alignment horizontal="center" vertical="center" wrapText="1"/>
    </xf>
    <xf numFmtId="165" fontId="17" fillId="4" borderId="1" xfId="5" applyNumberFormat="1" applyFont="1" applyFill="1" applyBorder="1" applyAlignment="1">
      <alignment horizontal="center" vertical="center" wrapText="1"/>
    </xf>
    <xf numFmtId="0" fontId="9" fillId="0" borderId="12" xfId="0" applyFont="1" applyBorder="1"/>
    <xf numFmtId="0" fontId="9" fillId="0" borderId="13" xfId="0" applyFont="1" applyBorder="1"/>
    <xf numFmtId="0" fontId="9" fillId="0" borderId="14" xfId="0" applyFont="1" applyBorder="1"/>
    <xf numFmtId="0" fontId="9" fillId="0" borderId="15" xfId="0" applyFont="1" applyBorder="1"/>
    <xf numFmtId="3" fontId="18" fillId="0" borderId="35" xfId="7" applyNumberFormat="1" applyFont="1" applyBorder="1" applyAlignment="1">
      <alignment horizontal="right"/>
    </xf>
    <xf numFmtId="0" fontId="9" fillId="0" borderId="16" xfId="0" applyFont="1" applyBorder="1"/>
    <xf numFmtId="0" fontId="9" fillId="0" borderId="17" xfId="0" applyFont="1" applyBorder="1"/>
    <xf numFmtId="0" fontId="9" fillId="0" borderId="18" xfId="0" applyFont="1" applyBorder="1"/>
    <xf numFmtId="0" fontId="9" fillId="0" borderId="19" xfId="0" applyFont="1" applyBorder="1" applyAlignment="1">
      <alignment horizontal="left"/>
    </xf>
    <xf numFmtId="0" fontId="9" fillId="0" borderId="0" xfId="0" applyFont="1"/>
    <xf numFmtId="0" fontId="9" fillId="0" borderId="20" xfId="0" applyFont="1" applyBorder="1"/>
    <xf numFmtId="0" fontId="9" fillId="0" borderId="21" xfId="0" applyFont="1" applyBorder="1" applyAlignment="1">
      <alignment horizontal="left"/>
    </xf>
    <xf numFmtId="0" fontId="9" fillId="0" borderId="22" xfId="0" applyFont="1" applyBorder="1"/>
    <xf numFmtId="0" fontId="9" fillId="0" borderId="23" xfId="0" applyFont="1" applyBorder="1"/>
    <xf numFmtId="0" fontId="9" fillId="0" borderId="17" xfId="0" applyFont="1" applyBorder="1" applyAlignment="1">
      <alignment horizontal="left" vertical="top" wrapText="1"/>
    </xf>
    <xf numFmtId="0" fontId="9" fillId="0" borderId="18" xfId="0" applyFont="1" applyBorder="1" applyAlignment="1">
      <alignment horizontal="left" vertical="top" wrapText="1"/>
    </xf>
    <xf numFmtId="0" fontId="16" fillId="3" borderId="29" xfId="3" applyFont="1" applyFill="1" applyBorder="1"/>
    <xf numFmtId="3" fontId="17" fillId="0" borderId="1" xfId="3" applyNumberFormat="1" applyFont="1" applyBorder="1" applyAlignment="1">
      <alignment horizontal="center" wrapText="1"/>
    </xf>
    <xf numFmtId="9" fontId="17" fillId="0" borderId="46" xfId="3" applyNumberFormat="1" applyFont="1" applyBorder="1" applyAlignment="1">
      <alignment horizontal="center" wrapText="1"/>
    </xf>
    <xf numFmtId="14" fontId="1" fillId="0" borderId="0" xfId="0" applyNumberFormat="1" applyFont="1" applyAlignment="1">
      <alignment horizontal="left" vertical="top"/>
    </xf>
    <xf numFmtId="0" fontId="17" fillId="3" borderId="35" xfId="4" applyFont="1" applyFill="1" applyBorder="1" applyAlignment="1">
      <alignment horizontal="center"/>
    </xf>
    <xf numFmtId="165" fontId="17" fillId="4" borderId="35" xfId="5" applyNumberFormat="1" applyFont="1" applyFill="1" applyBorder="1" applyAlignment="1">
      <alignment horizontal="center" vertical="center"/>
    </xf>
    <xf numFmtId="9" fontId="17" fillId="4" borderId="35" xfId="6" applyFont="1" applyFill="1" applyBorder="1" applyAlignment="1">
      <alignment horizontal="center"/>
    </xf>
    <xf numFmtId="9" fontId="17" fillId="3" borderId="35" xfId="6" applyFont="1" applyFill="1" applyBorder="1" applyAlignment="1">
      <alignment horizontal="center"/>
    </xf>
    <xf numFmtId="0" fontId="1" fillId="0" borderId="0" xfId="0" applyFont="1" applyAlignment="1">
      <alignment horizontal="left" vertical="top" wrapText="1"/>
    </xf>
    <xf numFmtId="0" fontId="9" fillId="0" borderId="47" xfId="0" applyFont="1" applyBorder="1"/>
    <xf numFmtId="0" fontId="1" fillId="0" borderId="0" xfId="0" applyFont="1" applyAlignment="1">
      <alignment horizontal="left" vertical="top"/>
    </xf>
    <xf numFmtId="3" fontId="17" fillId="5" borderId="10" xfId="0" applyNumberFormat="1" applyFont="1" applyFill="1" applyBorder="1" applyAlignment="1">
      <alignment horizontal="right" vertical="center" wrapText="1"/>
    </xf>
    <xf numFmtId="1" fontId="18" fillId="5" borderId="10" xfId="0" applyNumberFormat="1" applyFont="1" applyFill="1" applyBorder="1" applyAlignment="1">
      <alignment horizontal="right" vertical="center" wrapText="1"/>
    </xf>
    <xf numFmtId="9" fontId="17" fillId="3" borderId="11" xfId="4" applyNumberFormat="1" applyFont="1" applyFill="1" applyBorder="1" applyAlignment="1">
      <alignment horizontal="right" vertical="center" wrapText="1"/>
    </xf>
    <xf numFmtId="3" fontId="17" fillId="3" borderId="11" xfId="3" applyNumberFormat="1" applyFont="1" applyFill="1" applyBorder="1" applyAlignment="1">
      <alignment horizontal="right"/>
    </xf>
    <xf numFmtId="3" fontId="17" fillId="0" borderId="11" xfId="3" applyNumberFormat="1" applyFont="1" applyBorder="1" applyAlignment="1">
      <alignment horizontal="right"/>
    </xf>
    <xf numFmtId="164" fontId="9" fillId="0" borderId="23" xfId="0" applyNumberFormat="1" applyFont="1" applyBorder="1"/>
    <xf numFmtId="164" fontId="9" fillId="0" borderId="21" xfId="0" applyNumberFormat="1" applyFont="1" applyBorder="1"/>
    <xf numFmtId="164" fontId="9" fillId="0" borderId="22" xfId="0" applyNumberFormat="1" applyFont="1" applyBorder="1"/>
    <xf numFmtId="1" fontId="9" fillId="0" borderId="23" xfId="0" applyNumberFormat="1" applyFont="1" applyBorder="1"/>
    <xf numFmtId="1" fontId="9" fillId="0" borderId="22" xfId="0" applyNumberFormat="1" applyFont="1" applyBorder="1"/>
    <xf numFmtId="1" fontId="9" fillId="0" borderId="0" xfId="0" applyNumberFormat="1" applyFont="1"/>
    <xf numFmtId="1" fontId="9" fillId="0" borderId="20" xfId="0" applyNumberFormat="1" applyFont="1" applyBorder="1"/>
    <xf numFmtId="0" fontId="16" fillId="3" borderId="0" xfId="8" applyFont="1" applyFill="1" applyAlignment="1">
      <alignment horizontal="left"/>
    </xf>
    <xf numFmtId="0" fontId="4" fillId="3" borderId="0" xfId="8" applyFont="1" applyFill="1"/>
    <xf numFmtId="0" fontId="4" fillId="3" borderId="0" xfId="8" applyFont="1" applyFill="1" applyAlignment="1">
      <alignment horizontal="right"/>
    </xf>
    <xf numFmtId="3" fontId="44" fillId="7" borderId="55" xfId="10" applyNumberFormat="1" applyFont="1" applyFill="1" applyBorder="1" applyAlignment="1">
      <alignment horizontal="center" vertical="center"/>
    </xf>
    <xf numFmtId="3" fontId="44" fillId="7" borderId="24" xfId="10" applyNumberFormat="1" applyFont="1" applyFill="1" applyBorder="1" applyAlignment="1">
      <alignment horizontal="center" vertical="center"/>
    </xf>
    <xf numFmtId="3" fontId="44" fillId="7" borderId="56" xfId="10" applyNumberFormat="1" applyFont="1" applyFill="1" applyBorder="1" applyAlignment="1">
      <alignment horizontal="center" vertical="center"/>
    </xf>
    <xf numFmtId="3" fontId="44" fillId="7" borderId="25" xfId="10" applyNumberFormat="1" applyFont="1" applyFill="1" applyBorder="1" applyAlignment="1">
      <alignment horizontal="center" vertical="center"/>
    </xf>
    <xf numFmtId="3" fontId="44" fillId="7" borderId="44" xfId="10" applyNumberFormat="1" applyFont="1" applyFill="1" applyBorder="1" applyAlignment="1">
      <alignment horizontal="center" vertical="center"/>
    </xf>
    <xf numFmtId="0" fontId="18" fillId="7" borderId="45" xfId="9" applyFont="1" applyFill="1" applyBorder="1" applyAlignment="1">
      <alignment vertical="center" wrapText="1"/>
    </xf>
    <xf numFmtId="0" fontId="18" fillId="7" borderId="45" xfId="9" applyFont="1" applyFill="1" applyBorder="1" applyAlignment="1">
      <alignment horizontal="left" vertical="center" wrapText="1"/>
    </xf>
    <xf numFmtId="0" fontId="46" fillId="3" borderId="0" xfId="8" applyFont="1" applyFill="1" applyAlignment="1">
      <alignment horizontal="right"/>
    </xf>
    <xf numFmtId="0" fontId="46" fillId="3" borderId="0" xfId="8" applyFont="1" applyFill="1"/>
    <xf numFmtId="0" fontId="47" fillId="3" borderId="0" xfId="8" applyFont="1" applyFill="1" applyAlignment="1">
      <alignment horizontal="right"/>
    </xf>
    <xf numFmtId="3" fontId="47" fillId="3" borderId="0" xfId="8" applyNumberFormat="1" applyFont="1" applyFill="1" applyAlignment="1">
      <alignment horizontal="right"/>
    </xf>
    <xf numFmtId="3" fontId="48" fillId="3" borderId="0" xfId="8" applyNumberFormat="1" applyFont="1" applyFill="1" applyAlignment="1">
      <alignment horizontal="right"/>
    </xf>
    <xf numFmtId="0" fontId="3" fillId="3" borderId="0" xfId="0" applyFont="1" applyFill="1" applyAlignment="1">
      <alignment horizontal="left" vertical="top" wrapText="1"/>
    </xf>
    <xf numFmtId="164" fontId="3" fillId="3" borderId="0" xfId="0" applyNumberFormat="1" applyFont="1" applyFill="1" applyAlignment="1">
      <alignment horizontal="center" vertical="top" wrapText="1"/>
    </xf>
    <xf numFmtId="0" fontId="3" fillId="3" borderId="0" xfId="0" applyFont="1" applyFill="1" applyAlignment="1">
      <alignment horizontal="center" vertical="top" wrapText="1"/>
    </xf>
    <xf numFmtId="0" fontId="17" fillId="7" borderId="52" xfId="9" applyFont="1" applyFill="1" applyBorder="1" applyAlignment="1">
      <alignment horizontal="right" vertical="center"/>
    </xf>
    <xf numFmtId="0" fontId="17" fillId="7" borderId="53" xfId="9" applyFont="1" applyFill="1" applyBorder="1" applyAlignment="1">
      <alignment horizontal="right" vertical="center"/>
    </xf>
    <xf numFmtId="0" fontId="17" fillId="7" borderId="29" xfId="9" applyFont="1" applyFill="1" applyBorder="1" applyAlignment="1">
      <alignment horizontal="right" vertical="center"/>
    </xf>
    <xf numFmtId="0" fontId="17" fillId="7" borderId="32" xfId="9" applyFont="1" applyFill="1" applyBorder="1" applyAlignment="1">
      <alignment horizontal="right" vertical="center"/>
    </xf>
    <xf numFmtId="0" fontId="49" fillId="3" borderId="0" xfId="3" applyFont="1" applyFill="1" applyAlignment="1">
      <alignment vertical="center" wrapText="1"/>
    </xf>
    <xf numFmtId="0" fontId="9" fillId="0" borderId="62" xfId="0" applyFont="1" applyBorder="1"/>
    <xf numFmtId="0" fontId="9" fillId="0" borderId="47" xfId="0" applyFont="1" applyBorder="1" applyAlignment="1">
      <alignment horizontal="left"/>
    </xf>
    <xf numFmtId="166" fontId="3" fillId="0" borderId="0" xfId="0" applyNumberFormat="1" applyFont="1"/>
    <xf numFmtId="0" fontId="10" fillId="0" borderId="0" xfId="0" applyFont="1" applyAlignment="1">
      <alignment horizontal="left" vertical="top"/>
    </xf>
    <xf numFmtId="0" fontId="41" fillId="3" borderId="0" xfId="8" applyFont="1" applyFill="1" applyAlignment="1">
      <alignment horizontal="right"/>
    </xf>
    <xf numFmtId="3" fontId="18" fillId="0" borderId="59" xfId="10" applyNumberFormat="1" applyFont="1" applyBorder="1" applyAlignment="1">
      <alignment horizontal="center" vertical="center"/>
    </xf>
    <xf numFmtId="3" fontId="41" fillId="3" borderId="0" xfId="8" applyNumberFormat="1" applyFont="1" applyFill="1" applyAlignment="1">
      <alignment horizontal="center" vertical="center"/>
    </xf>
    <xf numFmtId="3" fontId="17" fillId="0" borderId="10" xfId="0" applyNumberFormat="1" applyFont="1" applyBorder="1" applyAlignment="1">
      <alignment horizontal="right" vertical="center" wrapText="1"/>
    </xf>
    <xf numFmtId="3" fontId="18" fillId="5" borderId="10" xfId="0" applyNumberFormat="1" applyFont="1" applyFill="1" applyBorder="1" applyAlignment="1">
      <alignment horizontal="right" vertical="center" wrapText="1"/>
    </xf>
    <xf numFmtId="0" fontId="9" fillId="0" borderId="19" xfId="0" applyFont="1" applyBorder="1"/>
    <xf numFmtId="9" fontId="9" fillId="0" borderId="0" xfId="0" applyNumberFormat="1" applyFont="1"/>
    <xf numFmtId="9" fontId="9" fillId="0" borderId="20" xfId="0" applyNumberFormat="1" applyFont="1" applyBorder="1"/>
    <xf numFmtId="9" fontId="9" fillId="0" borderId="22" xfId="0" applyNumberFormat="1" applyFont="1" applyBorder="1"/>
    <xf numFmtId="9" fontId="9" fillId="0" borderId="23" xfId="0" applyNumberFormat="1" applyFont="1" applyBorder="1"/>
    <xf numFmtId="165" fontId="17" fillId="0" borderId="1" xfId="5" applyNumberFormat="1" applyFont="1" applyFill="1" applyBorder="1" applyAlignment="1">
      <alignment horizontal="center" vertical="center" wrapText="1"/>
    </xf>
    <xf numFmtId="0" fontId="18" fillId="3" borderId="32" xfId="3" applyFont="1" applyFill="1" applyBorder="1"/>
    <xf numFmtId="0" fontId="18" fillId="5" borderId="32" xfId="0" applyFont="1" applyFill="1" applyBorder="1"/>
    <xf numFmtId="0" fontId="8" fillId="0" borderId="0" xfId="0" applyFont="1"/>
    <xf numFmtId="0" fontId="3" fillId="0" borderId="1" xfId="0" applyFont="1" applyBorder="1"/>
    <xf numFmtId="14" fontId="3" fillId="0" borderId="1" xfId="0" applyNumberFormat="1" applyFont="1" applyBorder="1" applyAlignment="1">
      <alignment vertical="center"/>
    </xf>
    <xf numFmtId="14" fontId="3" fillId="0" borderId="1" xfId="0" applyNumberFormat="1" applyFont="1" applyBorder="1"/>
    <xf numFmtId="0" fontId="3" fillId="0" borderId="1" xfId="0" applyFont="1" applyBorder="1" applyAlignment="1">
      <alignment horizontal="left" vertical="top"/>
    </xf>
    <xf numFmtId="0" fontId="3" fillId="0" borderId="1" xfId="0" applyFont="1" applyBorder="1" applyAlignment="1">
      <alignment horizontal="right"/>
    </xf>
    <xf numFmtId="1" fontId="3" fillId="0" borderId="1" xfId="0" applyNumberFormat="1" applyFont="1" applyBorder="1" applyAlignment="1">
      <alignment horizontal="right"/>
    </xf>
    <xf numFmtId="0" fontId="18" fillId="0" borderId="58" xfId="11" applyFont="1" applyBorder="1" applyAlignment="1">
      <alignment horizontal="center" vertical="center"/>
    </xf>
    <xf numFmtId="0" fontId="18" fillId="0" borderId="1" xfId="11" applyFont="1" applyBorder="1" applyAlignment="1">
      <alignment horizontal="center" vertical="center"/>
    </xf>
    <xf numFmtId="0" fontId="18" fillId="0" borderId="59" xfId="11" applyFont="1" applyBorder="1" applyAlignment="1">
      <alignment horizontal="center" vertical="center"/>
    </xf>
    <xf numFmtId="3" fontId="18" fillId="0" borderId="59" xfId="9" applyNumberFormat="1" applyFont="1" applyBorder="1" applyAlignment="1">
      <alignment horizontal="center" vertical="center"/>
    </xf>
    <xf numFmtId="3" fontId="18" fillId="0" borderId="1" xfId="9" applyNumberFormat="1" applyFont="1" applyBorder="1" applyAlignment="1">
      <alignment horizontal="center" vertical="center"/>
    </xf>
    <xf numFmtId="3" fontId="20" fillId="0" borderId="58" xfId="9" applyNumberFormat="1" applyFont="1" applyBorder="1" applyAlignment="1">
      <alignment horizontal="center" vertical="center"/>
    </xf>
    <xf numFmtId="3" fontId="20" fillId="0" borderId="1" xfId="9" applyNumberFormat="1" applyFont="1" applyBorder="1" applyAlignment="1">
      <alignment horizontal="center" vertical="center"/>
    </xf>
    <xf numFmtId="3" fontId="20" fillId="0" borderId="59" xfId="9" applyNumberFormat="1" applyFont="1" applyBorder="1" applyAlignment="1">
      <alignment horizontal="center" vertical="center"/>
    </xf>
    <xf numFmtId="3" fontId="20" fillId="0" borderId="58" xfId="10" applyNumberFormat="1" applyFont="1" applyBorder="1" applyAlignment="1">
      <alignment horizontal="center" vertical="center"/>
    </xf>
    <xf numFmtId="3" fontId="20" fillId="0" borderId="1" xfId="8" applyNumberFormat="1" applyFont="1" applyBorder="1" applyAlignment="1">
      <alignment horizontal="center" vertical="center"/>
    </xf>
    <xf numFmtId="0" fontId="20" fillId="0" borderId="1" xfId="11" applyFont="1" applyBorder="1" applyAlignment="1">
      <alignment horizontal="center" vertical="center"/>
    </xf>
    <xf numFmtId="0" fontId="21" fillId="0" borderId="1" xfId="11" applyFont="1" applyBorder="1" applyAlignment="1">
      <alignment horizontal="center" vertical="center"/>
    </xf>
    <xf numFmtId="1" fontId="20" fillId="0" borderId="59" xfId="11" applyNumberFormat="1" applyFont="1" applyBorder="1" applyAlignment="1">
      <alignment horizontal="center" vertical="center"/>
    </xf>
    <xf numFmtId="1" fontId="18" fillId="0" borderId="1" xfId="11" applyNumberFormat="1" applyFont="1" applyBorder="1" applyAlignment="1">
      <alignment horizontal="center" vertical="center"/>
    </xf>
    <xf numFmtId="3" fontId="18" fillId="0" borderId="58" xfId="9" applyNumberFormat="1" applyFont="1" applyBorder="1" applyAlignment="1">
      <alignment horizontal="center" vertical="center"/>
    </xf>
    <xf numFmtId="3" fontId="18" fillId="0" borderId="58" xfId="10" applyNumberFormat="1" applyFont="1" applyBorder="1" applyAlignment="1">
      <alignment horizontal="center" vertical="center"/>
    </xf>
    <xf numFmtId="3" fontId="18" fillId="0" borderId="1" xfId="10" applyNumberFormat="1" applyFont="1" applyBorder="1" applyAlignment="1">
      <alignment horizontal="center" vertical="center"/>
    </xf>
    <xf numFmtId="0" fontId="10" fillId="0" borderId="0" xfId="0" applyFont="1" applyAlignment="1">
      <alignment horizontal="left" vertical="top" wrapText="1"/>
    </xf>
    <xf numFmtId="0" fontId="10" fillId="0" borderId="0" xfId="0" applyFont="1" applyAlignment="1">
      <alignment vertical="top" wrapText="1"/>
    </xf>
    <xf numFmtId="0" fontId="10" fillId="0" borderId="0" xfId="0" applyFont="1" applyAlignment="1">
      <alignment horizontal="center" vertical="top"/>
    </xf>
    <xf numFmtId="0" fontId="1" fillId="0" borderId="0" xfId="0" applyFont="1" applyAlignment="1">
      <alignment horizontal="center"/>
    </xf>
    <xf numFmtId="0" fontId="52" fillId="0" borderId="0" xfId="0" applyFont="1" applyAlignment="1">
      <alignment horizontal="left" vertical="top"/>
    </xf>
    <xf numFmtId="14" fontId="52" fillId="0" borderId="0" xfId="0" applyNumberFormat="1" applyFont="1" applyAlignment="1">
      <alignment horizontal="left" vertical="top"/>
    </xf>
    <xf numFmtId="0" fontId="1" fillId="0" borderId="0" xfId="0" applyFont="1" applyAlignment="1">
      <alignment horizontal="center" vertical="center"/>
    </xf>
    <xf numFmtId="0" fontId="10" fillId="0" borderId="31" xfId="0" applyFont="1" applyBorder="1" applyAlignment="1">
      <alignment horizontal="center" vertical="top" wrapText="1"/>
    </xf>
    <xf numFmtId="0" fontId="10" fillId="0" borderId="0" xfId="0" applyFont="1" applyAlignment="1">
      <alignment horizontal="center" vertical="top" wrapText="1"/>
    </xf>
    <xf numFmtId="0" fontId="10" fillId="0" borderId="1" xfId="0" applyFont="1" applyBorder="1" applyAlignment="1">
      <alignment horizontal="left" vertical="top" wrapText="1"/>
    </xf>
    <xf numFmtId="164" fontId="10" fillId="0" borderId="0" xfId="0" applyNumberFormat="1" applyFont="1" applyAlignment="1">
      <alignment horizontal="center" vertical="top" wrapText="1"/>
    </xf>
    <xf numFmtId="0" fontId="10" fillId="0" borderId="32" xfId="0" applyFont="1" applyBorder="1" applyAlignment="1">
      <alignment horizontal="center" vertical="top" wrapText="1"/>
    </xf>
    <xf numFmtId="0" fontId="10" fillId="0" borderId="32" xfId="0" applyFont="1" applyBorder="1" applyAlignment="1">
      <alignment horizontal="left" vertical="top" wrapText="1"/>
    </xf>
    <xf numFmtId="0" fontId="10" fillId="0" borderId="33" xfId="0" applyFont="1" applyBorder="1" applyAlignment="1">
      <alignment horizontal="center" vertical="top" wrapText="1"/>
    </xf>
    <xf numFmtId="0" fontId="1" fillId="0" borderId="31" xfId="0" applyFont="1" applyBorder="1" applyAlignment="1">
      <alignment horizontal="center" vertical="top" wrapText="1"/>
    </xf>
    <xf numFmtId="0" fontId="1" fillId="0" borderId="0" xfId="0" applyFont="1" applyAlignment="1">
      <alignment horizontal="center" vertical="top" wrapText="1"/>
    </xf>
    <xf numFmtId="0" fontId="1" fillId="0" borderId="32" xfId="0" applyFont="1" applyBorder="1" applyAlignment="1">
      <alignment horizontal="center" vertical="top" wrapText="1"/>
    </xf>
    <xf numFmtId="0" fontId="1" fillId="0" borderId="33" xfId="0" applyFont="1" applyBorder="1" applyAlignment="1">
      <alignment horizontal="center" vertical="top" wrapText="1"/>
    </xf>
    <xf numFmtId="0" fontId="1" fillId="0" borderId="33" xfId="0" applyFont="1" applyBorder="1" applyAlignment="1">
      <alignment horizontal="left" vertical="top" wrapText="1"/>
    </xf>
    <xf numFmtId="164" fontId="1" fillId="0" borderId="0" xfId="0" applyNumberFormat="1" applyFont="1" applyAlignment="1">
      <alignment horizontal="center" vertical="center"/>
    </xf>
    <xf numFmtId="0" fontId="1" fillId="0" borderId="0" xfId="0" applyFont="1"/>
    <xf numFmtId="0" fontId="1" fillId="0" borderId="0" xfId="0" applyFont="1" applyAlignment="1">
      <alignment horizontal="center" vertical="center" wrapText="1"/>
    </xf>
    <xf numFmtId="0" fontId="1" fillId="0" borderId="32" xfId="0" applyFont="1" applyBorder="1" applyAlignment="1">
      <alignment horizontal="center" vertical="center" wrapText="1"/>
    </xf>
    <xf numFmtId="0" fontId="9" fillId="0" borderId="0" xfId="0" quotePrefix="1" applyFont="1"/>
    <xf numFmtId="0" fontId="9" fillId="0" borderId="0" xfId="1" applyFont="1"/>
    <xf numFmtId="0" fontId="9" fillId="0" borderId="0" xfId="2" applyFont="1"/>
    <xf numFmtId="0" fontId="9" fillId="0" borderId="0" xfId="0" applyFont="1" applyAlignment="1">
      <alignment horizontal="left"/>
    </xf>
    <xf numFmtId="3" fontId="18" fillId="3" borderId="0" xfId="8" applyNumberFormat="1" applyFont="1" applyFill="1" applyAlignment="1">
      <alignment horizontal="right"/>
    </xf>
    <xf numFmtId="0" fontId="18" fillId="3" borderId="0" xfId="8" applyFont="1" applyFill="1" applyAlignment="1">
      <alignment horizontal="right"/>
    </xf>
    <xf numFmtId="0" fontId="17" fillId="7" borderId="0" xfId="9" applyFont="1" applyFill="1" applyAlignment="1">
      <alignment horizontal="right" vertical="center"/>
    </xf>
    <xf numFmtId="3" fontId="18" fillId="0" borderId="1" xfId="8" applyNumberFormat="1" applyFont="1" applyBorder="1" applyAlignment="1">
      <alignment horizontal="center" vertical="center"/>
    </xf>
    <xf numFmtId="3" fontId="18" fillId="0" borderId="59" xfId="8" applyNumberFormat="1" applyFont="1" applyBorder="1" applyAlignment="1">
      <alignment horizontal="center" vertical="center"/>
    </xf>
    <xf numFmtId="0" fontId="2" fillId="0" borderId="0" xfId="0" applyFont="1" applyAlignment="1">
      <alignment horizontal="center" vertical="top" wrapText="1"/>
    </xf>
    <xf numFmtId="0" fontId="2" fillId="0" borderId="0" xfId="0" applyFont="1" applyAlignment="1">
      <alignment horizontal="left" vertical="top" wrapText="1"/>
    </xf>
    <xf numFmtId="0" fontId="23" fillId="3" borderId="0" xfId="4" applyFont="1" applyFill="1" applyAlignment="1">
      <alignment horizontal="center" vertical="center" wrapText="1"/>
    </xf>
    <xf numFmtId="0" fontId="23" fillId="3" borderId="0" xfId="4" applyFont="1" applyFill="1" applyAlignment="1">
      <alignment horizontal="left" vertical="center" wrapText="1"/>
    </xf>
    <xf numFmtId="0" fontId="23" fillId="3" borderId="0" xfId="4" applyFont="1" applyFill="1" applyAlignment="1">
      <alignment horizontal="right" vertical="center" wrapText="1"/>
    </xf>
    <xf numFmtId="167" fontId="53" fillId="3" borderId="0" xfId="4" applyNumberFormat="1" applyFont="1" applyFill="1" applyAlignment="1">
      <alignment horizontal="right" vertical="center" wrapText="1"/>
    </xf>
    <xf numFmtId="168" fontId="17" fillId="0" borderId="10" xfId="0" applyNumberFormat="1" applyFont="1" applyBorder="1" applyAlignment="1">
      <alignment horizontal="right" vertical="center" wrapText="1"/>
    </xf>
    <xf numFmtId="0" fontId="44" fillId="5" borderId="0" xfId="0" applyFont="1" applyFill="1" applyAlignment="1">
      <alignment horizontal="center" vertical="center" wrapText="1"/>
    </xf>
    <xf numFmtId="0" fontId="18" fillId="4" borderId="11" xfId="3" applyFont="1" applyFill="1" applyBorder="1" applyAlignment="1">
      <alignment horizontal="center"/>
    </xf>
    <xf numFmtId="0" fontId="17" fillId="4" borderId="4" xfId="3" applyFont="1" applyFill="1" applyBorder="1" applyAlignment="1">
      <alignment horizontal="center" vertical="center" wrapText="1"/>
    </xf>
    <xf numFmtId="0" fontId="17" fillId="4" borderId="11" xfId="3" applyFont="1" applyFill="1" applyBorder="1" applyAlignment="1">
      <alignment horizontal="center" vertical="center" wrapText="1"/>
    </xf>
    <xf numFmtId="1" fontId="17" fillId="4" borderId="11" xfId="6" applyNumberFormat="1" applyFont="1" applyFill="1" applyBorder="1" applyAlignment="1">
      <alignment horizontal="center"/>
    </xf>
    <xf numFmtId="0" fontId="17" fillId="4" borderId="11" xfId="3" applyFont="1" applyFill="1" applyBorder="1" applyAlignment="1">
      <alignment horizontal="center"/>
    </xf>
    <xf numFmtId="9" fontId="17" fillId="4" borderId="11" xfId="6" applyFont="1" applyFill="1" applyBorder="1" applyAlignment="1">
      <alignment horizontal="center"/>
    </xf>
    <xf numFmtId="0" fontId="18" fillId="3" borderId="11" xfId="3" applyFont="1" applyFill="1" applyBorder="1" applyAlignment="1">
      <alignment horizontal="center"/>
    </xf>
    <xf numFmtId="0" fontId="18" fillId="5" borderId="8" xfId="0" applyFont="1" applyFill="1" applyBorder="1" applyAlignment="1">
      <alignment horizontal="center" vertical="center" wrapText="1"/>
    </xf>
    <xf numFmtId="0" fontId="17" fillId="4" borderId="46" xfId="3" applyFont="1" applyFill="1" applyBorder="1" applyAlignment="1">
      <alignment horizontal="center" vertical="top" wrapText="1"/>
    </xf>
    <xf numFmtId="0" fontId="17" fillId="4" borderId="1" xfId="3" applyFont="1" applyFill="1" applyBorder="1" applyAlignment="1">
      <alignment horizontal="center" vertical="top" wrapText="1"/>
    </xf>
    <xf numFmtId="1" fontId="1" fillId="0" borderId="0" xfId="0" applyNumberFormat="1" applyFont="1" applyAlignment="1">
      <alignment horizontal="center" vertical="top" wrapText="1"/>
    </xf>
    <xf numFmtId="1" fontId="1" fillId="0" borderId="32" xfId="0" applyNumberFormat="1" applyFont="1" applyBorder="1" applyAlignment="1">
      <alignment horizontal="center" vertical="top" wrapText="1"/>
    </xf>
    <xf numFmtId="164" fontId="1" fillId="0" borderId="0" xfId="0" applyNumberFormat="1" applyFont="1" applyAlignment="1">
      <alignment horizontal="center" vertical="top" wrapText="1"/>
    </xf>
    <xf numFmtId="164" fontId="1" fillId="0" borderId="32" xfId="0" applyNumberFormat="1" applyFont="1" applyBorder="1" applyAlignment="1">
      <alignment horizontal="center" vertical="top" wrapText="1"/>
    </xf>
    <xf numFmtId="9" fontId="4" fillId="3" borderId="24" xfId="3" applyNumberFormat="1" applyFont="1" applyFill="1" applyBorder="1" applyAlignment="1">
      <alignment horizontal="center"/>
    </xf>
    <xf numFmtId="0" fontId="30" fillId="3" borderId="0" xfId="3" applyFont="1" applyFill="1" applyAlignment="1">
      <alignment horizontal="left" indent="1"/>
    </xf>
    <xf numFmtId="9" fontId="4" fillId="3" borderId="0" xfId="3" applyNumberFormat="1" applyFont="1" applyFill="1" applyAlignment="1">
      <alignment horizontal="center"/>
    </xf>
    <xf numFmtId="0" fontId="4" fillId="3" borderId="0" xfId="3" applyFont="1" applyFill="1"/>
    <xf numFmtId="0" fontId="16" fillId="3" borderId="0" xfId="3" applyFont="1" applyFill="1"/>
    <xf numFmtId="9" fontId="4" fillId="3" borderId="0" xfId="3" applyNumberFormat="1" applyFont="1" applyFill="1" applyAlignment="1">
      <alignment horizontal="left"/>
    </xf>
    <xf numFmtId="0" fontId="24" fillId="3" borderId="0" xfId="3" applyFont="1" applyFill="1"/>
    <xf numFmtId="0" fontId="20" fillId="3" borderId="0" xfId="4" applyFont="1" applyFill="1" applyAlignment="1">
      <alignment horizontal="left" vertical="center" wrapText="1"/>
    </xf>
    <xf numFmtId="3" fontId="15" fillId="3" borderId="0" xfId="3" applyNumberFormat="1" applyFont="1" applyFill="1"/>
    <xf numFmtId="3" fontId="18" fillId="3" borderId="0" xfId="3" applyNumberFormat="1" applyFont="1" applyFill="1"/>
    <xf numFmtId="0" fontId="27" fillId="3" borderId="0" xfId="3" applyFont="1" applyFill="1" applyAlignment="1">
      <alignment wrapText="1"/>
    </xf>
    <xf numFmtId="0" fontId="18" fillId="3" borderId="0" xfId="7" applyFont="1" applyFill="1"/>
    <xf numFmtId="0" fontId="18" fillId="3" borderId="0" xfId="7" applyFont="1" applyFill="1" applyAlignment="1">
      <alignment wrapText="1"/>
    </xf>
    <xf numFmtId="3" fontId="18" fillId="3" borderId="0" xfId="7" applyNumberFormat="1" applyFont="1" applyFill="1" applyAlignment="1">
      <alignment horizontal="center"/>
    </xf>
    <xf numFmtId="0" fontId="19" fillId="3" borderId="0" xfId="7" applyFill="1"/>
    <xf numFmtId="0" fontId="6" fillId="3" borderId="0" xfId="3" applyFill="1"/>
    <xf numFmtId="0" fontId="28" fillId="3" borderId="0" xfId="3" applyFont="1" applyFill="1"/>
    <xf numFmtId="0" fontId="16" fillId="3" borderId="0" xfId="3" applyFont="1" applyFill="1" applyAlignment="1">
      <alignment wrapText="1"/>
    </xf>
    <xf numFmtId="3" fontId="16" fillId="3" borderId="0" xfId="3" applyNumberFormat="1" applyFont="1" applyFill="1" applyAlignment="1">
      <alignment horizontal="center"/>
    </xf>
    <xf numFmtId="0" fontId="29" fillId="3" borderId="29" xfId="7" applyFont="1" applyFill="1" applyBorder="1"/>
    <xf numFmtId="0" fontId="19" fillId="3" borderId="29" xfId="7" applyFill="1" applyBorder="1"/>
    <xf numFmtId="0" fontId="19" fillId="3" borderId="30" xfId="7" applyFill="1" applyBorder="1"/>
    <xf numFmtId="0" fontId="35" fillId="3" borderId="0" xfId="3" applyFont="1" applyFill="1" applyAlignment="1">
      <alignment horizontal="left" wrapText="1"/>
    </xf>
    <xf numFmtId="3" fontId="33" fillId="3" borderId="0" xfId="3" applyNumberFormat="1" applyFont="1" applyFill="1" applyAlignment="1">
      <alignment horizontal="center" wrapText="1"/>
    </xf>
    <xf numFmtId="3" fontId="35" fillId="3" borderId="0" xfId="3" applyNumberFormat="1" applyFont="1" applyFill="1" applyAlignment="1">
      <alignment horizontal="right" wrapText="1"/>
    </xf>
    <xf numFmtId="9" fontId="33" fillId="3" borderId="0" xfId="3" applyNumberFormat="1" applyFont="1" applyFill="1" applyAlignment="1">
      <alignment horizontal="center" wrapText="1"/>
    </xf>
    <xf numFmtId="0" fontId="41" fillId="3" borderId="0" xfId="3" applyFont="1" applyFill="1"/>
    <xf numFmtId="3" fontId="41" fillId="3" borderId="0" xfId="3" applyNumberFormat="1" applyFont="1" applyFill="1"/>
    <xf numFmtId="0" fontId="20" fillId="3" borderId="0" xfId="3" applyFont="1" applyFill="1" applyAlignment="1">
      <alignment horizontal="left" wrapText="1"/>
    </xf>
    <xf numFmtId="3" fontId="21" fillId="3" borderId="0" xfId="3" applyNumberFormat="1" applyFont="1" applyFill="1" applyAlignment="1">
      <alignment horizontal="center" wrapText="1"/>
    </xf>
    <xf numFmtId="3" fontId="20" fillId="3" borderId="0" xfId="3" applyNumberFormat="1" applyFont="1" applyFill="1" applyAlignment="1">
      <alignment horizontal="right" wrapText="1"/>
    </xf>
    <xf numFmtId="9" fontId="20" fillId="3" borderId="0" xfId="6" applyFont="1" applyFill="1" applyBorder="1" applyAlignment="1">
      <alignment horizontal="right" wrapText="1"/>
    </xf>
    <xf numFmtId="9" fontId="21" fillId="3" borderId="0" xfId="3" applyNumberFormat="1" applyFont="1" applyFill="1" applyAlignment="1">
      <alignment horizontal="center" wrapText="1"/>
    </xf>
    <xf numFmtId="0" fontId="18" fillId="3" borderId="0" xfId="3" applyFont="1" applyFill="1"/>
    <xf numFmtId="0" fontId="42" fillId="3" borderId="0" xfId="4" applyFont="1" applyFill="1" applyAlignment="1">
      <alignment horizontal="center" vertical="center" wrapText="1"/>
    </xf>
    <xf numFmtId="0" fontId="42" fillId="3" borderId="0" xfId="4" applyFont="1" applyFill="1" applyAlignment="1">
      <alignment horizontal="left" vertical="center" wrapText="1"/>
    </xf>
    <xf numFmtId="164" fontId="43" fillId="3" borderId="0" xfId="4" applyNumberFormat="1" applyFont="1" applyFill="1" applyAlignment="1">
      <alignment horizontal="right" vertical="center" wrapText="1"/>
    </xf>
    <xf numFmtId="0" fontId="16" fillId="5" borderId="0" xfId="0" applyFont="1" applyFill="1"/>
    <xf numFmtId="0" fontId="4" fillId="5" borderId="0" xfId="0" applyFont="1" applyFill="1"/>
    <xf numFmtId="0" fontId="18" fillId="5" borderId="0" xfId="0" applyFont="1" applyFill="1"/>
    <xf numFmtId="9" fontId="18" fillId="5" borderId="0" xfId="6" applyFont="1" applyFill="1" applyBorder="1"/>
    <xf numFmtId="0" fontId="22" fillId="3" borderId="0" xfId="3" applyFont="1" applyFill="1"/>
    <xf numFmtId="0" fontId="19" fillId="3" borderId="24" xfId="7" applyFill="1" applyBorder="1"/>
    <xf numFmtId="0" fontId="19" fillId="3" borderId="27" xfId="7" applyFill="1" applyBorder="1"/>
    <xf numFmtId="0" fontId="16" fillId="3" borderId="0" xfId="7" applyFont="1" applyFill="1"/>
    <xf numFmtId="0" fontId="4" fillId="3" borderId="0" xfId="7" applyFont="1" applyFill="1"/>
    <xf numFmtId="0" fontId="18" fillId="3" borderId="0" xfId="7" applyFont="1" applyFill="1" applyAlignment="1">
      <alignment horizontal="center" vertical="center"/>
    </xf>
    <xf numFmtId="0" fontId="4" fillId="3" borderId="0" xfId="7" applyFont="1" applyFill="1" applyAlignment="1">
      <alignment horizontal="center" vertical="center"/>
    </xf>
    <xf numFmtId="0" fontId="19" fillId="3" borderId="0" xfId="7" applyFill="1" applyAlignment="1">
      <alignment horizontal="center" vertical="center"/>
    </xf>
    <xf numFmtId="3" fontId="18" fillId="3" borderId="0" xfId="7" applyNumberFormat="1" applyFont="1" applyFill="1" applyAlignment="1">
      <alignment horizontal="right" vertical="center"/>
    </xf>
    <xf numFmtId="3" fontId="29" fillId="3" borderId="0" xfId="7" applyNumberFormat="1" applyFont="1" applyFill="1" applyAlignment="1">
      <alignment horizontal="right" vertical="center"/>
    </xf>
    <xf numFmtId="0" fontId="17" fillId="3" borderId="0" xfId="3" applyFont="1" applyFill="1"/>
    <xf numFmtId="3" fontId="17" fillId="3" borderId="0" xfId="3" applyNumberFormat="1" applyFont="1" applyFill="1" applyAlignment="1">
      <alignment horizontal="right"/>
    </xf>
    <xf numFmtId="3" fontId="17" fillId="3" borderId="0" xfId="3" applyNumberFormat="1" applyFont="1" applyFill="1"/>
    <xf numFmtId="0" fontId="6" fillId="3" borderId="24" xfId="3" applyFill="1" applyBorder="1"/>
    <xf numFmtId="0" fontId="18" fillId="3" borderId="0" xfId="4" applyFont="1" applyFill="1" applyAlignment="1">
      <alignment horizontal="left"/>
    </xf>
    <xf numFmtId="0" fontId="36" fillId="3" borderId="0" xfId="3" applyFont="1" applyFill="1"/>
    <xf numFmtId="3" fontId="18" fillId="3" borderId="0" xfId="3" applyNumberFormat="1" applyFont="1" applyFill="1" applyAlignment="1">
      <alignment horizontal="center"/>
    </xf>
    <xf numFmtId="1" fontId="17" fillId="3" borderId="0" xfId="3" applyNumberFormat="1" applyFont="1" applyFill="1" applyAlignment="1">
      <alignment horizontal="right"/>
    </xf>
    <xf numFmtId="3" fontId="4" fillId="3" borderId="0" xfId="3" applyNumberFormat="1" applyFont="1" applyFill="1" applyAlignment="1">
      <alignment horizontal="center"/>
    </xf>
    <xf numFmtId="0" fontId="17" fillId="3" borderId="0" xfId="3" applyFont="1" applyFill="1" applyAlignment="1">
      <alignment horizontal="left"/>
    </xf>
    <xf numFmtId="0" fontId="17" fillId="3" borderId="24" xfId="3" applyFont="1" applyFill="1" applyBorder="1" applyAlignment="1">
      <alignment horizontal="left"/>
    </xf>
    <xf numFmtId="0" fontId="17" fillId="3" borderId="24" xfId="3" applyFont="1" applyFill="1" applyBorder="1"/>
    <xf numFmtId="3" fontId="38" fillId="3" borderId="24" xfId="3" applyNumberFormat="1" applyFont="1" applyFill="1" applyBorder="1" applyAlignment="1">
      <alignment horizontal="center"/>
    </xf>
    <xf numFmtId="0" fontId="16" fillId="3" borderId="0" xfId="3" applyFont="1" applyFill="1" applyAlignment="1">
      <alignment horizontal="left"/>
    </xf>
    <xf numFmtId="3" fontId="4" fillId="3" borderId="0" xfId="3" applyNumberFormat="1" applyFont="1" applyFill="1"/>
    <xf numFmtId="0" fontId="54" fillId="0" borderId="0" xfId="0" applyFont="1" applyAlignment="1">
      <alignment horizontal="center"/>
    </xf>
    <xf numFmtId="2" fontId="54" fillId="0" borderId="0" xfId="0" applyNumberFormat="1" applyFont="1" applyAlignment="1">
      <alignment horizontal="center"/>
    </xf>
    <xf numFmtId="0" fontId="54" fillId="0" borderId="0" xfId="0" applyFont="1"/>
    <xf numFmtId="0" fontId="37" fillId="3" borderId="44" xfId="0" applyFont="1" applyFill="1" applyBorder="1" applyAlignment="1">
      <alignment horizontal="left" vertical="center" wrapText="1"/>
    </xf>
    <xf numFmtId="0" fontId="37" fillId="3" borderId="1" xfId="0" applyFont="1" applyFill="1" applyBorder="1" applyAlignment="1">
      <alignment horizontal="left" vertical="center" wrapText="1"/>
    </xf>
    <xf numFmtId="9" fontId="4" fillId="4" borderId="44" xfId="3" applyNumberFormat="1" applyFont="1" applyFill="1" applyBorder="1" applyAlignment="1">
      <alignment horizontal="left"/>
    </xf>
    <xf numFmtId="9" fontId="4" fillId="4" borderId="1" xfId="3" applyNumberFormat="1" applyFont="1" applyFill="1" applyBorder="1" applyAlignment="1">
      <alignment horizontal="left"/>
    </xf>
    <xf numFmtId="0" fontId="37" fillId="3" borderId="44" xfId="0" applyFont="1" applyFill="1" applyBorder="1" applyAlignment="1">
      <alignment horizontal="left" vertical="center"/>
    </xf>
    <xf numFmtId="0" fontId="37" fillId="3" borderId="1" xfId="0" applyFont="1" applyFill="1" applyBorder="1" applyAlignment="1">
      <alignment horizontal="left" vertical="center"/>
    </xf>
    <xf numFmtId="0" fontId="25" fillId="4" borderId="44" xfId="0" applyFont="1" applyFill="1" applyBorder="1" applyAlignment="1">
      <alignment horizontal="left" vertical="center" wrapText="1"/>
    </xf>
    <xf numFmtId="0" fontId="25" fillId="4" borderId="1" xfId="0" applyFont="1" applyFill="1" applyBorder="1" applyAlignment="1">
      <alignment horizontal="left" vertical="center" wrapText="1"/>
    </xf>
    <xf numFmtId="0" fontId="18" fillId="4" borderId="4" xfId="3" applyFont="1" applyFill="1" applyBorder="1" applyAlignment="1">
      <alignment horizontal="center"/>
    </xf>
    <xf numFmtId="0" fontId="18" fillId="4" borderId="11" xfId="3" applyFont="1" applyFill="1" applyBorder="1" applyAlignment="1">
      <alignment horizontal="center"/>
    </xf>
    <xf numFmtId="0" fontId="18" fillId="3" borderId="4" xfId="3" applyFont="1" applyFill="1" applyBorder="1" applyAlignment="1">
      <alignment horizontal="left" vertical="center"/>
    </xf>
    <xf numFmtId="0" fontId="18" fillId="3" borderId="11" xfId="3" applyFont="1" applyFill="1" applyBorder="1" applyAlignment="1">
      <alignment horizontal="left" vertical="center"/>
    </xf>
    <xf numFmtId="0" fontId="17" fillId="4" borderId="4" xfId="3" applyFont="1" applyFill="1" applyBorder="1" applyAlignment="1">
      <alignment horizontal="left" vertical="center"/>
    </xf>
    <xf numFmtId="0" fontId="17" fillId="4" borderId="11" xfId="3" applyFont="1" applyFill="1" applyBorder="1" applyAlignment="1">
      <alignment horizontal="left" vertical="center"/>
    </xf>
    <xf numFmtId="0" fontId="17" fillId="4" borderId="1" xfId="0" applyFont="1" applyFill="1" applyBorder="1" applyAlignment="1">
      <alignment horizontal="center" vertical="center" wrapText="1"/>
    </xf>
    <xf numFmtId="0" fontId="17" fillId="4" borderId="4" xfId="3" applyFont="1" applyFill="1" applyBorder="1" applyAlignment="1">
      <alignment horizontal="left"/>
    </xf>
    <xf numFmtId="0" fontId="17" fillId="4" borderId="11" xfId="3" applyFont="1" applyFill="1" applyBorder="1" applyAlignment="1">
      <alignment horizontal="left"/>
    </xf>
    <xf numFmtId="0" fontId="37" fillId="3" borderId="4" xfId="0" applyFont="1" applyFill="1" applyBorder="1" applyAlignment="1">
      <alignment horizontal="left"/>
    </xf>
    <xf numFmtId="0" fontId="37" fillId="3" borderId="11" xfId="0" applyFont="1" applyFill="1" applyBorder="1" applyAlignment="1">
      <alignment horizontal="left"/>
    </xf>
    <xf numFmtId="0" fontId="18" fillId="3" borderId="4" xfId="0" applyFont="1" applyFill="1" applyBorder="1" applyAlignment="1">
      <alignment horizontal="left"/>
    </xf>
    <xf numFmtId="0" fontId="18" fillId="3" borderId="11" xfId="0" applyFont="1" applyFill="1" applyBorder="1" applyAlignment="1">
      <alignment horizontal="left"/>
    </xf>
    <xf numFmtId="0" fontId="17" fillId="4" borderId="4" xfId="3" applyFont="1" applyFill="1" applyBorder="1"/>
    <xf numFmtId="0" fontId="17" fillId="4" borderId="11" xfId="3" applyFont="1" applyFill="1" applyBorder="1"/>
    <xf numFmtId="0" fontId="37" fillId="3" borderId="3" xfId="0" applyFont="1" applyFill="1" applyBorder="1" applyAlignment="1">
      <alignment horizontal="left"/>
    </xf>
    <xf numFmtId="3" fontId="18" fillId="3" borderId="11" xfId="7" applyNumberFormat="1" applyFont="1" applyFill="1" applyBorder="1" applyAlignment="1">
      <alignment horizontal="left"/>
    </xf>
    <xf numFmtId="0" fontId="17" fillId="4" borderId="4" xfId="3" applyFont="1" applyFill="1" applyBorder="1" applyAlignment="1">
      <alignment vertical="center"/>
    </xf>
    <xf numFmtId="0" fontId="17" fillId="4" borderId="11" xfId="3" applyFont="1" applyFill="1" applyBorder="1" applyAlignment="1">
      <alignment vertical="center"/>
    </xf>
    <xf numFmtId="3" fontId="18" fillId="3" borderId="4" xfId="7" applyNumberFormat="1" applyFont="1" applyFill="1" applyBorder="1" applyAlignment="1">
      <alignment horizontal="left"/>
    </xf>
    <xf numFmtId="3" fontId="18" fillId="3" borderId="5" xfId="7" applyNumberFormat="1" applyFont="1" applyFill="1" applyBorder="1" applyAlignment="1">
      <alignment horizontal="left"/>
    </xf>
    <xf numFmtId="0" fontId="17" fillId="4" borderId="2" xfId="3" applyFont="1" applyFill="1" applyBorder="1" applyAlignment="1">
      <alignment horizontal="center"/>
    </xf>
    <xf numFmtId="0" fontId="17" fillId="4" borderId="4" xfId="3" applyFont="1" applyFill="1" applyBorder="1" applyAlignment="1">
      <alignment horizontal="center"/>
    </xf>
    <xf numFmtId="9" fontId="17" fillId="4" borderId="5" xfId="6" applyFont="1" applyFill="1" applyBorder="1" applyAlignment="1">
      <alignment horizontal="center"/>
    </xf>
    <xf numFmtId="9" fontId="17" fillId="4" borderId="4" xfId="6" applyFont="1" applyFill="1" applyBorder="1" applyAlignment="1">
      <alignment horizontal="center"/>
    </xf>
    <xf numFmtId="165" fontId="17" fillId="4" borderId="5" xfId="5" applyNumberFormat="1" applyFont="1" applyFill="1" applyBorder="1" applyAlignment="1">
      <alignment horizontal="center" vertical="center"/>
    </xf>
    <xf numFmtId="165" fontId="17" fillId="4" borderId="4" xfId="5" applyNumberFormat="1" applyFont="1" applyFill="1" applyBorder="1" applyAlignment="1">
      <alignment horizontal="center" vertical="center"/>
    </xf>
    <xf numFmtId="0" fontId="18" fillId="3" borderId="2" xfId="3" applyFont="1" applyFill="1" applyBorder="1" applyAlignment="1">
      <alignment horizontal="center"/>
    </xf>
    <xf numFmtId="0" fontId="18" fillId="3" borderId="4" xfId="3" applyFont="1" applyFill="1" applyBorder="1" applyAlignment="1">
      <alignment horizontal="center"/>
    </xf>
    <xf numFmtId="165" fontId="18" fillId="3" borderId="5" xfId="5" applyNumberFormat="1" applyFont="1" applyFill="1" applyBorder="1" applyAlignment="1">
      <alignment horizontal="center" vertical="center"/>
    </xf>
    <xf numFmtId="165" fontId="18" fillId="3" borderId="4" xfId="5" applyNumberFormat="1" applyFont="1" applyFill="1" applyBorder="1" applyAlignment="1">
      <alignment horizontal="center" vertical="center"/>
    </xf>
    <xf numFmtId="9" fontId="18" fillId="3" borderId="5" xfId="6" applyFont="1" applyFill="1" applyBorder="1" applyAlignment="1">
      <alignment horizontal="center"/>
    </xf>
    <xf numFmtId="9" fontId="18" fillId="3" borderId="4" xfId="6" applyFont="1" applyFill="1" applyBorder="1" applyAlignment="1">
      <alignment horizontal="center"/>
    </xf>
    <xf numFmtId="0" fontId="17" fillId="3" borderId="2" xfId="3" applyFont="1" applyFill="1" applyBorder="1" applyAlignment="1">
      <alignment horizontal="center"/>
    </xf>
    <xf numFmtId="0" fontId="17" fillId="3" borderId="4" xfId="3" applyFont="1" applyFill="1" applyBorder="1" applyAlignment="1">
      <alignment horizontal="center"/>
    </xf>
    <xf numFmtId="165" fontId="17" fillId="3" borderId="5" xfId="5" applyNumberFormat="1" applyFont="1" applyFill="1" applyBorder="1" applyAlignment="1">
      <alignment horizontal="center" vertical="center"/>
    </xf>
    <xf numFmtId="165" fontId="17" fillId="3" borderId="4" xfId="5" applyNumberFormat="1" applyFont="1" applyFill="1" applyBorder="1" applyAlignment="1">
      <alignment horizontal="center" vertical="center"/>
    </xf>
    <xf numFmtId="0" fontId="17" fillId="4" borderId="5" xfId="3" applyFont="1" applyFill="1" applyBorder="1" applyAlignment="1">
      <alignment horizontal="center" vertical="center" wrapText="1"/>
    </xf>
    <xf numFmtId="0" fontId="17" fillId="4" borderId="4" xfId="3" applyFont="1" applyFill="1" applyBorder="1" applyAlignment="1">
      <alignment horizontal="center" vertical="center" wrapText="1"/>
    </xf>
    <xf numFmtId="0" fontId="17" fillId="4" borderId="11" xfId="3" applyFont="1" applyFill="1" applyBorder="1" applyAlignment="1">
      <alignment horizontal="center" vertical="center" wrapText="1"/>
    </xf>
    <xf numFmtId="0" fontId="17" fillId="4" borderId="3" xfId="3" applyFont="1" applyFill="1" applyBorder="1" applyAlignment="1">
      <alignment horizontal="center"/>
    </xf>
    <xf numFmtId="1" fontId="17" fillId="4" borderId="11" xfId="6" applyNumberFormat="1" applyFont="1" applyFill="1" applyBorder="1" applyAlignment="1">
      <alignment horizontal="center"/>
    </xf>
    <xf numFmtId="1" fontId="17" fillId="4" borderId="5" xfId="6" applyNumberFormat="1" applyFont="1" applyFill="1" applyBorder="1" applyAlignment="1">
      <alignment horizontal="center"/>
    </xf>
    <xf numFmtId="1" fontId="17" fillId="4" borderId="4" xfId="6" applyNumberFormat="1" applyFont="1" applyFill="1" applyBorder="1" applyAlignment="1">
      <alignment horizontal="center"/>
    </xf>
    <xf numFmtId="0" fontId="17" fillId="4" borderId="11" xfId="3" applyFont="1" applyFill="1" applyBorder="1" applyAlignment="1">
      <alignment horizontal="center"/>
    </xf>
    <xf numFmtId="9" fontId="17" fillId="4" borderId="11" xfId="6" applyFont="1" applyFill="1" applyBorder="1" applyAlignment="1">
      <alignment horizontal="center"/>
    </xf>
    <xf numFmtId="0" fontId="18" fillId="3" borderId="11" xfId="3" applyFont="1" applyFill="1" applyBorder="1" applyAlignment="1">
      <alignment horizontal="center"/>
    </xf>
    <xf numFmtId="0" fontId="18" fillId="3" borderId="5" xfId="3" applyFont="1" applyFill="1" applyBorder="1" applyAlignment="1">
      <alignment horizontal="center"/>
    </xf>
    <xf numFmtId="0" fontId="17" fillId="4" borderId="38" xfId="3" applyFont="1" applyFill="1" applyBorder="1" applyAlignment="1">
      <alignment horizontal="center" wrapText="1"/>
    </xf>
    <xf numFmtId="0" fontId="17" fillId="4" borderId="39" xfId="3" applyFont="1" applyFill="1" applyBorder="1" applyAlignment="1">
      <alignment horizontal="center"/>
    </xf>
    <xf numFmtId="0" fontId="33" fillId="3" borderId="0" xfId="3" applyFont="1" applyFill="1" applyAlignment="1">
      <alignment horizontal="center" vertical="center" wrapText="1"/>
    </xf>
    <xf numFmtId="0" fontId="33" fillId="3" borderId="0" xfId="3" applyFont="1" applyFill="1" applyAlignment="1">
      <alignment horizontal="center"/>
    </xf>
    <xf numFmtId="0" fontId="18" fillId="3" borderId="4" xfId="7" applyFont="1" applyFill="1" applyBorder="1"/>
    <xf numFmtId="0" fontId="18" fillId="3" borderId="11" xfId="7" applyFont="1" applyFill="1" applyBorder="1"/>
    <xf numFmtId="0" fontId="17" fillId="4" borderId="4" xfId="7" applyFont="1" applyFill="1" applyBorder="1" applyAlignment="1">
      <alignment wrapText="1"/>
    </xf>
    <xf numFmtId="0" fontId="17" fillId="4" borderId="11" xfId="7" applyFont="1" applyFill="1" applyBorder="1" applyAlignment="1">
      <alignment wrapText="1"/>
    </xf>
    <xf numFmtId="0" fontId="17" fillId="4" borderId="34" xfId="3" applyFont="1" applyFill="1" applyBorder="1" applyAlignment="1">
      <alignment horizontal="center" vertical="center" wrapText="1"/>
    </xf>
    <xf numFmtId="0" fontId="17" fillId="4" borderId="36" xfId="3" applyFont="1" applyFill="1" applyBorder="1" applyAlignment="1">
      <alignment horizontal="center"/>
    </xf>
    <xf numFmtId="0" fontId="17" fillId="4" borderId="34" xfId="3" applyFont="1" applyFill="1" applyBorder="1" applyAlignment="1">
      <alignment horizontal="center"/>
    </xf>
    <xf numFmtId="0" fontId="18" fillId="3" borderId="40" xfId="7" applyFont="1" applyFill="1" applyBorder="1"/>
    <xf numFmtId="0" fontId="18" fillId="3" borderId="41" xfId="7" applyFont="1" applyFill="1" applyBorder="1"/>
    <xf numFmtId="0" fontId="18" fillId="3" borderId="42" xfId="7" applyFont="1" applyFill="1" applyBorder="1"/>
    <xf numFmtId="0" fontId="18" fillId="3" borderId="43" xfId="7" applyFont="1" applyFill="1" applyBorder="1"/>
    <xf numFmtId="0" fontId="18" fillId="3" borderId="2"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18" fillId="3" borderId="4" xfId="0" applyFont="1" applyFill="1" applyBorder="1" applyAlignment="1">
      <alignment horizontal="left" vertical="center" wrapText="1"/>
    </xf>
    <xf numFmtId="3" fontId="17" fillId="0" borderId="5" xfId="0" applyNumberFormat="1" applyFont="1" applyBorder="1" applyAlignment="1">
      <alignment horizontal="center" vertical="center" wrapText="1"/>
    </xf>
    <xf numFmtId="3" fontId="17" fillId="0" borderId="4" xfId="0" applyNumberFormat="1" applyFont="1" applyBorder="1" applyAlignment="1">
      <alignment horizontal="center" vertical="center" wrapText="1"/>
    </xf>
    <xf numFmtId="0" fontId="20" fillId="3" borderId="0" xfId="0" applyFont="1" applyFill="1" applyAlignment="1">
      <alignment horizontal="left" vertical="center" wrapText="1"/>
    </xf>
    <xf numFmtId="0" fontId="17" fillId="4" borderId="2" xfId="0" applyFont="1" applyFill="1" applyBorder="1" applyAlignment="1">
      <alignment horizontal="left" vertical="center" wrapText="1"/>
    </xf>
    <xf numFmtId="0" fontId="17" fillId="4" borderId="3" xfId="0" applyFont="1" applyFill="1" applyBorder="1" applyAlignment="1">
      <alignment horizontal="left" vertical="center" wrapText="1"/>
    </xf>
    <xf numFmtId="0" fontId="17" fillId="4" borderId="4" xfId="0" applyFont="1" applyFill="1" applyBorder="1" applyAlignment="1">
      <alignment horizontal="left" vertical="center" wrapText="1"/>
    </xf>
    <xf numFmtId="3" fontId="17" fillId="4" borderId="5" xfId="0" applyNumberFormat="1" applyFont="1" applyFill="1" applyBorder="1" applyAlignment="1">
      <alignment horizontal="center" vertical="center" wrapText="1"/>
    </xf>
    <xf numFmtId="3" fontId="17" fillId="4" borderId="4" xfId="0" applyNumberFormat="1" applyFont="1" applyFill="1" applyBorder="1" applyAlignment="1">
      <alignment horizontal="center" vertical="center" wrapText="1"/>
    </xf>
    <xf numFmtId="0" fontId="21" fillId="3" borderId="0" xfId="0" applyFont="1" applyFill="1" applyAlignment="1">
      <alignment horizontal="left" vertical="center" wrapText="1"/>
    </xf>
    <xf numFmtId="3" fontId="18" fillId="3" borderId="5" xfId="0" applyNumberFormat="1" applyFont="1" applyFill="1" applyBorder="1" applyAlignment="1">
      <alignment horizontal="center" vertical="center" wrapText="1"/>
    </xf>
    <xf numFmtId="3" fontId="18" fillId="3" borderId="4" xfId="0" applyNumberFormat="1" applyFont="1" applyFill="1" applyBorder="1" applyAlignment="1">
      <alignment horizontal="center" vertical="center" wrapText="1"/>
    </xf>
    <xf numFmtId="0" fontId="44" fillId="5" borderId="64" xfId="0" applyFont="1" applyFill="1" applyBorder="1" applyAlignment="1">
      <alignment horizontal="left" vertical="center" wrapText="1"/>
    </xf>
    <xf numFmtId="0" fontId="44" fillId="5" borderId="64" xfId="0" applyFont="1" applyFill="1" applyBorder="1" applyAlignment="1">
      <alignment horizontal="center" vertical="center" wrapText="1"/>
    </xf>
    <xf numFmtId="0" fontId="25" fillId="4" borderId="2" xfId="0" applyFont="1" applyFill="1" applyBorder="1" applyAlignment="1">
      <alignment horizontal="center" vertical="center" wrapText="1"/>
    </xf>
    <xf numFmtId="0" fontId="25" fillId="4" borderId="3" xfId="0" applyFont="1" applyFill="1" applyBorder="1" applyAlignment="1">
      <alignment horizontal="center" vertical="center" wrapText="1"/>
    </xf>
    <xf numFmtId="0" fontId="25" fillId="4" borderId="4" xfId="0" applyFont="1" applyFill="1" applyBorder="1" applyAlignment="1">
      <alignment horizontal="center" vertical="center" wrapText="1"/>
    </xf>
    <xf numFmtId="0" fontId="25" fillId="4" borderId="5" xfId="0" applyFont="1" applyFill="1" applyBorder="1" applyAlignment="1">
      <alignment horizontal="center" vertical="center" wrapText="1"/>
    </xf>
    <xf numFmtId="0" fontId="21" fillId="3" borderId="0" xfId="0" applyFont="1" applyFill="1" applyAlignment="1">
      <alignment horizontal="center" vertical="center" wrapText="1"/>
    </xf>
    <xf numFmtId="0" fontId="18" fillId="5" borderId="9" xfId="0" applyFont="1" applyFill="1" applyBorder="1" applyAlignment="1">
      <alignment horizontal="left" vertical="center" wrapText="1"/>
    </xf>
    <xf numFmtId="0" fontId="18" fillId="5" borderId="7" xfId="0" applyFont="1" applyFill="1" applyBorder="1" applyAlignment="1">
      <alignment horizontal="left" vertical="center" wrapText="1"/>
    </xf>
    <xf numFmtId="0" fontId="18" fillId="5" borderId="8" xfId="0" applyFont="1" applyFill="1" applyBorder="1" applyAlignment="1">
      <alignment horizontal="left" vertical="center" wrapText="1"/>
    </xf>
    <xf numFmtId="0" fontId="18" fillId="5" borderId="9" xfId="0" applyFont="1" applyFill="1" applyBorder="1" applyAlignment="1">
      <alignment horizontal="center" vertical="center" wrapText="1"/>
    </xf>
    <xf numFmtId="0" fontId="18" fillId="5" borderId="8" xfId="0" applyFont="1" applyFill="1" applyBorder="1" applyAlignment="1">
      <alignment horizontal="center" vertical="center" wrapText="1"/>
    </xf>
    <xf numFmtId="0" fontId="16" fillId="6" borderId="6" xfId="0" applyFont="1" applyFill="1" applyBorder="1" applyAlignment="1">
      <alignment horizontal="center"/>
    </xf>
    <xf numFmtId="0" fontId="16" fillId="6" borderId="7" xfId="0" applyFont="1" applyFill="1" applyBorder="1" applyAlignment="1">
      <alignment horizontal="center"/>
    </xf>
    <xf numFmtId="0" fontId="16" fillId="6" borderId="8" xfId="0" applyFont="1" applyFill="1" applyBorder="1" applyAlignment="1">
      <alignment horizontal="center"/>
    </xf>
    <xf numFmtId="0" fontId="18" fillId="0" borderId="5" xfId="4" applyFont="1" applyBorder="1" applyAlignment="1">
      <alignment horizontal="left" vertical="center" wrapText="1"/>
    </xf>
    <xf numFmtId="0" fontId="18" fillId="0" borderId="3" xfId="4" applyFont="1" applyBorder="1" applyAlignment="1">
      <alignment horizontal="left" vertical="center" wrapText="1"/>
    </xf>
    <xf numFmtId="0" fontId="18" fillId="0" borderId="4" xfId="4" applyFont="1" applyBorder="1" applyAlignment="1">
      <alignment horizontal="left" vertical="center" wrapText="1"/>
    </xf>
    <xf numFmtId="0" fontId="18" fillId="3" borderId="5" xfId="4" applyFont="1" applyFill="1" applyBorder="1" applyAlignment="1">
      <alignment horizontal="left" vertical="center" wrapText="1"/>
    </xf>
    <xf numFmtId="0" fontId="18" fillId="3" borderId="3" xfId="4" applyFont="1" applyFill="1" applyBorder="1" applyAlignment="1">
      <alignment horizontal="left" vertical="center" wrapText="1"/>
    </xf>
    <xf numFmtId="0" fontId="18" fillId="3" borderId="4" xfId="4" applyFont="1" applyFill="1" applyBorder="1" applyAlignment="1">
      <alignment horizontal="left" vertical="center" wrapText="1"/>
    </xf>
    <xf numFmtId="0" fontId="18" fillId="3" borderId="5" xfId="4" applyFont="1" applyFill="1" applyBorder="1" applyAlignment="1">
      <alignment horizontal="center" vertical="center" wrapText="1"/>
    </xf>
    <xf numFmtId="0" fontId="18" fillId="3" borderId="4" xfId="4" applyFont="1" applyFill="1" applyBorder="1" applyAlignment="1">
      <alignment horizontal="center" vertical="center" wrapText="1"/>
    </xf>
    <xf numFmtId="49" fontId="17" fillId="4" borderId="45" xfId="3" applyNumberFormat="1" applyFont="1" applyFill="1" applyBorder="1" applyAlignment="1">
      <alignment horizontal="center" vertical="center" wrapText="1"/>
    </xf>
    <xf numFmtId="49" fontId="17" fillId="4" borderId="44" xfId="3" applyNumberFormat="1" applyFont="1" applyFill="1" applyBorder="1" applyAlignment="1">
      <alignment horizontal="center" vertical="center" wrapText="1"/>
    </xf>
    <xf numFmtId="3" fontId="18" fillId="0" borderId="45" xfId="3" applyNumberFormat="1" applyFont="1" applyBorder="1" applyAlignment="1">
      <alignment horizontal="center" wrapText="1"/>
    </xf>
    <xf numFmtId="3" fontId="18" fillId="0" borderId="44" xfId="3" applyNumberFormat="1" applyFont="1" applyBorder="1" applyAlignment="1">
      <alignment horizontal="center" wrapText="1"/>
    </xf>
    <xf numFmtId="0" fontId="12" fillId="3" borderId="26" xfId="3" applyFont="1" applyFill="1" applyBorder="1" applyAlignment="1">
      <alignment horizontal="center" vertical="center" wrapText="1"/>
    </xf>
    <xf numFmtId="0" fontId="12" fillId="3" borderId="24" xfId="3" applyFont="1" applyFill="1" applyBorder="1" applyAlignment="1">
      <alignment horizontal="center" vertical="center" wrapText="1"/>
    </xf>
    <xf numFmtId="0" fontId="12" fillId="3" borderId="27" xfId="3" applyFont="1" applyFill="1" applyBorder="1" applyAlignment="1">
      <alignment horizontal="center" vertical="center" wrapText="1"/>
    </xf>
    <xf numFmtId="0" fontId="12" fillId="3" borderId="28" xfId="3" applyFont="1" applyFill="1" applyBorder="1" applyAlignment="1">
      <alignment horizontal="center" vertical="center" wrapText="1"/>
    </xf>
    <xf numFmtId="0" fontId="12" fillId="3" borderId="29" xfId="3" applyFont="1" applyFill="1" applyBorder="1" applyAlignment="1">
      <alignment horizontal="center" vertical="center" wrapText="1"/>
    </xf>
    <xf numFmtId="0" fontId="12" fillId="3" borderId="30" xfId="3" applyFont="1" applyFill="1" applyBorder="1" applyAlignment="1">
      <alignment horizontal="center" vertical="center" wrapText="1"/>
    </xf>
    <xf numFmtId="0" fontId="17" fillId="4" borderId="46" xfId="3" applyFont="1" applyFill="1" applyBorder="1" applyAlignment="1">
      <alignment horizontal="center" vertical="center" wrapText="1"/>
    </xf>
    <xf numFmtId="0" fontId="17" fillId="4" borderId="1" xfId="3" applyFont="1" applyFill="1" applyBorder="1" applyAlignment="1">
      <alignment horizontal="center" vertical="center" wrapText="1"/>
    </xf>
    <xf numFmtId="0" fontId="17" fillId="4" borderId="46" xfId="3" applyFont="1" applyFill="1" applyBorder="1" applyAlignment="1">
      <alignment horizontal="center" vertical="top" wrapText="1"/>
    </xf>
    <xf numFmtId="0" fontId="17" fillId="4" borderId="1" xfId="3" applyFont="1" applyFill="1" applyBorder="1" applyAlignment="1">
      <alignment horizontal="center" vertical="top" wrapText="1"/>
    </xf>
    <xf numFmtId="0" fontId="17" fillId="4" borderId="28" xfId="3" applyFont="1" applyFill="1" applyBorder="1" applyAlignment="1">
      <alignment horizontal="center" vertical="top" wrapText="1"/>
    </xf>
    <xf numFmtId="0" fontId="17" fillId="4" borderId="45" xfId="3" applyFont="1" applyFill="1" applyBorder="1" applyAlignment="1">
      <alignment horizontal="center" vertical="top" wrapText="1"/>
    </xf>
    <xf numFmtId="0" fontId="18" fillId="0" borderId="1" xfId="3" applyFont="1" applyBorder="1" applyAlignment="1">
      <alignment horizontal="left" wrapText="1"/>
    </xf>
    <xf numFmtId="0" fontId="17" fillId="4" borderId="45" xfId="3" applyFont="1" applyFill="1" applyBorder="1" applyAlignment="1">
      <alignment horizontal="center" vertical="center" wrapText="1"/>
    </xf>
    <xf numFmtId="0" fontId="17" fillId="4" borderId="44" xfId="3" applyFont="1" applyFill="1" applyBorder="1" applyAlignment="1">
      <alignment horizontal="center" vertical="center" wrapText="1"/>
    </xf>
    <xf numFmtId="0" fontId="45" fillId="8" borderId="26" xfId="9" applyFont="1" applyFill="1" applyBorder="1" applyAlignment="1">
      <alignment horizontal="center" vertical="center"/>
    </xf>
    <xf numFmtId="0" fontId="45" fillId="8" borderId="24" xfId="9" applyFont="1" applyFill="1" applyBorder="1" applyAlignment="1">
      <alignment horizontal="center" vertical="center"/>
    </xf>
    <xf numFmtId="0" fontId="45" fillId="8" borderId="27" xfId="9" applyFont="1" applyFill="1" applyBorder="1" applyAlignment="1">
      <alignment horizontal="center" vertical="center"/>
    </xf>
    <xf numFmtId="0" fontId="17" fillId="8" borderId="48" xfId="9" applyFont="1" applyFill="1" applyBorder="1" applyAlignment="1">
      <alignment horizontal="right" vertical="center" indent="3"/>
    </xf>
    <xf numFmtId="0" fontId="17" fillId="8" borderId="37" xfId="9" applyFont="1" applyFill="1" applyBorder="1" applyAlignment="1">
      <alignment horizontal="right" vertical="center" indent="3"/>
    </xf>
    <xf numFmtId="0" fontId="17" fillId="8" borderId="49" xfId="9" applyFont="1" applyFill="1" applyBorder="1" applyAlignment="1">
      <alignment horizontal="center" vertical="center"/>
    </xf>
    <xf numFmtId="0" fontId="17" fillId="8" borderId="50" xfId="9" applyFont="1" applyFill="1" applyBorder="1" applyAlignment="1">
      <alignment horizontal="center" vertical="center"/>
    </xf>
    <xf numFmtId="0" fontId="17" fillId="8" borderId="51" xfId="9" applyFont="1" applyFill="1" applyBorder="1" applyAlignment="1">
      <alignment horizontal="center" vertical="center"/>
    </xf>
    <xf numFmtId="3" fontId="17" fillId="8" borderId="49" xfId="10" applyNumberFormat="1" applyFont="1" applyFill="1" applyBorder="1" applyAlignment="1">
      <alignment horizontal="center" vertical="center"/>
    </xf>
    <xf numFmtId="3" fontId="17" fillId="8" borderId="50" xfId="10" applyNumberFormat="1" applyFont="1" applyFill="1" applyBorder="1" applyAlignment="1">
      <alignment horizontal="center" vertical="center"/>
    </xf>
    <xf numFmtId="3" fontId="17" fillId="8" borderId="61" xfId="10" applyNumberFormat="1" applyFont="1" applyFill="1" applyBorder="1" applyAlignment="1">
      <alignment horizontal="center" vertical="center"/>
    </xf>
    <xf numFmtId="0" fontId="51" fillId="3" borderId="45" xfId="3" applyFont="1" applyFill="1" applyBorder="1" applyAlignment="1">
      <alignment horizontal="center" vertical="center" wrapText="1"/>
    </xf>
    <xf numFmtId="0" fontId="51" fillId="3" borderId="25" xfId="3" applyFont="1" applyFill="1" applyBorder="1" applyAlignment="1">
      <alignment horizontal="center" vertical="center" wrapText="1"/>
    </xf>
    <xf numFmtId="0" fontId="51" fillId="3" borderId="44" xfId="3" applyFont="1" applyFill="1" applyBorder="1" applyAlignment="1">
      <alignment horizontal="center" vertical="center" wrapText="1"/>
    </xf>
    <xf numFmtId="3" fontId="17" fillId="8" borderId="63" xfId="10" applyNumberFormat="1" applyFont="1" applyFill="1" applyBorder="1" applyAlignment="1">
      <alignment horizontal="center" vertical="center"/>
    </xf>
    <xf numFmtId="0" fontId="17" fillId="8" borderId="31" xfId="8" applyFont="1" applyFill="1" applyBorder="1" applyAlignment="1">
      <alignment horizontal="right" vertical="center" indent="3"/>
    </xf>
    <xf numFmtId="0" fontId="17" fillId="8" borderId="0" xfId="8" applyFont="1" applyFill="1" applyAlignment="1">
      <alignment horizontal="right" vertical="center" indent="3"/>
    </xf>
    <xf numFmtId="0" fontId="17" fillId="8" borderId="54" xfId="9" applyFont="1" applyFill="1" applyBorder="1" applyAlignment="1">
      <alignment horizontal="right" vertical="center" wrapText="1" indent="3"/>
    </xf>
    <xf numFmtId="0" fontId="17" fillId="8" borderId="24" xfId="9" applyFont="1" applyFill="1" applyBorder="1" applyAlignment="1">
      <alignment horizontal="right" vertical="center" wrapText="1" indent="3"/>
    </xf>
    <xf numFmtId="0" fontId="17" fillId="8" borderId="57" xfId="8" applyFont="1" applyFill="1" applyBorder="1" applyAlignment="1">
      <alignment horizontal="left" vertical="center" wrapText="1"/>
    </xf>
    <xf numFmtId="0" fontId="17" fillId="8" borderId="31" xfId="8" applyFont="1" applyFill="1" applyBorder="1" applyAlignment="1">
      <alignment horizontal="left" vertical="center" wrapText="1"/>
    </xf>
    <xf numFmtId="0" fontId="17" fillId="8" borderId="60" xfId="8" applyFont="1" applyFill="1" applyBorder="1" applyAlignment="1">
      <alignment horizontal="left" vertical="center" wrapText="1"/>
    </xf>
    <xf numFmtId="0" fontId="17" fillId="8" borderId="28" xfId="8" applyFont="1" applyFill="1" applyBorder="1" applyAlignment="1">
      <alignment horizontal="left" vertical="center" wrapText="1"/>
    </xf>
  </cellXfs>
  <cellStyles count="15">
    <cellStyle name="Comma" xfId="5" builtinId="3"/>
    <cellStyle name="Heading 1 2" xfId="12" xr:uid="{3DC5E4DF-1C13-41FA-B8A3-CCED1F87A742}"/>
    <cellStyle name="Heading 2 2" xfId="14" xr:uid="{27085A73-FA47-42B1-81F0-2C1208B3D761}"/>
    <cellStyle name="Normal" xfId="0" builtinId="0"/>
    <cellStyle name="Normal 16" xfId="11" xr:uid="{23BFBCE9-8C3D-405C-9549-39DBD838C96E}"/>
    <cellStyle name="Normal 2" xfId="13" xr:uid="{66EEDEC3-53C3-4D4A-82DA-901F0BF92640}"/>
    <cellStyle name="Normal 28" xfId="4" xr:uid="{25AADBEB-B71B-4564-8538-6CD70213643A}"/>
    <cellStyle name="Normal 29" xfId="1" xr:uid="{FFEE6826-ECE1-49A9-B7AC-7E1CEC48355A}"/>
    <cellStyle name="Normal 30" xfId="2" xr:uid="{940C08B4-A7E9-4C47-8C9C-9B2A7643A6DD}"/>
    <cellStyle name="Normal 33" xfId="8" xr:uid="{DC02FF0D-E467-4FB1-A4C9-FBDFE2C5C99A}"/>
    <cellStyle name="Normal_Sheet1_3" xfId="9" xr:uid="{3C9CC103-4520-40F8-A80F-166D8F2DB095}"/>
    <cellStyle name="Normal_Sheet2_1" xfId="3" xr:uid="{27A4F215-ED47-480E-8055-047A06C10700}"/>
    <cellStyle name="Normal_Summary Tables" xfId="7" xr:uid="{99D8545F-C041-4C36-8996-EFE6BAB693E9}"/>
    <cellStyle name="Normal_Trajectory" xfId="10" xr:uid="{28300EFD-991F-4265-8B02-135D0644349D}"/>
    <cellStyle name="Percent" xfId="6" builtinId="5"/>
  </cellStyles>
  <dxfs count="3536">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alignment wrapText="1" readingOrder="0"/>
    </dxf>
    <dxf>
      <alignment wrapText="1" readingOrder="0"/>
    </dxf>
    <dxf>
      <alignment vertical="top" readingOrder="0"/>
    </dxf>
    <dxf>
      <alignment vertical="top" readingOrder="0"/>
    </dxf>
    <dxf>
      <alignment horizontal="left" readingOrder="0"/>
    </dxf>
    <dxf>
      <alignment horizontal="left" readingOrder="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alignment wrapText="1" readingOrder="0"/>
    </dxf>
    <dxf>
      <alignment wrapText="1" readingOrder="0"/>
    </dxf>
    <dxf>
      <alignment vertical="top" readingOrder="0"/>
    </dxf>
    <dxf>
      <alignment vertical="top" readingOrder="0"/>
    </dxf>
    <dxf>
      <alignment horizontal="left" readingOrder="0"/>
    </dxf>
    <dxf>
      <alignment horizontal="left" readingOrder="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1" formatCode="0"/>
    </dxf>
    <dxf>
      <fill>
        <patternFill patternType="solid">
          <bgColor rgb="FFFFC000"/>
        </patternFill>
      </fill>
    </dxf>
    <dxf>
      <fill>
        <patternFill patternType="solid">
          <bgColor rgb="FFFFC000"/>
        </patternFill>
      </fill>
    </dxf>
    <dxf>
      <font>
        <sz val="10"/>
      </font>
    </dxf>
    <dxf>
      <font>
        <sz val="10"/>
      </font>
    </dxf>
    <dxf>
      <font>
        <sz val="10"/>
      </font>
    </dxf>
    <dxf>
      <font>
        <sz val="10"/>
      </font>
    </dxf>
    <dxf>
      <font>
        <color auto="1"/>
      </font>
    </dxf>
    <dxf>
      <font>
        <color auto="1"/>
      </font>
    </dxf>
    <dxf>
      <font>
        <color auto="1"/>
      </font>
    </dxf>
    <dxf>
      <font>
        <color auto="1"/>
      </font>
    </dxf>
    <dxf>
      <numFmt numFmtId="164" formatCode="0.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alignment wrapText="1" readingOrder="0"/>
    </dxf>
    <dxf>
      <alignment vertical="top" readingOrder="0"/>
    </dxf>
    <dxf>
      <alignment horizontal="left" readingOrder="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color auto="1"/>
      </font>
    </dxf>
    <dxf>
      <font>
        <color auto="1"/>
      </font>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numFmt numFmtId="164" formatCode="0.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alignment wrapText="1" readingOrder="0"/>
    </dxf>
    <dxf>
      <alignment wrapText="1" readingOrder="0"/>
    </dxf>
    <dxf>
      <alignment vertical="top" readingOrder="0"/>
    </dxf>
    <dxf>
      <alignment vertical="top" readingOrder="0"/>
    </dxf>
    <dxf>
      <alignment horizontal="left" readingOrder="0"/>
    </dxf>
    <dxf>
      <alignment horizontal="left" readingOrder="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ill>
        <patternFill patternType="none">
          <bgColor auto="1"/>
        </patternFill>
      </fill>
    </dxf>
    <dxf>
      <font>
        <sz val="10"/>
      </font>
    </dxf>
    <dxf>
      <font>
        <sz val="10"/>
      </font>
    </dxf>
    <dxf>
      <font>
        <sz val="10"/>
      </font>
    </dxf>
    <dxf>
      <font>
        <sz val="10"/>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ill>
        <patternFill patternType="none">
          <bgColor auto="1"/>
        </patternFill>
      </fill>
    </dxf>
    <dxf>
      <font>
        <color rgb="FFFF0000"/>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left style="medium">
          <color indexed="64"/>
        </left>
        <right style="medium">
          <color indexed="64"/>
        </right>
        <top style="medium">
          <color indexed="64"/>
        </top>
      </border>
    </dxf>
    <dxf>
      <fill>
        <patternFill patternType="none">
          <bgColor auto="1"/>
        </patternFill>
      </fill>
    </dxf>
    <dxf>
      <fill>
        <patternFill patternType="none">
          <bgColor auto="1"/>
        </patternFill>
      </fill>
    </dxf>
    <dxf>
      <fill>
        <patternFill patternType="solid">
          <bgColor rgb="FFFFC000"/>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color auto="1"/>
      </font>
    </dxf>
    <dxf>
      <font>
        <color auto="1"/>
      </font>
    </dxf>
    <dxf>
      <font>
        <color auto="1"/>
      </font>
    </dxf>
    <dxf>
      <font>
        <color auto="1"/>
      </font>
    </dxf>
    <dxf>
      <font>
        <b val="0"/>
      </font>
    </dxf>
    <dxf>
      <font>
        <b val="0"/>
      </font>
    </dxf>
    <dxf>
      <font>
        <b val="0"/>
      </font>
    </dxf>
    <dxf>
      <font>
        <b val="0"/>
      </font>
    </dxf>
    <dxf>
      <fill>
        <patternFill>
          <bgColor auto="1"/>
        </patternFill>
      </fill>
    </dxf>
    <dxf>
      <fill>
        <patternFill>
          <bgColor auto="1"/>
        </patternFill>
      </fill>
    </dxf>
    <dxf>
      <fill>
        <patternFill>
          <bgColor auto="1"/>
        </patternFill>
      </fill>
    </dxf>
    <dxf>
      <fill>
        <patternFill>
          <bgColor auto="1"/>
        </patternFill>
      </fill>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left/>
        <right/>
        <top/>
        <bottom/>
        <vertical/>
        <horizontal/>
      </border>
    </dxf>
    <dxf>
      <border>
        <left/>
        <right/>
        <top/>
        <bottom/>
        <vertical/>
        <horizontal/>
      </border>
    </dxf>
    <dxf>
      <border>
        <left/>
        <right/>
        <top/>
        <bottom/>
        <vertical/>
        <horizontal/>
      </border>
    </dxf>
    <dxf>
      <border>
        <left/>
        <right/>
        <top/>
        <bottom/>
        <vertical/>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dxf>
    <dxf>
      <fill>
        <patternFill>
          <bgColor theme="0"/>
        </patternFill>
      </fill>
    </dxf>
    <dxf>
      <fill>
        <patternFill>
          <bgColor theme="0"/>
        </patternFill>
      </fill>
    </dxf>
    <dxf>
      <fill>
        <patternFill>
          <bgColor theme="0"/>
        </patternFill>
      </fill>
    </dxf>
    <dxf>
      <border>
        <left/>
      </border>
    </dxf>
    <dxf>
      <border>
        <left/>
      </border>
    </dxf>
    <dxf>
      <border>
        <left/>
      </border>
    </dxf>
    <dxf>
      <border>
        <left/>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alignment wrapText="1" readingOrder="0"/>
    </dxf>
    <dxf>
      <alignment wrapText="1" readingOrder="0"/>
    </dxf>
    <dxf>
      <alignment vertical="top" readingOrder="0"/>
    </dxf>
    <dxf>
      <alignment vertical="top" readingOrder="0"/>
    </dxf>
    <dxf>
      <alignment horizontal="left" readingOrder="0"/>
    </dxf>
    <dxf>
      <alignment horizontal="left" readingOrder="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FF0000"/>
      </font>
    </dxf>
    <dxf>
      <font>
        <color rgb="FFFF0000"/>
      </font>
    </dxf>
    <dxf>
      <font>
        <color rgb="FFFF0000"/>
      </font>
    </dxf>
    <dxf>
      <font>
        <color rgb="FFFF0000"/>
      </font>
    </dxf>
    <dxf>
      <font>
        <color rgb="FFFF0000"/>
      </font>
    </dxf>
    <dxf>
      <font>
        <color rgb="FFFF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alignment wrapText="1" readingOrder="0"/>
    </dxf>
    <dxf>
      <alignment wrapText="1" readingOrder="0"/>
    </dxf>
    <dxf>
      <alignment vertical="top" readingOrder="0"/>
    </dxf>
    <dxf>
      <alignment vertical="top" readingOrder="0"/>
    </dxf>
    <dxf>
      <alignment horizontal="left" readingOrder="0"/>
    </dxf>
    <dxf>
      <alignment horizontal="left" readingOrder="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border>
        <top style="medium">
          <color indexed="64"/>
        </top>
      </border>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ill>
        <patternFill patternType="solid">
          <bgColor rgb="FFFFC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alignment wrapText="1" readingOrder="0"/>
    </dxf>
    <dxf>
      <alignment wrapText="1" readingOrder="0"/>
    </dxf>
    <dxf>
      <alignment vertical="top" readingOrder="0"/>
    </dxf>
    <dxf>
      <alignment vertical="top" readingOrder="0"/>
    </dxf>
    <dxf>
      <alignment horizontal="left" readingOrder="0"/>
    </dxf>
    <dxf>
      <alignment horizontal="left" readingOrder="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ill>
        <patternFill patternType="solid">
          <bgColor rgb="FFFFFF00"/>
        </patternFill>
      </fill>
    </dxf>
    <dxf>
      <border>
        <left style="medium">
          <color indexed="64"/>
        </left>
        <right style="medium">
          <color indexed="64"/>
        </right>
        <top style="medium">
          <color indexed="64"/>
        </top>
      </border>
    </dxf>
    <dxf>
      <fill>
        <patternFill patternType="none">
          <bgColor auto="1"/>
        </patternFill>
      </fill>
    </dxf>
    <dxf>
      <fill>
        <patternFill patternType="none">
          <bgColor auto="1"/>
        </patternFill>
      </fill>
    </dxf>
    <dxf>
      <fill>
        <patternFill patternType="solid">
          <bgColor rgb="FFFFC000"/>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color auto="1"/>
      </font>
    </dxf>
    <dxf>
      <font>
        <color auto="1"/>
      </font>
    </dxf>
    <dxf>
      <font>
        <color auto="1"/>
      </font>
    </dxf>
    <dxf>
      <font>
        <color auto="1"/>
      </font>
    </dxf>
    <dxf>
      <font>
        <b val="0"/>
      </font>
    </dxf>
    <dxf>
      <font>
        <b val="0"/>
      </font>
    </dxf>
    <dxf>
      <font>
        <b val="0"/>
      </font>
    </dxf>
    <dxf>
      <font>
        <b val="0"/>
      </font>
    </dxf>
    <dxf>
      <fill>
        <patternFill>
          <bgColor auto="1"/>
        </patternFill>
      </fill>
    </dxf>
    <dxf>
      <fill>
        <patternFill>
          <bgColor auto="1"/>
        </patternFill>
      </fill>
    </dxf>
    <dxf>
      <fill>
        <patternFill>
          <bgColor auto="1"/>
        </patternFill>
      </fill>
    </dxf>
    <dxf>
      <fill>
        <patternFill>
          <bgColor auto="1"/>
        </patternFill>
      </fill>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left/>
        <right/>
        <top/>
        <bottom/>
        <vertical/>
        <horizontal/>
      </border>
    </dxf>
    <dxf>
      <border>
        <left/>
        <right/>
        <top/>
        <bottom/>
        <vertical/>
        <horizontal/>
      </border>
    </dxf>
    <dxf>
      <border>
        <left/>
        <right/>
        <top/>
        <bottom/>
        <vertical/>
        <horizontal/>
      </border>
    </dxf>
    <dxf>
      <border>
        <left/>
        <right/>
        <top/>
        <bottom/>
        <vertical/>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dxf>
    <dxf>
      <fill>
        <patternFill>
          <bgColor theme="0"/>
        </patternFill>
      </fill>
    </dxf>
    <dxf>
      <fill>
        <patternFill>
          <bgColor theme="0"/>
        </patternFill>
      </fill>
    </dxf>
    <dxf>
      <fill>
        <patternFill>
          <bgColor theme="0"/>
        </patternFill>
      </fill>
    </dxf>
    <dxf>
      <border>
        <left/>
      </border>
    </dxf>
    <dxf>
      <border>
        <left/>
      </border>
    </dxf>
    <dxf>
      <border>
        <left/>
      </border>
    </dxf>
    <dxf>
      <border>
        <left/>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1" formatCode="0"/>
    </dxf>
    <dxf>
      <fill>
        <patternFill patternType="solid">
          <bgColor rgb="FFFFC000"/>
        </patternFill>
      </fill>
    </dxf>
    <dxf>
      <fill>
        <patternFill patternType="solid">
          <bgColor rgb="FFFFC000"/>
        </patternFill>
      </fill>
    </dxf>
    <dxf>
      <font>
        <sz val="10"/>
      </font>
    </dxf>
    <dxf>
      <font>
        <sz val="10"/>
      </font>
    </dxf>
    <dxf>
      <font>
        <sz val="10"/>
      </font>
    </dxf>
    <dxf>
      <font>
        <sz val="10"/>
      </font>
    </dxf>
    <dxf>
      <font>
        <color auto="1"/>
      </font>
    </dxf>
    <dxf>
      <font>
        <color auto="1"/>
      </font>
    </dxf>
    <dxf>
      <font>
        <color auto="1"/>
      </font>
    </dxf>
    <dxf>
      <font>
        <color auto="1"/>
      </font>
    </dxf>
    <dxf>
      <numFmt numFmtId="164" formatCode="0.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alignment wrapText="1" readingOrder="0"/>
    </dxf>
    <dxf>
      <alignment vertical="top" readingOrder="0"/>
    </dxf>
    <dxf>
      <alignment horizontal="left" readingOrder="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ill>
        <patternFill patternType="none">
          <bgColor auto="1"/>
        </patternFill>
      </fill>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alignment wrapText="1" readingOrder="0"/>
    </dxf>
    <dxf>
      <alignment wrapText="1" readingOrder="0"/>
    </dxf>
    <dxf>
      <alignment vertical="top" readingOrder="0"/>
    </dxf>
    <dxf>
      <alignment vertical="top" readingOrder="0"/>
    </dxf>
    <dxf>
      <alignment horizontal="left" readingOrder="0"/>
    </dxf>
    <dxf>
      <alignment horizontal="left" readingOrder="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alignment wrapText="1" readingOrder="0"/>
    </dxf>
    <dxf>
      <alignment wrapText="1" readingOrder="0"/>
    </dxf>
    <dxf>
      <alignment vertical="top" readingOrder="0"/>
    </dxf>
    <dxf>
      <alignment vertical="top" readingOrder="0"/>
    </dxf>
    <dxf>
      <alignment horizontal="left" readingOrder="0"/>
    </dxf>
    <dxf>
      <alignment horizontal="left" readingOrder="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13" formatCode="0%"/>
    </dxf>
    <dxf>
      <numFmt numFmtId="14" formatCode="0.0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alignment wrapText="1" readingOrder="0"/>
    </dxf>
    <dxf>
      <alignment wrapText="1" readingOrder="0"/>
    </dxf>
    <dxf>
      <alignment vertical="top" readingOrder="0"/>
    </dxf>
    <dxf>
      <alignment vertical="top" readingOrder="0"/>
    </dxf>
    <dxf>
      <alignment horizontal="left" readingOrder="0"/>
    </dxf>
    <dxf>
      <alignment horizontal="left" readingOrder="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color auto="1"/>
      </font>
    </dxf>
    <dxf>
      <font>
        <color auto="1"/>
      </font>
    </dxf>
    <dxf>
      <font>
        <color auto="1"/>
      </font>
    </dxf>
    <dxf>
      <fill>
        <patternFill patternType="solid">
          <bgColor rgb="FFFFFF00"/>
        </patternFill>
      </fill>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pivotCacheDefinition" Target="pivotCache/pivotCacheDefinition5.xml"/><Relationship Id="rId4" Type="http://schemas.openxmlformats.org/officeDocument/2006/relationships/worksheet" Target="worksheets/sheet4.xml"/><Relationship Id="rId9" Type="http://schemas.openxmlformats.org/officeDocument/2006/relationships/pivotCacheDefinition" Target="pivotCache/pivotCacheDefinition4.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GB" sz="900" b="0"/>
              <a:t>Breakdown of development pipeline (net dwellings)</a:t>
            </a:r>
          </a:p>
        </c:rich>
      </c:tx>
      <c:layout>
        <c:manualLayout>
          <c:xMode val="edge"/>
          <c:yMode val="edge"/>
          <c:x val="0.13378677929811045"/>
          <c:y val="4.1043553766305536E-3"/>
        </c:manualLayout>
      </c:layout>
      <c:overlay val="0"/>
      <c:spPr>
        <a:noFill/>
        <a:ln w="25400">
          <a:noFill/>
        </a:ln>
      </c:spPr>
    </c:title>
    <c:autoTitleDeleted val="0"/>
    <c:plotArea>
      <c:layout>
        <c:manualLayout>
          <c:layoutTarget val="inner"/>
          <c:xMode val="edge"/>
          <c:yMode val="edge"/>
          <c:x val="0.10163788736934198"/>
          <c:y val="0.12198068991376078"/>
          <c:w val="0.82010429617350467"/>
          <c:h val="0.73208941299399188"/>
        </c:manualLayout>
      </c:layout>
      <c:barChart>
        <c:barDir val="col"/>
        <c:grouping val="clustered"/>
        <c:varyColors val="0"/>
        <c:ser>
          <c:idx val="0"/>
          <c:order val="0"/>
          <c:spPr>
            <a:solidFill>
              <a:srgbClr val="0070C0"/>
            </a:solidFill>
            <a:ln w="12700">
              <a:solidFill>
                <a:srgbClr val="0070C0"/>
              </a:solidFill>
              <a:prstDash val="solid"/>
            </a:ln>
          </c:spPr>
          <c:invertIfNegative val="0"/>
          <c:dPt>
            <c:idx val="0"/>
            <c:invertIfNegative val="0"/>
            <c:bubble3D val="0"/>
            <c:extLst>
              <c:ext xmlns:c16="http://schemas.microsoft.com/office/drawing/2014/chart" uri="{C3380CC4-5D6E-409C-BE32-E72D297353CC}">
                <c16:uniqueId val="{00000000-941B-489C-9502-4988D26269E2}"/>
              </c:ext>
            </c:extLst>
          </c:dPt>
          <c:dPt>
            <c:idx val="1"/>
            <c:invertIfNegative val="0"/>
            <c:bubble3D val="0"/>
            <c:extLst>
              <c:ext xmlns:c16="http://schemas.microsoft.com/office/drawing/2014/chart" uri="{C3380CC4-5D6E-409C-BE32-E72D297353CC}">
                <c16:uniqueId val="{00000001-941B-489C-9502-4988D26269E2}"/>
              </c:ext>
            </c:extLst>
          </c:dPt>
          <c:dPt>
            <c:idx val="2"/>
            <c:invertIfNegative val="0"/>
            <c:bubble3D val="0"/>
            <c:extLst>
              <c:ext xmlns:c16="http://schemas.microsoft.com/office/drawing/2014/chart" uri="{C3380CC4-5D6E-409C-BE32-E72D297353CC}">
                <c16:uniqueId val="{00000002-941B-489C-9502-4988D26269E2}"/>
              </c:ext>
            </c:extLst>
          </c:dPt>
          <c:dPt>
            <c:idx val="3"/>
            <c:invertIfNegative val="0"/>
            <c:bubble3D val="0"/>
            <c:extLst>
              <c:ext xmlns:c16="http://schemas.microsoft.com/office/drawing/2014/chart" uri="{C3380CC4-5D6E-409C-BE32-E72D297353CC}">
                <c16:uniqueId val="{00000003-941B-489C-9502-4988D26269E2}"/>
              </c:ext>
            </c:extLst>
          </c:dPt>
          <c:cat>
            <c:strRef>
              <c:f>'Summary Tables'!$C$44:$E$46</c:f>
              <c:strCache>
                <c:ptCount val="3"/>
                <c:pt idx="0">
                  <c:v>Under Construction</c:v>
                </c:pt>
                <c:pt idx="1">
                  <c:v>Planning Permissions</c:v>
                </c:pt>
                <c:pt idx="2">
                  <c:v>Deliverable Sites</c:v>
                </c:pt>
              </c:strCache>
            </c:strRef>
          </c:cat>
          <c:val>
            <c:numRef>
              <c:f>'Summary Tables'!$K$44:$K$46</c:f>
              <c:numCache>
                <c:formatCode>#,##0</c:formatCode>
                <c:ptCount val="3"/>
                <c:pt idx="0">
                  <c:v>531</c:v>
                </c:pt>
                <c:pt idx="1">
                  <c:v>454</c:v>
                </c:pt>
                <c:pt idx="2">
                  <c:v>1411.25</c:v>
                </c:pt>
              </c:numCache>
            </c:numRef>
          </c:val>
          <c:extLst>
            <c:ext xmlns:c16="http://schemas.microsoft.com/office/drawing/2014/chart" uri="{C3380CC4-5D6E-409C-BE32-E72D297353CC}">
              <c16:uniqueId val="{00000004-941B-489C-9502-4988D26269E2}"/>
            </c:ext>
          </c:extLst>
        </c:ser>
        <c:dLbls>
          <c:showLegendKey val="0"/>
          <c:showVal val="0"/>
          <c:showCatName val="0"/>
          <c:showSerName val="0"/>
          <c:showPercent val="0"/>
          <c:showBubbleSize val="0"/>
        </c:dLbls>
        <c:gapWidth val="40"/>
        <c:axId val="303027712"/>
        <c:axId val="303026176"/>
      </c:barChart>
      <c:valAx>
        <c:axId val="303026176"/>
        <c:scaling>
          <c:orientation val="minMax"/>
        </c:scaling>
        <c:delete val="0"/>
        <c:axPos val="l"/>
        <c:majorGridlines/>
        <c:numFmt formatCode="#,##0" sourceLinked="1"/>
        <c:majorTickMark val="out"/>
        <c:minorTickMark val="none"/>
        <c:tickLblPos val="nextTo"/>
        <c:txPr>
          <a:bodyPr/>
          <a:lstStyle/>
          <a:p>
            <a:pPr>
              <a:defRPr sz="900"/>
            </a:pPr>
            <a:endParaRPr lang="en-US"/>
          </a:p>
        </c:txPr>
        <c:crossAx val="303027712"/>
        <c:crosses val="autoZero"/>
        <c:crossBetween val="between"/>
      </c:valAx>
      <c:catAx>
        <c:axId val="303027712"/>
        <c:scaling>
          <c:orientation val="minMax"/>
        </c:scaling>
        <c:delete val="0"/>
        <c:axPos val="b"/>
        <c:numFmt formatCode="General" sourceLinked="0"/>
        <c:majorTickMark val="out"/>
        <c:minorTickMark val="none"/>
        <c:tickLblPos val="nextTo"/>
        <c:spPr>
          <a:ln>
            <a:solidFill>
              <a:schemeClr val="accent1"/>
            </a:solidFill>
          </a:ln>
        </c:spPr>
        <c:txPr>
          <a:bodyPr/>
          <a:lstStyle/>
          <a:p>
            <a:pPr>
              <a:defRPr sz="900"/>
            </a:pPr>
            <a:endParaRPr lang="en-US"/>
          </a:p>
        </c:txPr>
        <c:crossAx val="303026176"/>
        <c:crossesAt val="0"/>
        <c:auto val="0"/>
        <c:lblAlgn val="ctr"/>
        <c:lblOffset val="100"/>
        <c:noMultiLvlLbl val="0"/>
      </c:catAx>
      <c:spPr>
        <a:noFill/>
        <a:ln w="12700">
          <a:noFill/>
        </a:ln>
      </c:spPr>
    </c:plotArea>
    <c:plotVisOnly val="1"/>
    <c:dispBlanksAs val="zero"/>
    <c:showDLblsOverMax val="0"/>
  </c:chart>
  <c:spPr>
    <a:solidFill>
      <a:srgbClr val="FFFFFF"/>
    </a:solidFill>
    <a:ln w="9525">
      <a:solidFill>
        <a:schemeClr val="bg1">
          <a:lumMod val="50000"/>
        </a:schemeClr>
      </a:solidFill>
    </a:ln>
  </c:spPr>
  <c:txPr>
    <a:bodyPr/>
    <a:lstStyle/>
    <a:p>
      <a:pPr>
        <a:defRPr sz="3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12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n-GB"/>
              <a:t>Under</a:t>
            </a:r>
            <a:r>
              <a:rPr lang="en-GB" baseline="0"/>
              <a:t> Construction</a:t>
            </a:r>
            <a:r>
              <a:rPr lang="en-GB"/>
              <a:t> by Ward 2021/22</a:t>
            </a:r>
          </a:p>
        </c:rich>
      </c:tx>
      <c:layout>
        <c:manualLayout>
          <c:xMode val="edge"/>
          <c:yMode val="edge"/>
          <c:x val="0.40735926191044303"/>
          <c:y val="1.3368983957219251E-2"/>
        </c:manualLayout>
      </c:layout>
      <c:overlay val="0"/>
      <c:spPr>
        <a:noFill/>
        <a:ln w="25400">
          <a:noFill/>
        </a:ln>
      </c:spPr>
    </c:title>
    <c:autoTitleDeleted val="0"/>
    <c:plotArea>
      <c:layout>
        <c:manualLayout>
          <c:layoutTarget val="inner"/>
          <c:xMode val="edge"/>
          <c:yMode val="edge"/>
          <c:x val="0.40203382947539906"/>
          <c:y val="7.2401732915915631E-2"/>
          <c:w val="0.56490969759946374"/>
          <c:h val="0.84446573696360239"/>
        </c:manualLayout>
      </c:layout>
      <c:barChart>
        <c:barDir val="bar"/>
        <c:grouping val="clustered"/>
        <c:varyColors val="0"/>
        <c:ser>
          <c:idx val="1"/>
          <c:order val="0"/>
          <c:tx>
            <c:strRef>
              <c:f>'Summary Tables'!$G$194</c:f>
              <c:strCache>
                <c:ptCount val="1"/>
                <c:pt idx="0">
                  <c:v>Under Construction</c:v>
                </c:pt>
              </c:strCache>
            </c:strRef>
          </c:tx>
          <c:spPr>
            <a:solidFill>
              <a:schemeClr val="tx2">
                <a:lumMod val="60000"/>
                <a:lumOff val="40000"/>
              </a:schemeClr>
            </a:solidFill>
            <a:ln w="12700">
              <a:solidFill>
                <a:srgbClr val="000000"/>
              </a:solidFill>
            </a:ln>
          </c:spPr>
          <c:invertIfNegative val="0"/>
          <c:dLbls>
            <c:delete val="1"/>
          </c:dLbls>
          <c:cat>
            <c:strRef>
              <c:f>'Summary Tables'!$C$195:$C$212</c:f>
              <c:strCache>
                <c:ptCount val="18"/>
                <c:pt idx="0">
                  <c:v>Barnes</c:v>
                </c:pt>
                <c:pt idx="1">
                  <c:v>East Sheen</c:v>
                </c:pt>
                <c:pt idx="2">
                  <c:v>Fulwell, Hampton Hill</c:v>
                </c:pt>
                <c:pt idx="3">
                  <c:v>Ham, Petersham and Richmond Riverside</c:v>
                </c:pt>
                <c:pt idx="4">
                  <c:v>Hampton</c:v>
                </c:pt>
                <c:pt idx="5">
                  <c:v>Hampton North</c:v>
                </c:pt>
                <c:pt idx="6">
                  <c:v>Hampton Wick</c:v>
                </c:pt>
                <c:pt idx="7">
                  <c:v>Heathfield</c:v>
                </c:pt>
                <c:pt idx="8">
                  <c:v>Kew</c:v>
                </c:pt>
                <c:pt idx="9">
                  <c:v>Mortlake, Barnes Common</c:v>
                </c:pt>
                <c:pt idx="10">
                  <c:v>North Richmond</c:v>
                </c:pt>
                <c:pt idx="11">
                  <c:v>South Richmond</c:v>
                </c:pt>
                <c:pt idx="12">
                  <c:v>South Twickenham</c:v>
                </c:pt>
                <c:pt idx="13">
                  <c:v>St Margarets and North Twickenham</c:v>
                </c:pt>
                <c:pt idx="14">
                  <c:v>Teddington</c:v>
                </c:pt>
                <c:pt idx="15">
                  <c:v>Twickenham Riverside</c:v>
                </c:pt>
                <c:pt idx="16">
                  <c:v>West Twickenham</c:v>
                </c:pt>
                <c:pt idx="17">
                  <c:v>Whitton</c:v>
                </c:pt>
              </c:strCache>
            </c:strRef>
          </c:cat>
          <c:val>
            <c:numRef>
              <c:f>'Summary Tables'!$G$195:$G$212</c:f>
              <c:numCache>
                <c:formatCode>#,##0</c:formatCode>
                <c:ptCount val="18"/>
                <c:pt idx="0">
                  <c:v>4</c:v>
                </c:pt>
                <c:pt idx="1">
                  <c:v>6</c:v>
                </c:pt>
                <c:pt idx="2">
                  <c:v>37</c:v>
                </c:pt>
                <c:pt idx="3">
                  <c:v>-1</c:v>
                </c:pt>
                <c:pt idx="4">
                  <c:v>49</c:v>
                </c:pt>
                <c:pt idx="5">
                  <c:v>10</c:v>
                </c:pt>
                <c:pt idx="6">
                  <c:v>37</c:v>
                </c:pt>
                <c:pt idx="7">
                  <c:v>10</c:v>
                </c:pt>
                <c:pt idx="8">
                  <c:v>41</c:v>
                </c:pt>
                <c:pt idx="9">
                  <c:v>5</c:v>
                </c:pt>
                <c:pt idx="10">
                  <c:v>80</c:v>
                </c:pt>
                <c:pt idx="11">
                  <c:v>23</c:v>
                </c:pt>
                <c:pt idx="12">
                  <c:v>8</c:v>
                </c:pt>
                <c:pt idx="13">
                  <c:v>196</c:v>
                </c:pt>
                <c:pt idx="14">
                  <c:v>13</c:v>
                </c:pt>
                <c:pt idx="15">
                  <c:v>8</c:v>
                </c:pt>
                <c:pt idx="16">
                  <c:v>8</c:v>
                </c:pt>
                <c:pt idx="17">
                  <c:v>-3</c:v>
                </c:pt>
              </c:numCache>
            </c:numRef>
          </c:val>
          <c:extLst>
            <c:ext xmlns:c16="http://schemas.microsoft.com/office/drawing/2014/chart" uri="{C3380CC4-5D6E-409C-BE32-E72D297353CC}">
              <c16:uniqueId val="{00000000-3E71-440E-AEFD-BDF2779129C1}"/>
            </c:ext>
          </c:extLst>
        </c:ser>
        <c:dLbls>
          <c:showLegendKey val="0"/>
          <c:showVal val="1"/>
          <c:showCatName val="0"/>
          <c:showSerName val="0"/>
          <c:showPercent val="0"/>
          <c:showBubbleSize val="0"/>
        </c:dLbls>
        <c:gapWidth val="0"/>
        <c:overlap val="100"/>
        <c:axId val="325048192"/>
        <c:axId val="325049728"/>
      </c:barChart>
      <c:catAx>
        <c:axId val="325048192"/>
        <c:scaling>
          <c:orientation val="maxMin"/>
        </c:scaling>
        <c:delete val="0"/>
        <c:axPos val="l"/>
        <c:numFmt formatCode="General" sourceLinked="1"/>
        <c:majorTickMark val="out"/>
        <c:minorTickMark val="none"/>
        <c:tickLblPos val="nextTo"/>
        <c:txPr>
          <a:bodyPr rot="0" vert="horz"/>
          <a:lstStyle/>
          <a:p>
            <a:pPr>
              <a:defRPr/>
            </a:pPr>
            <a:endParaRPr lang="en-US"/>
          </a:p>
        </c:txPr>
        <c:crossAx val="325049728"/>
        <c:crosses val="autoZero"/>
        <c:auto val="1"/>
        <c:lblAlgn val="ctr"/>
        <c:lblOffset val="10"/>
        <c:tickLblSkip val="1"/>
        <c:noMultiLvlLbl val="0"/>
      </c:catAx>
      <c:valAx>
        <c:axId val="325049728"/>
        <c:scaling>
          <c:orientation val="minMax"/>
          <c:max val="250"/>
          <c:min val="0"/>
        </c:scaling>
        <c:delete val="0"/>
        <c:axPos val="b"/>
        <c:majorGridlines>
          <c:spPr>
            <a:ln w="3175">
              <a:solidFill>
                <a:srgbClr val="BEBEBE"/>
              </a:solidFill>
              <a:prstDash val="solid"/>
            </a:ln>
          </c:spPr>
        </c:majorGridlines>
        <c:minorGridlines/>
        <c:numFmt formatCode="General" sourceLinked="0"/>
        <c:majorTickMark val="out"/>
        <c:minorTickMark val="none"/>
        <c:tickLblPos val="high"/>
        <c:spPr>
          <a:ln>
            <a:solidFill>
              <a:schemeClr val="bg1">
                <a:lumMod val="75000"/>
              </a:schemeClr>
            </a:solidFill>
          </a:ln>
        </c:spPr>
        <c:txPr>
          <a:bodyPr rot="0" vert="horz"/>
          <a:lstStyle/>
          <a:p>
            <a:pPr>
              <a:defRPr/>
            </a:pPr>
            <a:endParaRPr lang="en-US"/>
          </a:p>
        </c:txPr>
        <c:crossAx val="325048192"/>
        <c:crosses val="max"/>
        <c:crossBetween val="between"/>
        <c:majorUnit val="50"/>
        <c:minorUnit val="50"/>
      </c:valAx>
    </c:plotArea>
    <c:plotVisOnly val="1"/>
    <c:dispBlanksAs val="gap"/>
    <c:showDLblsOverMax val="0"/>
  </c:chart>
  <c:spPr>
    <a:solidFill>
      <a:srgbClr val="FFFFFF"/>
    </a:solidFill>
    <a:ln w="3175">
      <a:solidFill>
        <a:schemeClr val="bg1">
          <a:lumMod val="50000"/>
        </a:schemeClr>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123933727034122E-2"/>
          <c:y val="2.4980700941794044E-2"/>
          <c:w val="0.61764640748031496"/>
          <c:h val="0.9301028253821213"/>
        </c:manualLayout>
      </c:layout>
      <c:pieChart>
        <c:varyColors val="1"/>
        <c:ser>
          <c:idx val="0"/>
          <c:order val="0"/>
          <c:tx>
            <c:strRef>
              <c:f>'Summary Tables'!$C$276:$D$276</c:f>
              <c:strCache>
                <c:ptCount val="2"/>
                <c:pt idx="0">
                  <c:v>Market</c:v>
                </c:pt>
              </c:strCache>
            </c:strRef>
          </c:tx>
          <c:spPr>
            <a:solidFill>
              <a:srgbClr val="9999FF"/>
            </a:solidFill>
            <a:ln w="12700">
              <a:solidFill>
                <a:srgbClr val="000000"/>
              </a:solidFill>
              <a:prstDash val="solid"/>
            </a:ln>
          </c:spPr>
          <c:dPt>
            <c:idx val="0"/>
            <c:bubble3D val="0"/>
            <c:spPr>
              <a:solidFill>
                <a:schemeClr val="accent1">
                  <a:lumMod val="20000"/>
                  <a:lumOff val="80000"/>
                </a:schemeClr>
              </a:solidFill>
              <a:ln w="12700">
                <a:solidFill>
                  <a:srgbClr val="000000"/>
                </a:solidFill>
                <a:prstDash val="solid"/>
              </a:ln>
            </c:spPr>
            <c:extLst>
              <c:ext xmlns:c16="http://schemas.microsoft.com/office/drawing/2014/chart" uri="{C3380CC4-5D6E-409C-BE32-E72D297353CC}">
                <c16:uniqueId val="{00000001-0462-4029-8401-6AEAF9150907}"/>
              </c:ext>
            </c:extLst>
          </c:dPt>
          <c:dPt>
            <c:idx val="1"/>
            <c:bubble3D val="0"/>
            <c:spPr>
              <a:solidFill>
                <a:schemeClr val="accent1">
                  <a:lumMod val="40000"/>
                  <a:lumOff val="60000"/>
                </a:schemeClr>
              </a:solidFill>
              <a:ln w="12700">
                <a:solidFill>
                  <a:srgbClr val="000000"/>
                </a:solidFill>
                <a:prstDash val="solid"/>
              </a:ln>
            </c:spPr>
            <c:extLst>
              <c:ext xmlns:c16="http://schemas.microsoft.com/office/drawing/2014/chart" uri="{C3380CC4-5D6E-409C-BE32-E72D297353CC}">
                <c16:uniqueId val="{00000003-0462-4029-8401-6AEAF9150907}"/>
              </c:ext>
            </c:extLst>
          </c:dPt>
          <c:dPt>
            <c:idx val="2"/>
            <c:bubble3D val="0"/>
            <c:spPr>
              <a:solidFill>
                <a:schemeClr val="accent1">
                  <a:lumMod val="60000"/>
                  <a:lumOff val="40000"/>
                </a:schemeClr>
              </a:solidFill>
              <a:ln w="12700">
                <a:solidFill>
                  <a:srgbClr val="000000"/>
                </a:solidFill>
                <a:prstDash val="solid"/>
              </a:ln>
            </c:spPr>
            <c:extLst>
              <c:ext xmlns:c16="http://schemas.microsoft.com/office/drawing/2014/chart" uri="{C3380CC4-5D6E-409C-BE32-E72D297353CC}">
                <c16:uniqueId val="{00000005-0462-4029-8401-6AEAF9150907}"/>
              </c:ext>
            </c:extLst>
          </c:dPt>
          <c:dPt>
            <c:idx val="3"/>
            <c:bubble3D val="0"/>
            <c:spPr>
              <a:solidFill>
                <a:schemeClr val="accent1">
                  <a:lumMod val="75000"/>
                </a:schemeClr>
              </a:solidFill>
              <a:ln w="12700">
                <a:solidFill>
                  <a:srgbClr val="000000"/>
                </a:solidFill>
                <a:prstDash val="solid"/>
              </a:ln>
            </c:spPr>
            <c:extLst>
              <c:ext xmlns:c16="http://schemas.microsoft.com/office/drawing/2014/chart" uri="{C3380CC4-5D6E-409C-BE32-E72D297353CC}">
                <c16:uniqueId val="{00000007-0462-4029-8401-6AEAF9150907}"/>
              </c:ext>
            </c:extLst>
          </c:dPt>
          <c:dPt>
            <c:idx val="4"/>
            <c:bubble3D val="0"/>
            <c:spPr>
              <a:solidFill>
                <a:schemeClr val="accent1">
                  <a:lumMod val="50000"/>
                </a:schemeClr>
              </a:solidFill>
              <a:ln w="12700">
                <a:solidFill>
                  <a:srgbClr val="000000"/>
                </a:solidFill>
                <a:prstDash val="solid"/>
              </a:ln>
            </c:spPr>
            <c:extLst>
              <c:ext xmlns:c16="http://schemas.microsoft.com/office/drawing/2014/chart" uri="{C3380CC4-5D6E-409C-BE32-E72D297353CC}">
                <c16:uniqueId val="{00000009-0462-4029-8401-6AEAF9150907}"/>
              </c:ext>
            </c:extLst>
          </c:dPt>
          <c:dPt>
            <c:idx val="5"/>
            <c:bubble3D val="0"/>
            <c:spPr>
              <a:solidFill>
                <a:srgbClr val="000000"/>
              </a:solidFill>
              <a:ln w="12700">
                <a:solidFill>
                  <a:srgbClr val="000000"/>
                </a:solidFill>
                <a:prstDash val="solid"/>
              </a:ln>
            </c:spPr>
            <c:extLst>
              <c:ext xmlns:c16="http://schemas.microsoft.com/office/drawing/2014/chart" uri="{C3380CC4-5D6E-409C-BE32-E72D297353CC}">
                <c16:uniqueId val="{0000000B-0462-4029-8401-6AEAF9150907}"/>
              </c:ext>
            </c:extLst>
          </c:dPt>
          <c:cat>
            <c:strRef>
              <c:f>'Summary Tables'!$E$275:$H$275</c:f>
              <c:strCache>
                <c:ptCount val="4"/>
                <c:pt idx="0">
                  <c:v>1 bed</c:v>
                </c:pt>
                <c:pt idx="1">
                  <c:v>2 bed</c:v>
                </c:pt>
                <c:pt idx="2">
                  <c:v>3 bed</c:v>
                </c:pt>
                <c:pt idx="3">
                  <c:v>4 + bed</c:v>
                </c:pt>
              </c:strCache>
            </c:strRef>
          </c:cat>
          <c:val>
            <c:numRef>
              <c:f>'Summary Tables'!$E$276:$H$276</c:f>
              <c:numCache>
                <c:formatCode>#,##0</c:formatCode>
                <c:ptCount val="4"/>
                <c:pt idx="0">
                  <c:v>99</c:v>
                </c:pt>
                <c:pt idx="1">
                  <c:v>137</c:v>
                </c:pt>
                <c:pt idx="2">
                  <c:v>22</c:v>
                </c:pt>
                <c:pt idx="3">
                  <c:v>14</c:v>
                </c:pt>
              </c:numCache>
            </c:numRef>
          </c:val>
          <c:extLst>
            <c:ext xmlns:c16="http://schemas.microsoft.com/office/drawing/2014/chart" uri="{C3380CC4-5D6E-409C-BE32-E72D297353CC}">
              <c16:uniqueId val="{0000000C-0462-4029-8401-6AEAF9150907}"/>
            </c:ext>
          </c:extLst>
        </c:ser>
        <c:ser>
          <c:idx val="1"/>
          <c:order val="1"/>
          <c:tx>
            <c:strRef>
              <c:f>'Summary Tables'!$C$277:$D$277</c:f>
              <c:strCache>
                <c:ptCount val="2"/>
                <c:pt idx="0">
                  <c:v>Market</c:v>
                </c:pt>
              </c:strCache>
            </c:strRef>
          </c:tx>
          <c:cat>
            <c:strRef>
              <c:f>'Summary Tables'!$E$275:$H$275</c:f>
              <c:strCache>
                <c:ptCount val="4"/>
                <c:pt idx="0">
                  <c:v>1 bed</c:v>
                </c:pt>
                <c:pt idx="1">
                  <c:v>2 bed</c:v>
                </c:pt>
                <c:pt idx="2">
                  <c:v>3 bed</c:v>
                </c:pt>
                <c:pt idx="3">
                  <c:v>4 + bed</c:v>
                </c:pt>
              </c:strCache>
            </c:strRef>
          </c:cat>
          <c:val>
            <c:numRef>
              <c:f>'Summary Tables'!$E$277:$H$277</c:f>
              <c:numCache>
                <c:formatCode>0%</c:formatCode>
                <c:ptCount val="4"/>
                <c:pt idx="0">
                  <c:v>0.28530259365994237</c:v>
                </c:pt>
                <c:pt idx="1">
                  <c:v>0.39481268011527376</c:v>
                </c:pt>
                <c:pt idx="2">
                  <c:v>6.3400576368876083E-2</c:v>
                </c:pt>
                <c:pt idx="3">
                  <c:v>4.0345821325648415E-2</c:v>
                </c:pt>
              </c:numCache>
            </c:numRef>
          </c:val>
          <c:extLst>
            <c:ext xmlns:c16="http://schemas.microsoft.com/office/drawing/2014/chart" uri="{C3380CC4-5D6E-409C-BE32-E72D297353CC}">
              <c16:uniqueId val="{0000000D-0462-4029-8401-6AEAF9150907}"/>
            </c:ext>
          </c:extLst>
        </c:ser>
        <c:ser>
          <c:idx val="2"/>
          <c:order val="2"/>
          <c:tx>
            <c:strRef>
              <c:f>'Summary Tables'!$C$278:$D$278</c:f>
              <c:strCache>
                <c:ptCount val="2"/>
                <c:pt idx="0">
                  <c:v>Intermediate</c:v>
                </c:pt>
              </c:strCache>
            </c:strRef>
          </c:tx>
          <c:cat>
            <c:strRef>
              <c:f>'Summary Tables'!$E$275:$H$275</c:f>
              <c:strCache>
                <c:ptCount val="4"/>
                <c:pt idx="0">
                  <c:v>1 bed</c:v>
                </c:pt>
                <c:pt idx="1">
                  <c:v>2 bed</c:v>
                </c:pt>
                <c:pt idx="2">
                  <c:v>3 bed</c:v>
                </c:pt>
                <c:pt idx="3">
                  <c:v>4 + bed</c:v>
                </c:pt>
              </c:strCache>
            </c:strRef>
          </c:cat>
          <c:val>
            <c:numRef>
              <c:f>'Summary Tables'!$E$278:$H$278</c:f>
              <c:numCache>
                <c:formatCode>#,##0</c:formatCode>
                <c:ptCount val="4"/>
                <c:pt idx="0">
                  <c:v>3</c:v>
                </c:pt>
                <c:pt idx="1">
                  <c:v>1</c:v>
                </c:pt>
                <c:pt idx="2">
                  <c:v>0</c:v>
                </c:pt>
                <c:pt idx="3">
                  <c:v>0</c:v>
                </c:pt>
              </c:numCache>
            </c:numRef>
          </c:val>
          <c:extLst>
            <c:ext xmlns:c16="http://schemas.microsoft.com/office/drawing/2014/chart" uri="{C3380CC4-5D6E-409C-BE32-E72D297353CC}">
              <c16:uniqueId val="{0000000E-0462-4029-8401-6AEAF9150907}"/>
            </c:ext>
          </c:extLst>
        </c:ser>
        <c:ser>
          <c:idx val="3"/>
          <c:order val="3"/>
          <c:tx>
            <c:strRef>
              <c:f>'Summary Tables'!$C$279:$D$279</c:f>
              <c:strCache>
                <c:ptCount val="2"/>
                <c:pt idx="0">
                  <c:v>Intermediate</c:v>
                </c:pt>
              </c:strCache>
            </c:strRef>
          </c:tx>
          <c:cat>
            <c:strRef>
              <c:f>'Summary Tables'!$E$275:$H$275</c:f>
              <c:strCache>
                <c:ptCount val="4"/>
                <c:pt idx="0">
                  <c:v>1 bed</c:v>
                </c:pt>
                <c:pt idx="1">
                  <c:v>2 bed</c:v>
                </c:pt>
                <c:pt idx="2">
                  <c:v>3 bed</c:v>
                </c:pt>
                <c:pt idx="3">
                  <c:v>4 + bed</c:v>
                </c:pt>
              </c:strCache>
            </c:strRef>
          </c:cat>
          <c:val>
            <c:numRef>
              <c:f>'Summary Tables'!$E$279:$H$279</c:f>
              <c:numCache>
                <c:formatCode>0%</c:formatCode>
                <c:ptCount val="4"/>
                <c:pt idx="0">
                  <c:v>8.6455331412103754E-3</c:v>
                </c:pt>
                <c:pt idx="1">
                  <c:v>2.881844380403458E-3</c:v>
                </c:pt>
                <c:pt idx="2">
                  <c:v>0</c:v>
                </c:pt>
                <c:pt idx="3">
                  <c:v>0</c:v>
                </c:pt>
              </c:numCache>
            </c:numRef>
          </c:val>
          <c:extLst>
            <c:ext xmlns:c16="http://schemas.microsoft.com/office/drawing/2014/chart" uri="{C3380CC4-5D6E-409C-BE32-E72D297353CC}">
              <c16:uniqueId val="{0000000F-0462-4029-8401-6AEAF9150907}"/>
            </c:ext>
          </c:extLst>
        </c:ser>
        <c:ser>
          <c:idx val="4"/>
          <c:order val="4"/>
          <c:tx>
            <c:strRef>
              <c:f>'Summary Tables'!$C$280:$D$280</c:f>
              <c:strCache>
                <c:ptCount val="2"/>
                <c:pt idx="0">
                  <c:v>Affordable Rented</c:v>
                </c:pt>
              </c:strCache>
            </c:strRef>
          </c:tx>
          <c:cat>
            <c:strRef>
              <c:f>'Summary Tables'!$E$275:$H$275</c:f>
              <c:strCache>
                <c:ptCount val="4"/>
                <c:pt idx="0">
                  <c:v>1 bed</c:v>
                </c:pt>
                <c:pt idx="1">
                  <c:v>2 bed</c:v>
                </c:pt>
                <c:pt idx="2">
                  <c:v>3 bed</c:v>
                </c:pt>
                <c:pt idx="3">
                  <c:v>4 + bed</c:v>
                </c:pt>
              </c:strCache>
            </c:strRef>
          </c:cat>
          <c:val>
            <c:numRef>
              <c:f>'Summary Tables'!$E$280:$H$280</c:f>
              <c:numCache>
                <c:formatCode>#,##0</c:formatCode>
                <c:ptCount val="4"/>
                <c:pt idx="0">
                  <c:v>15</c:v>
                </c:pt>
                <c:pt idx="1">
                  <c:v>7</c:v>
                </c:pt>
                <c:pt idx="2">
                  <c:v>2</c:v>
                </c:pt>
                <c:pt idx="3">
                  <c:v>0</c:v>
                </c:pt>
              </c:numCache>
            </c:numRef>
          </c:val>
          <c:extLst>
            <c:ext xmlns:c16="http://schemas.microsoft.com/office/drawing/2014/chart" uri="{C3380CC4-5D6E-409C-BE32-E72D297353CC}">
              <c16:uniqueId val="{00000010-0462-4029-8401-6AEAF9150907}"/>
            </c:ext>
          </c:extLst>
        </c:ser>
        <c:ser>
          <c:idx val="5"/>
          <c:order val="5"/>
          <c:tx>
            <c:strRef>
              <c:f>'Summary Tables'!$C$281:$D$281</c:f>
              <c:strCache>
                <c:ptCount val="2"/>
                <c:pt idx="0">
                  <c:v>Affordable Rented</c:v>
                </c:pt>
              </c:strCache>
            </c:strRef>
          </c:tx>
          <c:cat>
            <c:strRef>
              <c:f>'Summary Tables'!$E$275:$H$275</c:f>
              <c:strCache>
                <c:ptCount val="4"/>
                <c:pt idx="0">
                  <c:v>1 bed</c:v>
                </c:pt>
                <c:pt idx="1">
                  <c:v>2 bed</c:v>
                </c:pt>
                <c:pt idx="2">
                  <c:v>3 bed</c:v>
                </c:pt>
                <c:pt idx="3">
                  <c:v>4 + bed</c:v>
                </c:pt>
              </c:strCache>
            </c:strRef>
          </c:cat>
          <c:val>
            <c:numRef>
              <c:f>'Summary Tables'!$E$281:$H$281</c:f>
              <c:numCache>
                <c:formatCode>0%</c:formatCode>
                <c:ptCount val="4"/>
                <c:pt idx="0">
                  <c:v>4.3227665706051875E-2</c:v>
                </c:pt>
                <c:pt idx="1">
                  <c:v>2.0172910662824207E-2</c:v>
                </c:pt>
                <c:pt idx="2">
                  <c:v>5.763688760806916E-3</c:v>
                </c:pt>
                <c:pt idx="3">
                  <c:v>0</c:v>
                </c:pt>
              </c:numCache>
            </c:numRef>
          </c:val>
          <c:extLst>
            <c:ext xmlns:c16="http://schemas.microsoft.com/office/drawing/2014/chart" uri="{C3380CC4-5D6E-409C-BE32-E72D297353CC}">
              <c16:uniqueId val="{00000011-0462-4029-8401-6AEAF9150907}"/>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4939714141949878"/>
          <c:y val="0.12337730510958858"/>
          <c:w val="0.23543615452958339"/>
          <c:h val="0.55236459078978761"/>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12700">
      <a:solidFill>
        <a:srgbClr val="969696"/>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anose="020B0604020202020204" pitchFamily="34" charset="0"/>
                <a:cs typeface="Arial" panose="020B0604020202020204" pitchFamily="34" charset="0"/>
              </a:defRPr>
            </a:pPr>
            <a:r>
              <a:rPr lang="en-GB" sz="1100">
                <a:latin typeface="Arial" panose="020B0604020202020204" pitchFamily="34" charset="0"/>
                <a:cs typeface="Arial" panose="020B0604020202020204" pitchFamily="34" charset="0"/>
              </a:rPr>
              <a:t>Housing Delivery</a:t>
            </a:r>
            <a:r>
              <a:rPr lang="en-GB" sz="1100" baseline="0">
                <a:latin typeface="Arial" panose="020B0604020202020204" pitchFamily="34" charset="0"/>
                <a:cs typeface="Arial" panose="020B0604020202020204" pitchFamily="34" charset="0"/>
              </a:rPr>
              <a:t> Trajectory and Managed Target</a:t>
            </a:r>
            <a:endParaRPr lang="en-GB" sz="1100">
              <a:latin typeface="Arial" panose="020B0604020202020204" pitchFamily="34" charset="0"/>
              <a:cs typeface="Arial" panose="020B0604020202020204" pitchFamily="34" charset="0"/>
            </a:endParaRPr>
          </a:p>
        </c:rich>
      </c:tx>
      <c:overlay val="0"/>
    </c:title>
    <c:autoTitleDeleted val="0"/>
    <c:plotArea>
      <c:layout/>
      <c:barChart>
        <c:barDir val="col"/>
        <c:grouping val="clustered"/>
        <c:varyColors val="0"/>
        <c:ser>
          <c:idx val="0"/>
          <c:order val="0"/>
          <c:tx>
            <c:strRef>
              <c:f>Trajectory!$C$8</c:f>
              <c:strCache>
                <c:ptCount val="1"/>
                <c:pt idx="0">
                  <c:v>Past Completions</c:v>
                </c:pt>
              </c:strCache>
            </c:strRef>
          </c:tx>
          <c:spPr>
            <a:solidFill>
              <a:schemeClr val="tx2"/>
            </a:solidFill>
          </c:spPr>
          <c:invertIfNegative val="0"/>
          <c:dPt>
            <c:idx val="7"/>
            <c:invertIfNegative val="0"/>
            <c:bubble3D val="0"/>
            <c:extLst>
              <c:ext xmlns:c16="http://schemas.microsoft.com/office/drawing/2014/chart" uri="{C3380CC4-5D6E-409C-BE32-E72D297353CC}">
                <c16:uniqueId val="{00000000-2DC6-44B5-A47F-4498E75BE795}"/>
              </c:ext>
            </c:extLst>
          </c:dPt>
          <c:dPt>
            <c:idx val="8"/>
            <c:invertIfNegative val="0"/>
            <c:bubble3D val="0"/>
            <c:extLst>
              <c:ext xmlns:c16="http://schemas.microsoft.com/office/drawing/2014/chart" uri="{C3380CC4-5D6E-409C-BE32-E72D297353CC}">
                <c16:uniqueId val="{00000001-2DC6-44B5-A47F-4498E75BE795}"/>
              </c:ext>
            </c:extLst>
          </c:dPt>
          <c:dPt>
            <c:idx val="9"/>
            <c:invertIfNegative val="0"/>
            <c:bubble3D val="0"/>
            <c:spPr>
              <a:solidFill>
                <a:schemeClr val="accent5"/>
              </a:solidFill>
            </c:spPr>
            <c:extLst>
              <c:ext xmlns:c16="http://schemas.microsoft.com/office/drawing/2014/chart" uri="{C3380CC4-5D6E-409C-BE32-E72D297353CC}">
                <c16:uniqueId val="{00000003-2DC6-44B5-A47F-4498E75BE795}"/>
              </c:ext>
            </c:extLst>
          </c:dPt>
          <c:dLbls>
            <c:dLbl>
              <c:idx val="9"/>
              <c:spPr>
                <a:solidFill>
                  <a:schemeClr val="bg1"/>
                </a:solid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3-2DC6-44B5-A47F-4498E75BE795}"/>
                </c:ext>
              </c:extLst>
            </c:dLbl>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Trajectory!$D$6:$V$6</c:f>
              <c:strCache>
                <c:ptCount val="19"/>
                <c:pt idx="0">
                  <c:v>2012/13</c:v>
                </c:pt>
                <c:pt idx="1">
                  <c:v>2013/14</c:v>
                </c:pt>
                <c:pt idx="2">
                  <c:v>2014/15</c:v>
                </c:pt>
                <c:pt idx="3">
                  <c:v>2015/16</c:v>
                </c:pt>
                <c:pt idx="4">
                  <c:v>2016/17</c:v>
                </c:pt>
                <c:pt idx="5">
                  <c:v>2017/18</c:v>
                </c:pt>
                <c:pt idx="6">
                  <c:v>2018/19</c:v>
                </c:pt>
                <c:pt idx="7">
                  <c:v>2019/20</c:v>
                </c:pt>
                <c:pt idx="8">
                  <c:v>2020/21</c:v>
                </c:pt>
                <c:pt idx="9">
                  <c:v>2021/22</c:v>
                </c:pt>
                <c:pt idx="10">
                  <c:v>2022/23</c:v>
                </c:pt>
                <c:pt idx="11">
                  <c:v>2023/24</c:v>
                </c:pt>
                <c:pt idx="12">
                  <c:v>2024/25</c:v>
                </c:pt>
                <c:pt idx="13">
                  <c:v>2025/26</c:v>
                </c:pt>
                <c:pt idx="14">
                  <c:v>2026/27</c:v>
                </c:pt>
                <c:pt idx="15">
                  <c:v>2027/28</c:v>
                </c:pt>
                <c:pt idx="16">
                  <c:v>2028/29</c:v>
                </c:pt>
                <c:pt idx="17">
                  <c:v>2029/30</c:v>
                </c:pt>
                <c:pt idx="18">
                  <c:v>2030/31</c:v>
                </c:pt>
              </c:strCache>
            </c:strRef>
          </c:cat>
          <c:val>
            <c:numRef>
              <c:f>Trajectory!$D$8:$V$8</c:f>
              <c:numCache>
                <c:formatCode>General</c:formatCode>
                <c:ptCount val="19"/>
                <c:pt idx="0">
                  <c:v>695</c:v>
                </c:pt>
                <c:pt idx="1">
                  <c:v>235</c:v>
                </c:pt>
                <c:pt idx="2">
                  <c:v>304</c:v>
                </c:pt>
                <c:pt idx="3">
                  <c:v>491</c:v>
                </c:pt>
                <c:pt idx="4">
                  <c:v>460</c:v>
                </c:pt>
                <c:pt idx="5">
                  <c:v>382</c:v>
                </c:pt>
                <c:pt idx="6">
                  <c:v>419</c:v>
                </c:pt>
                <c:pt idx="7">
                  <c:v>331</c:v>
                </c:pt>
                <c:pt idx="8" formatCode="#,##0">
                  <c:v>206</c:v>
                </c:pt>
                <c:pt idx="9" formatCode="#,##0">
                  <c:v>164</c:v>
                </c:pt>
              </c:numCache>
            </c:numRef>
          </c:val>
          <c:extLst>
            <c:ext xmlns:c16="http://schemas.microsoft.com/office/drawing/2014/chart" uri="{C3380CC4-5D6E-409C-BE32-E72D297353CC}">
              <c16:uniqueId val="{00000004-2DC6-44B5-A47F-4498E75BE795}"/>
            </c:ext>
          </c:extLst>
        </c:ser>
        <c:ser>
          <c:idx val="1"/>
          <c:order val="1"/>
          <c:tx>
            <c:strRef>
              <c:f>Trajectory!$C$9</c:f>
              <c:strCache>
                <c:ptCount val="1"/>
                <c:pt idx="0">
                  <c:v>Projected Completions</c:v>
                </c:pt>
              </c:strCache>
            </c:strRef>
          </c:tx>
          <c:spPr>
            <a:solidFill>
              <a:schemeClr val="accent1"/>
            </a:solidFill>
          </c:spPr>
          <c:invertIfNegative val="0"/>
          <c:dLbls>
            <c:numFmt formatCode="#,##0" sourceLinked="0"/>
            <c:spPr>
              <a:noFill/>
              <a:effectLst/>
            </c:spPr>
            <c:txPr>
              <a:bodyPr wrap="square" lIns="38100" tIns="19050" rIns="38100" bIns="19050" anchor="ctr">
                <a:spAutoFit/>
              </a:bodyPr>
              <a:lstStyle/>
              <a:p>
                <a:pPr>
                  <a:defRPr>
                    <a:solidFill>
                      <a:schemeClr val="tx1"/>
                    </a:solidFill>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Trajectory!$D$6:$V$6</c:f>
              <c:strCache>
                <c:ptCount val="19"/>
                <c:pt idx="0">
                  <c:v>2012/13</c:v>
                </c:pt>
                <c:pt idx="1">
                  <c:v>2013/14</c:v>
                </c:pt>
                <c:pt idx="2">
                  <c:v>2014/15</c:v>
                </c:pt>
                <c:pt idx="3">
                  <c:v>2015/16</c:v>
                </c:pt>
                <c:pt idx="4">
                  <c:v>2016/17</c:v>
                </c:pt>
                <c:pt idx="5">
                  <c:v>2017/18</c:v>
                </c:pt>
                <c:pt idx="6">
                  <c:v>2018/19</c:v>
                </c:pt>
                <c:pt idx="7">
                  <c:v>2019/20</c:v>
                </c:pt>
                <c:pt idx="8">
                  <c:v>2020/21</c:v>
                </c:pt>
                <c:pt idx="9">
                  <c:v>2021/22</c:v>
                </c:pt>
                <c:pt idx="10">
                  <c:v>2022/23</c:v>
                </c:pt>
                <c:pt idx="11">
                  <c:v>2023/24</c:v>
                </c:pt>
                <c:pt idx="12">
                  <c:v>2024/25</c:v>
                </c:pt>
                <c:pt idx="13">
                  <c:v>2025/26</c:v>
                </c:pt>
                <c:pt idx="14">
                  <c:v>2026/27</c:v>
                </c:pt>
                <c:pt idx="15">
                  <c:v>2027/28</c:v>
                </c:pt>
                <c:pt idx="16">
                  <c:v>2028/29</c:v>
                </c:pt>
                <c:pt idx="17">
                  <c:v>2029/30</c:v>
                </c:pt>
                <c:pt idx="18">
                  <c:v>2030/31</c:v>
                </c:pt>
              </c:strCache>
            </c:strRef>
          </c:cat>
          <c:val>
            <c:numRef>
              <c:f>Trajectory!$D$9:$V$9</c:f>
              <c:numCache>
                <c:formatCode>#,##0</c:formatCode>
                <c:ptCount val="19"/>
                <c:pt idx="10" formatCode="0">
                  <c:v>278.5</c:v>
                </c:pt>
                <c:pt idx="11" formatCode="0">
                  <c:v>260.08333333333337</c:v>
                </c:pt>
                <c:pt idx="12" formatCode="0">
                  <c:v>552.25</c:v>
                </c:pt>
                <c:pt idx="13" formatCode="0">
                  <c:v>529.75</c:v>
                </c:pt>
                <c:pt idx="14" formatCode="0">
                  <c:v>712.66666666666674</c:v>
                </c:pt>
                <c:pt idx="15" formatCode="0">
                  <c:v>460.25</c:v>
                </c:pt>
                <c:pt idx="16" formatCode="0">
                  <c:v>465.25</c:v>
                </c:pt>
                <c:pt idx="17" formatCode="0">
                  <c:v>555.25</c:v>
                </c:pt>
                <c:pt idx="18" formatCode="0">
                  <c:v>369</c:v>
                </c:pt>
              </c:numCache>
            </c:numRef>
          </c:val>
          <c:extLst>
            <c:ext xmlns:c16="http://schemas.microsoft.com/office/drawing/2014/chart" uri="{C3380CC4-5D6E-409C-BE32-E72D297353CC}">
              <c16:uniqueId val="{00000005-2DC6-44B5-A47F-4498E75BE795}"/>
            </c:ext>
          </c:extLst>
        </c:ser>
        <c:dLbls>
          <c:showLegendKey val="0"/>
          <c:showVal val="0"/>
          <c:showCatName val="0"/>
          <c:showSerName val="0"/>
          <c:showPercent val="0"/>
          <c:showBubbleSize val="0"/>
        </c:dLbls>
        <c:gapWidth val="100"/>
        <c:overlap val="100"/>
        <c:axId val="320841984"/>
        <c:axId val="320852352"/>
      </c:barChart>
      <c:lineChart>
        <c:grouping val="standard"/>
        <c:varyColors val="0"/>
        <c:ser>
          <c:idx val="2"/>
          <c:order val="2"/>
          <c:tx>
            <c:strRef>
              <c:f>Trajectory!$C$11</c:f>
              <c:strCache>
                <c:ptCount val="1"/>
                <c:pt idx="0">
                  <c:v>Annual Target</c:v>
                </c:pt>
              </c:strCache>
            </c:strRef>
          </c:tx>
          <c:spPr>
            <a:ln>
              <a:solidFill>
                <a:schemeClr val="accent6">
                  <a:lumMod val="50000"/>
                </a:schemeClr>
              </a:solidFill>
            </a:ln>
          </c:spPr>
          <c:marker>
            <c:symbol val="none"/>
          </c:marker>
          <c:cat>
            <c:strRef>
              <c:f>Trajectory!$D$6:$V$6</c:f>
              <c:strCache>
                <c:ptCount val="19"/>
                <c:pt idx="0">
                  <c:v>2012/13</c:v>
                </c:pt>
                <c:pt idx="1">
                  <c:v>2013/14</c:v>
                </c:pt>
                <c:pt idx="2">
                  <c:v>2014/15</c:v>
                </c:pt>
                <c:pt idx="3">
                  <c:v>2015/16</c:v>
                </c:pt>
                <c:pt idx="4">
                  <c:v>2016/17</c:v>
                </c:pt>
                <c:pt idx="5">
                  <c:v>2017/18</c:v>
                </c:pt>
                <c:pt idx="6">
                  <c:v>2018/19</c:v>
                </c:pt>
                <c:pt idx="7">
                  <c:v>2019/20</c:v>
                </c:pt>
                <c:pt idx="8">
                  <c:v>2020/21</c:v>
                </c:pt>
                <c:pt idx="9">
                  <c:v>2021/22</c:v>
                </c:pt>
                <c:pt idx="10">
                  <c:v>2022/23</c:v>
                </c:pt>
                <c:pt idx="11">
                  <c:v>2023/24</c:v>
                </c:pt>
                <c:pt idx="12">
                  <c:v>2024/25</c:v>
                </c:pt>
                <c:pt idx="13">
                  <c:v>2025/26</c:v>
                </c:pt>
                <c:pt idx="14">
                  <c:v>2026/27</c:v>
                </c:pt>
                <c:pt idx="15">
                  <c:v>2027/28</c:v>
                </c:pt>
                <c:pt idx="16">
                  <c:v>2028/29</c:v>
                </c:pt>
                <c:pt idx="17">
                  <c:v>2029/30</c:v>
                </c:pt>
                <c:pt idx="18">
                  <c:v>2030/31</c:v>
                </c:pt>
              </c:strCache>
            </c:strRef>
          </c:cat>
          <c:val>
            <c:numRef>
              <c:f>Trajectory!$D$11:$V$11</c:f>
              <c:numCache>
                <c:formatCode>#,##0</c:formatCode>
                <c:ptCount val="19"/>
                <c:pt idx="0">
                  <c:v>245</c:v>
                </c:pt>
                <c:pt idx="1">
                  <c:v>245</c:v>
                </c:pt>
                <c:pt idx="2">
                  <c:v>245</c:v>
                </c:pt>
                <c:pt idx="3">
                  <c:v>245</c:v>
                </c:pt>
                <c:pt idx="4">
                  <c:v>315</c:v>
                </c:pt>
                <c:pt idx="5">
                  <c:v>315</c:v>
                </c:pt>
                <c:pt idx="6">
                  <c:v>315</c:v>
                </c:pt>
                <c:pt idx="7">
                  <c:v>315</c:v>
                </c:pt>
                <c:pt idx="8">
                  <c:v>315</c:v>
                </c:pt>
                <c:pt idx="9">
                  <c:v>411</c:v>
                </c:pt>
                <c:pt idx="10">
                  <c:v>411</c:v>
                </c:pt>
                <c:pt idx="11">
                  <c:v>411</c:v>
                </c:pt>
                <c:pt idx="12">
                  <c:v>411</c:v>
                </c:pt>
                <c:pt idx="13">
                  <c:v>411</c:v>
                </c:pt>
                <c:pt idx="14">
                  <c:v>411</c:v>
                </c:pt>
                <c:pt idx="15">
                  <c:v>411</c:v>
                </c:pt>
                <c:pt idx="16">
                  <c:v>411</c:v>
                </c:pt>
                <c:pt idx="17">
                  <c:v>411</c:v>
                </c:pt>
                <c:pt idx="18">
                  <c:v>411</c:v>
                </c:pt>
              </c:numCache>
            </c:numRef>
          </c:val>
          <c:smooth val="0"/>
          <c:extLst>
            <c:ext xmlns:c16="http://schemas.microsoft.com/office/drawing/2014/chart" uri="{C3380CC4-5D6E-409C-BE32-E72D297353CC}">
              <c16:uniqueId val="{00000006-2DC6-44B5-A47F-4498E75BE795}"/>
            </c:ext>
          </c:extLst>
        </c:ser>
        <c:ser>
          <c:idx val="3"/>
          <c:order val="3"/>
          <c:tx>
            <c:strRef>
              <c:f>Trajectory!$C$14</c:f>
              <c:strCache>
                <c:ptCount val="1"/>
                <c:pt idx="0">
                  <c:v>Managed Annual Target incorporating Past and Projected Completions</c:v>
                </c:pt>
              </c:strCache>
            </c:strRef>
          </c:tx>
          <c:spPr>
            <a:ln w="22225">
              <a:solidFill>
                <a:srgbClr val="FF0000"/>
              </a:solidFill>
              <a:prstDash val="solid"/>
            </a:ln>
          </c:spPr>
          <c:marker>
            <c:symbol val="none"/>
          </c:marker>
          <c:cat>
            <c:strRef>
              <c:f>Trajectory!$D$6:$V$6</c:f>
              <c:strCache>
                <c:ptCount val="19"/>
                <c:pt idx="0">
                  <c:v>2012/13</c:v>
                </c:pt>
                <c:pt idx="1">
                  <c:v>2013/14</c:v>
                </c:pt>
                <c:pt idx="2">
                  <c:v>2014/15</c:v>
                </c:pt>
                <c:pt idx="3">
                  <c:v>2015/16</c:v>
                </c:pt>
                <c:pt idx="4">
                  <c:v>2016/17</c:v>
                </c:pt>
                <c:pt idx="5">
                  <c:v>2017/18</c:v>
                </c:pt>
                <c:pt idx="6">
                  <c:v>2018/19</c:v>
                </c:pt>
                <c:pt idx="7">
                  <c:v>2019/20</c:v>
                </c:pt>
                <c:pt idx="8">
                  <c:v>2020/21</c:v>
                </c:pt>
                <c:pt idx="9">
                  <c:v>2021/22</c:v>
                </c:pt>
                <c:pt idx="10">
                  <c:v>2022/23</c:v>
                </c:pt>
                <c:pt idx="11">
                  <c:v>2023/24</c:v>
                </c:pt>
                <c:pt idx="12">
                  <c:v>2024/25</c:v>
                </c:pt>
                <c:pt idx="13">
                  <c:v>2025/26</c:v>
                </c:pt>
                <c:pt idx="14">
                  <c:v>2026/27</c:v>
                </c:pt>
                <c:pt idx="15">
                  <c:v>2027/28</c:v>
                </c:pt>
                <c:pt idx="16">
                  <c:v>2028/29</c:v>
                </c:pt>
                <c:pt idx="17">
                  <c:v>2029/30</c:v>
                </c:pt>
                <c:pt idx="18">
                  <c:v>2030/31</c:v>
                </c:pt>
              </c:strCache>
            </c:strRef>
          </c:cat>
          <c:val>
            <c:numRef>
              <c:f>Trajectory!$D$15:$V$15</c:f>
              <c:numCache>
                <c:formatCode>General</c:formatCode>
                <c:ptCount val="19"/>
                <c:pt idx="9" formatCode="#,##0">
                  <c:v>231.2</c:v>
                </c:pt>
                <c:pt idx="10" formatCode="#,##0">
                  <c:v>411</c:v>
                </c:pt>
                <c:pt idx="11" formatCode="#,##0">
                  <c:v>458.4375</c:v>
                </c:pt>
                <c:pt idx="12" formatCode="#,##0">
                  <c:v>486.77380952380952</c:v>
                </c:pt>
                <c:pt idx="13" formatCode="#,##0">
                  <c:v>475.86111111111109</c:v>
                </c:pt>
                <c:pt idx="14" formatCode="#,##0">
                  <c:v>465.08333333333331</c:v>
                </c:pt>
                <c:pt idx="15" formatCode="#,##0">
                  <c:v>403.1875</c:v>
                </c:pt>
                <c:pt idx="16" formatCode="#,##0">
                  <c:v>384.16666666666669</c:v>
                </c:pt>
                <c:pt idx="17" formatCode="#,##0">
                  <c:v>343.625</c:v>
                </c:pt>
                <c:pt idx="18" formatCode="#,##0">
                  <c:v>132</c:v>
                </c:pt>
              </c:numCache>
            </c:numRef>
          </c:val>
          <c:smooth val="0"/>
          <c:extLst>
            <c:ext xmlns:c16="http://schemas.microsoft.com/office/drawing/2014/chart" uri="{C3380CC4-5D6E-409C-BE32-E72D297353CC}">
              <c16:uniqueId val="{00000007-2DC6-44B5-A47F-4498E75BE795}"/>
            </c:ext>
          </c:extLst>
        </c:ser>
        <c:ser>
          <c:idx val="4"/>
          <c:order val="4"/>
          <c:tx>
            <c:strRef>
              <c:f>Trajectory!$C$16</c:f>
              <c:strCache>
                <c:ptCount val="1"/>
                <c:pt idx="0">
                  <c:v>Stepped Trajectory</c:v>
                </c:pt>
              </c:strCache>
            </c:strRef>
          </c:tx>
          <c:spPr>
            <a:ln w="22225">
              <a:solidFill>
                <a:schemeClr val="accent6">
                  <a:lumMod val="50000"/>
                </a:schemeClr>
              </a:solidFill>
              <a:prstDash val="dash"/>
            </a:ln>
          </c:spPr>
          <c:marker>
            <c:symbol val="none"/>
          </c:marker>
          <c:cat>
            <c:strRef>
              <c:f>Trajectory!$D$6:$V$6</c:f>
              <c:strCache>
                <c:ptCount val="19"/>
                <c:pt idx="0">
                  <c:v>2012/13</c:v>
                </c:pt>
                <c:pt idx="1">
                  <c:v>2013/14</c:v>
                </c:pt>
                <c:pt idx="2">
                  <c:v>2014/15</c:v>
                </c:pt>
                <c:pt idx="3">
                  <c:v>2015/16</c:v>
                </c:pt>
                <c:pt idx="4">
                  <c:v>2016/17</c:v>
                </c:pt>
                <c:pt idx="5">
                  <c:v>2017/18</c:v>
                </c:pt>
                <c:pt idx="6">
                  <c:v>2018/19</c:v>
                </c:pt>
                <c:pt idx="7">
                  <c:v>2019/20</c:v>
                </c:pt>
                <c:pt idx="8">
                  <c:v>2020/21</c:v>
                </c:pt>
                <c:pt idx="9">
                  <c:v>2021/22</c:v>
                </c:pt>
                <c:pt idx="10">
                  <c:v>2022/23</c:v>
                </c:pt>
                <c:pt idx="11">
                  <c:v>2023/24</c:v>
                </c:pt>
                <c:pt idx="12">
                  <c:v>2024/25</c:v>
                </c:pt>
                <c:pt idx="13">
                  <c:v>2025/26</c:v>
                </c:pt>
                <c:pt idx="14">
                  <c:v>2026/27</c:v>
                </c:pt>
                <c:pt idx="15">
                  <c:v>2027/28</c:v>
                </c:pt>
                <c:pt idx="16">
                  <c:v>2028/29</c:v>
                </c:pt>
                <c:pt idx="17">
                  <c:v>2029/30</c:v>
                </c:pt>
                <c:pt idx="18">
                  <c:v>2030/31</c:v>
                </c:pt>
              </c:strCache>
            </c:strRef>
          </c:cat>
          <c:val>
            <c:numRef>
              <c:f>Trajectory!$D$16:$V$16</c:f>
              <c:numCache>
                <c:formatCode>General</c:formatCode>
                <c:ptCount val="19"/>
                <c:pt idx="9">
                  <c:v>200</c:v>
                </c:pt>
                <c:pt idx="10">
                  <c:v>250</c:v>
                </c:pt>
                <c:pt idx="11">
                  <c:v>300</c:v>
                </c:pt>
                <c:pt idx="12">
                  <c:v>350</c:v>
                </c:pt>
                <c:pt idx="13">
                  <c:v>400</c:v>
                </c:pt>
                <c:pt idx="14">
                  <c:v>450</c:v>
                </c:pt>
                <c:pt idx="15">
                  <c:v>500</c:v>
                </c:pt>
                <c:pt idx="16">
                  <c:v>550</c:v>
                </c:pt>
                <c:pt idx="17">
                  <c:v>600</c:v>
                </c:pt>
                <c:pt idx="18">
                  <c:v>650</c:v>
                </c:pt>
              </c:numCache>
            </c:numRef>
          </c:val>
          <c:smooth val="0"/>
          <c:extLst>
            <c:ext xmlns:c16="http://schemas.microsoft.com/office/drawing/2014/chart" uri="{C3380CC4-5D6E-409C-BE32-E72D297353CC}">
              <c16:uniqueId val="{00000004-1B98-49EB-A384-E043191F3B83}"/>
            </c:ext>
          </c:extLst>
        </c:ser>
        <c:dLbls>
          <c:showLegendKey val="0"/>
          <c:showVal val="0"/>
          <c:showCatName val="0"/>
          <c:showSerName val="0"/>
          <c:showPercent val="0"/>
          <c:showBubbleSize val="0"/>
        </c:dLbls>
        <c:marker val="1"/>
        <c:smooth val="0"/>
        <c:axId val="320841984"/>
        <c:axId val="320852352"/>
      </c:lineChart>
      <c:catAx>
        <c:axId val="320841984"/>
        <c:scaling>
          <c:orientation val="minMax"/>
        </c:scaling>
        <c:delete val="0"/>
        <c:axPos val="b"/>
        <c:title>
          <c:tx>
            <c:rich>
              <a:bodyPr/>
              <a:lstStyle/>
              <a:p>
                <a:pPr>
                  <a:defRPr/>
                </a:pPr>
                <a:r>
                  <a:rPr lang="en-GB"/>
                  <a:t>Year</a:t>
                </a:r>
              </a:p>
            </c:rich>
          </c:tx>
          <c:overlay val="0"/>
        </c:title>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20852352"/>
        <c:crosses val="autoZero"/>
        <c:auto val="1"/>
        <c:lblAlgn val="ctr"/>
        <c:lblOffset val="100"/>
        <c:noMultiLvlLbl val="0"/>
      </c:catAx>
      <c:valAx>
        <c:axId val="320852352"/>
        <c:scaling>
          <c:orientation val="minMax"/>
          <c:max val="800"/>
        </c:scaling>
        <c:delete val="0"/>
        <c:axPos val="l"/>
        <c:majorGridlines>
          <c:spPr>
            <a:ln>
              <a:noFill/>
            </a:ln>
          </c:spPr>
        </c:majorGridlines>
        <c:title>
          <c:tx>
            <c:rich>
              <a:bodyPr rot="-5400000" vert="horz"/>
              <a:lstStyle/>
              <a:p>
                <a:pPr>
                  <a:defRPr/>
                </a:pPr>
                <a:r>
                  <a:rPr lang="en-GB"/>
                  <a:t>Dwellings</a:t>
                </a:r>
              </a:p>
            </c:rich>
          </c:tx>
          <c:overlay val="0"/>
        </c:title>
        <c:numFmt formatCode="General" sourceLinked="1"/>
        <c:majorTickMark val="out"/>
        <c:minorTickMark val="none"/>
        <c:tickLblPos val="nextTo"/>
        <c:crossAx val="320841984"/>
        <c:crosses val="autoZero"/>
        <c:crossBetween val="between"/>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w="12700">
      <a:solidFill>
        <a:schemeClr val="tx1"/>
      </a:solidFill>
    </a:ln>
  </c:spPr>
  <c:txPr>
    <a:bodyPr/>
    <a:lstStyle/>
    <a:p>
      <a:pPr>
        <a:defRPr sz="9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243369734789394E-2"/>
          <c:y val="5.8823754686560537E-2"/>
          <c:w val="0.90795631825273015"/>
          <c:h val="0.81348429272427891"/>
        </c:manualLayout>
      </c:layout>
      <c:barChart>
        <c:barDir val="col"/>
        <c:grouping val="clustered"/>
        <c:varyColors val="0"/>
        <c:ser>
          <c:idx val="0"/>
          <c:order val="0"/>
          <c:tx>
            <c:strRef>
              <c:f>'Summary Tables'!$D$56</c:f>
              <c:strCache>
                <c:ptCount val="1"/>
                <c:pt idx="0">
                  <c:v>Completions</c:v>
                </c:pt>
              </c:strCache>
            </c:strRef>
          </c:tx>
          <c:spPr>
            <a:solidFill>
              <a:srgbClr val="0070C0"/>
            </a:solidFill>
            <a:ln w="63500">
              <a:solidFill>
                <a:srgbClr val="0070C0"/>
              </a:solidFill>
              <a:prstDash val="solid"/>
              <a:miter lim="800000"/>
            </a:ln>
          </c:spPr>
          <c:invertIfNegative val="0"/>
          <c:cat>
            <c:strRef>
              <c:f>'Summary Tables'!$C$57:$C$77</c:f>
              <c:strCache>
                <c:ptCount val="21"/>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pt idx="16">
                  <c:v>2017/18</c:v>
                </c:pt>
                <c:pt idx="17">
                  <c:v>2018/19</c:v>
                </c:pt>
                <c:pt idx="18">
                  <c:v>2019/20</c:v>
                </c:pt>
                <c:pt idx="19">
                  <c:v>2020/21</c:v>
                </c:pt>
                <c:pt idx="20">
                  <c:v>2021/22</c:v>
                </c:pt>
              </c:strCache>
            </c:strRef>
          </c:cat>
          <c:val>
            <c:numRef>
              <c:f>'Summary Tables'!$D$57:$D$77</c:f>
              <c:numCache>
                <c:formatCode>#,##0</c:formatCode>
                <c:ptCount val="21"/>
                <c:pt idx="0">
                  <c:v>160</c:v>
                </c:pt>
                <c:pt idx="1">
                  <c:v>319</c:v>
                </c:pt>
                <c:pt idx="2">
                  <c:v>246</c:v>
                </c:pt>
                <c:pt idx="3">
                  <c:v>582</c:v>
                </c:pt>
                <c:pt idx="4">
                  <c:v>842</c:v>
                </c:pt>
                <c:pt idx="5">
                  <c:v>230</c:v>
                </c:pt>
                <c:pt idx="6">
                  <c:v>260</c:v>
                </c:pt>
                <c:pt idx="7">
                  <c:v>436</c:v>
                </c:pt>
                <c:pt idx="8">
                  <c:v>145</c:v>
                </c:pt>
                <c:pt idx="9">
                  <c:v>399</c:v>
                </c:pt>
                <c:pt idx="10">
                  <c:v>208</c:v>
                </c:pt>
                <c:pt idx="11">
                  <c:v>695</c:v>
                </c:pt>
                <c:pt idx="12">
                  <c:v>235</c:v>
                </c:pt>
                <c:pt idx="13">
                  <c:v>304</c:v>
                </c:pt>
                <c:pt idx="14">
                  <c:v>491</c:v>
                </c:pt>
                <c:pt idx="15">
                  <c:v>460</c:v>
                </c:pt>
                <c:pt idx="16">
                  <c:v>382</c:v>
                </c:pt>
                <c:pt idx="17">
                  <c:v>419</c:v>
                </c:pt>
                <c:pt idx="18">
                  <c:v>331</c:v>
                </c:pt>
                <c:pt idx="19">
                  <c:v>206</c:v>
                </c:pt>
                <c:pt idx="20">
                  <c:v>164</c:v>
                </c:pt>
              </c:numCache>
            </c:numRef>
          </c:val>
          <c:extLst>
            <c:ext xmlns:c16="http://schemas.microsoft.com/office/drawing/2014/chart" uri="{C3380CC4-5D6E-409C-BE32-E72D297353CC}">
              <c16:uniqueId val="{00000000-5894-4E01-9F97-4551B477FBDC}"/>
            </c:ext>
          </c:extLst>
        </c:ser>
        <c:dLbls>
          <c:showLegendKey val="0"/>
          <c:showVal val="0"/>
          <c:showCatName val="0"/>
          <c:showSerName val="0"/>
          <c:showPercent val="0"/>
          <c:showBubbleSize val="0"/>
        </c:dLbls>
        <c:gapWidth val="78"/>
        <c:axId val="261322240"/>
        <c:axId val="261323776"/>
      </c:barChart>
      <c:lineChart>
        <c:grouping val="standard"/>
        <c:varyColors val="0"/>
        <c:ser>
          <c:idx val="1"/>
          <c:order val="1"/>
          <c:tx>
            <c:strRef>
              <c:f>'Summary Tables'!$E$56</c:f>
              <c:strCache>
                <c:ptCount val="1"/>
                <c:pt idx="0">
                  <c:v>5 Year Average</c:v>
                </c:pt>
              </c:strCache>
            </c:strRef>
          </c:tx>
          <c:marker>
            <c:symbol val="none"/>
          </c:marker>
          <c:cat>
            <c:strRef>
              <c:f>'Summary Tables'!$C$57:$C$76</c:f>
              <c:strCache>
                <c:ptCount val="20"/>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pt idx="16">
                  <c:v>2017/18</c:v>
                </c:pt>
                <c:pt idx="17">
                  <c:v>2018/19</c:v>
                </c:pt>
                <c:pt idx="18">
                  <c:v>2019/20</c:v>
                </c:pt>
                <c:pt idx="19">
                  <c:v>2020/21</c:v>
                </c:pt>
              </c:strCache>
            </c:strRef>
          </c:cat>
          <c:val>
            <c:numRef>
              <c:f>'Summary Tables'!$E$57:$E$76</c:f>
              <c:numCache>
                <c:formatCode>#,##0</c:formatCode>
                <c:ptCount val="20"/>
                <c:pt idx="4">
                  <c:v>429.8</c:v>
                </c:pt>
                <c:pt idx="5">
                  <c:v>443.8</c:v>
                </c:pt>
                <c:pt idx="6">
                  <c:v>432</c:v>
                </c:pt>
                <c:pt idx="7">
                  <c:v>470</c:v>
                </c:pt>
                <c:pt idx="8">
                  <c:v>382.6</c:v>
                </c:pt>
                <c:pt idx="9">
                  <c:v>294</c:v>
                </c:pt>
                <c:pt idx="10">
                  <c:v>289.60000000000002</c:v>
                </c:pt>
                <c:pt idx="11">
                  <c:v>376.6</c:v>
                </c:pt>
                <c:pt idx="12">
                  <c:v>336.4</c:v>
                </c:pt>
                <c:pt idx="13">
                  <c:v>368.2</c:v>
                </c:pt>
                <c:pt idx="14">
                  <c:v>386.6</c:v>
                </c:pt>
                <c:pt idx="15">
                  <c:v>437</c:v>
                </c:pt>
                <c:pt idx="16">
                  <c:v>374.4</c:v>
                </c:pt>
                <c:pt idx="17">
                  <c:v>411.2</c:v>
                </c:pt>
                <c:pt idx="18">
                  <c:v>416.6</c:v>
                </c:pt>
                <c:pt idx="19">
                  <c:v>359.6</c:v>
                </c:pt>
              </c:numCache>
            </c:numRef>
          </c:val>
          <c:smooth val="0"/>
          <c:extLst>
            <c:ext xmlns:c16="http://schemas.microsoft.com/office/drawing/2014/chart" uri="{C3380CC4-5D6E-409C-BE32-E72D297353CC}">
              <c16:uniqueId val="{00000001-5894-4E01-9F97-4551B477FBDC}"/>
            </c:ext>
          </c:extLst>
        </c:ser>
        <c:dLbls>
          <c:showLegendKey val="0"/>
          <c:showVal val="0"/>
          <c:showCatName val="0"/>
          <c:showSerName val="0"/>
          <c:showPercent val="0"/>
          <c:showBubbleSize val="0"/>
        </c:dLbls>
        <c:marker val="1"/>
        <c:smooth val="0"/>
        <c:axId val="261322240"/>
        <c:axId val="261323776"/>
      </c:lineChart>
      <c:catAx>
        <c:axId val="261322240"/>
        <c:scaling>
          <c:orientation val="minMax"/>
        </c:scaling>
        <c:delete val="0"/>
        <c:axPos val="b"/>
        <c:numFmt formatCode="General" sourceLinked="1"/>
        <c:majorTickMark val="out"/>
        <c:minorTickMark val="none"/>
        <c:tickLblPos val="nextTo"/>
        <c:spPr>
          <a:ln w="3175">
            <a:solidFill>
              <a:srgbClr val="000000"/>
            </a:solidFill>
            <a:prstDash val="solid"/>
          </a:ln>
        </c:spPr>
        <c:txPr>
          <a:bodyPr rot="1320000" vert="horz"/>
          <a:lstStyle/>
          <a:p>
            <a:pPr>
              <a:defRPr sz="800" b="0" i="0" u="none" strike="noStrike" baseline="0">
                <a:solidFill>
                  <a:srgbClr val="000000"/>
                </a:solidFill>
                <a:latin typeface="Arial"/>
                <a:ea typeface="Arial"/>
                <a:cs typeface="Arial"/>
              </a:defRPr>
            </a:pPr>
            <a:endParaRPr lang="en-US"/>
          </a:p>
        </c:txPr>
        <c:crossAx val="261323776"/>
        <c:crosses val="autoZero"/>
        <c:auto val="1"/>
        <c:lblAlgn val="ctr"/>
        <c:lblOffset val="100"/>
        <c:noMultiLvlLbl val="0"/>
      </c:catAx>
      <c:valAx>
        <c:axId val="261323776"/>
        <c:scaling>
          <c:orientation val="minMax"/>
        </c:scaling>
        <c:delete val="0"/>
        <c:axPos val="l"/>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61322240"/>
        <c:crosses val="autoZero"/>
        <c:crossBetween val="between"/>
      </c:valAx>
      <c:spPr>
        <a:noFill/>
        <a:ln w="12700">
          <a:noFill/>
          <a:prstDash val="solid"/>
        </a:ln>
      </c:spPr>
    </c:plotArea>
    <c:legend>
      <c:legendPos val="r"/>
      <c:layout>
        <c:manualLayout>
          <c:xMode val="edge"/>
          <c:yMode val="edge"/>
          <c:x val="7.102630086548628E-2"/>
          <c:y val="6.3268613162485124E-2"/>
          <c:w val="0.15672466708532598"/>
          <c:h val="0.1579038146520241"/>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chemeClr val="bg1">
          <a:lumMod val="50000"/>
        </a:schemeClr>
      </a:solidFill>
      <a:prstDash val="solid"/>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878034954054069E-2"/>
          <c:y val="5.905511811023622E-2"/>
          <c:w val="0.93777804232354312"/>
          <c:h val="0.83639682697237672"/>
        </c:manualLayout>
      </c:layout>
      <c:barChart>
        <c:barDir val="col"/>
        <c:grouping val="stacked"/>
        <c:varyColors val="0"/>
        <c:ser>
          <c:idx val="0"/>
          <c:order val="0"/>
          <c:tx>
            <c:strRef>
              <c:f>'Summary Tables'!$D$84</c:f>
              <c:strCache>
                <c:ptCount val="1"/>
                <c:pt idx="0">
                  <c:v> Open Market</c:v>
                </c:pt>
              </c:strCache>
            </c:strRef>
          </c:tx>
          <c:spPr>
            <a:solidFill>
              <a:schemeClr val="tx2">
                <a:lumMod val="60000"/>
                <a:lumOff val="40000"/>
              </a:schemeClr>
            </a:solidFill>
            <a:ln w="25400">
              <a:solidFill>
                <a:schemeClr val="tx2">
                  <a:lumMod val="60000"/>
                  <a:lumOff val="40000"/>
                </a:schemeClr>
              </a:solidFill>
              <a:prstDash val="solid"/>
              <a:miter lim="800000"/>
            </a:ln>
          </c:spPr>
          <c:invertIfNegative val="0"/>
          <c:cat>
            <c:strRef>
              <c:f>'Summary Tables'!$C$86:$C$102</c:f>
              <c:strCache>
                <c:ptCount val="17"/>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pt idx="15">
                  <c:v>2020/21</c:v>
                </c:pt>
                <c:pt idx="16">
                  <c:v>2021/22</c:v>
                </c:pt>
              </c:strCache>
            </c:strRef>
          </c:cat>
          <c:val>
            <c:numRef>
              <c:f>'Summary Tables'!$D$86:$D$102</c:f>
              <c:numCache>
                <c:formatCode>#,##0</c:formatCode>
                <c:ptCount val="17"/>
                <c:pt idx="0">
                  <c:v>611</c:v>
                </c:pt>
                <c:pt idx="1">
                  <c:v>192</c:v>
                </c:pt>
                <c:pt idx="2">
                  <c:v>257</c:v>
                </c:pt>
                <c:pt idx="3">
                  <c:v>338</c:v>
                </c:pt>
                <c:pt idx="4">
                  <c:v>145</c:v>
                </c:pt>
                <c:pt idx="5">
                  <c:v>273</c:v>
                </c:pt>
                <c:pt idx="6">
                  <c:v>133</c:v>
                </c:pt>
                <c:pt idx="7">
                  <c:v>468</c:v>
                </c:pt>
                <c:pt idx="8">
                  <c:v>202</c:v>
                </c:pt>
                <c:pt idx="9">
                  <c:v>298</c:v>
                </c:pt>
                <c:pt idx="10">
                  <c:v>392</c:v>
                </c:pt>
                <c:pt idx="11">
                  <c:v>398</c:v>
                </c:pt>
                <c:pt idx="12">
                  <c:v>341</c:v>
                </c:pt>
                <c:pt idx="13">
                  <c:v>349</c:v>
                </c:pt>
                <c:pt idx="14">
                  <c:v>297</c:v>
                </c:pt>
                <c:pt idx="15">
                  <c:v>189</c:v>
                </c:pt>
                <c:pt idx="16">
                  <c:v>142</c:v>
                </c:pt>
              </c:numCache>
            </c:numRef>
          </c:val>
          <c:extLst>
            <c:ext xmlns:c16="http://schemas.microsoft.com/office/drawing/2014/chart" uri="{C3380CC4-5D6E-409C-BE32-E72D297353CC}">
              <c16:uniqueId val="{00000000-5996-4C0C-98E8-FFC7F41CC8AB}"/>
            </c:ext>
          </c:extLst>
        </c:ser>
        <c:ser>
          <c:idx val="4"/>
          <c:order val="1"/>
          <c:tx>
            <c:strRef>
              <c:f>'Summary Tables'!$F$84</c:f>
              <c:strCache>
                <c:ptCount val="1"/>
                <c:pt idx="0">
                  <c:v> Affordable</c:v>
                </c:pt>
              </c:strCache>
            </c:strRef>
          </c:tx>
          <c:spPr>
            <a:solidFill>
              <a:schemeClr val="accent3"/>
            </a:solidFill>
            <a:ln w="25400">
              <a:solidFill>
                <a:schemeClr val="accent3"/>
              </a:solidFill>
              <a:prstDash val="solid"/>
              <a:miter lim="800000"/>
            </a:ln>
          </c:spPr>
          <c:invertIfNegative val="0"/>
          <c:cat>
            <c:strRef>
              <c:f>'Summary Tables'!$C$86:$C$102</c:f>
              <c:strCache>
                <c:ptCount val="17"/>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pt idx="15">
                  <c:v>2020/21</c:v>
                </c:pt>
                <c:pt idx="16">
                  <c:v>2021/22</c:v>
                </c:pt>
              </c:strCache>
            </c:strRef>
          </c:cat>
          <c:val>
            <c:numRef>
              <c:f>'Summary Tables'!$F$86:$F$102</c:f>
              <c:numCache>
                <c:formatCode>#,##0</c:formatCode>
                <c:ptCount val="17"/>
                <c:pt idx="0">
                  <c:v>231</c:v>
                </c:pt>
                <c:pt idx="1">
                  <c:v>38</c:v>
                </c:pt>
                <c:pt idx="2">
                  <c:v>3</c:v>
                </c:pt>
                <c:pt idx="3">
                  <c:v>98</c:v>
                </c:pt>
                <c:pt idx="4">
                  <c:v>0</c:v>
                </c:pt>
                <c:pt idx="5">
                  <c:v>126</c:v>
                </c:pt>
                <c:pt idx="6">
                  <c:v>75</c:v>
                </c:pt>
                <c:pt idx="7">
                  <c:v>227</c:v>
                </c:pt>
                <c:pt idx="8">
                  <c:v>33</c:v>
                </c:pt>
                <c:pt idx="9">
                  <c:v>6</c:v>
                </c:pt>
                <c:pt idx="10">
                  <c:v>99</c:v>
                </c:pt>
                <c:pt idx="11">
                  <c:v>62</c:v>
                </c:pt>
                <c:pt idx="12">
                  <c:v>41</c:v>
                </c:pt>
                <c:pt idx="13">
                  <c:v>70</c:v>
                </c:pt>
                <c:pt idx="14">
                  <c:v>34</c:v>
                </c:pt>
                <c:pt idx="15">
                  <c:v>17</c:v>
                </c:pt>
                <c:pt idx="16">
                  <c:v>22</c:v>
                </c:pt>
              </c:numCache>
            </c:numRef>
          </c:val>
          <c:extLst>
            <c:ext xmlns:c16="http://schemas.microsoft.com/office/drawing/2014/chart" uri="{C3380CC4-5D6E-409C-BE32-E72D297353CC}">
              <c16:uniqueId val="{00000001-5996-4C0C-98E8-FFC7F41CC8AB}"/>
            </c:ext>
          </c:extLst>
        </c:ser>
        <c:dLbls>
          <c:showLegendKey val="0"/>
          <c:showVal val="0"/>
          <c:showCatName val="0"/>
          <c:showSerName val="0"/>
          <c:showPercent val="0"/>
          <c:showBubbleSize val="0"/>
        </c:dLbls>
        <c:gapWidth val="118"/>
        <c:overlap val="100"/>
        <c:axId val="324841856"/>
        <c:axId val="324843392"/>
      </c:barChart>
      <c:catAx>
        <c:axId val="3248418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24843392"/>
        <c:crosses val="autoZero"/>
        <c:auto val="1"/>
        <c:lblAlgn val="ctr"/>
        <c:lblOffset val="100"/>
        <c:tickLblSkip val="1"/>
        <c:tickMarkSkip val="1"/>
        <c:noMultiLvlLbl val="0"/>
      </c:catAx>
      <c:valAx>
        <c:axId val="324843392"/>
        <c:scaling>
          <c:orientation val="minMax"/>
        </c:scaling>
        <c:delete val="0"/>
        <c:axPos val="l"/>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24841856"/>
        <c:crosses val="autoZero"/>
        <c:crossBetween val="between"/>
      </c:valAx>
      <c:spPr>
        <a:noFill/>
        <a:ln w="12700">
          <a:solidFill>
            <a:schemeClr val="bg1">
              <a:lumMod val="50000"/>
            </a:schemeClr>
          </a:solidFill>
          <a:prstDash val="solid"/>
        </a:ln>
      </c:spPr>
    </c:plotArea>
    <c:legend>
      <c:legendPos val="r"/>
      <c:layout>
        <c:manualLayout>
          <c:xMode val="edge"/>
          <c:yMode val="edge"/>
          <c:x val="0.84742787895495542"/>
          <c:y val="7.339772030995903E-2"/>
          <c:w val="0.13210852423144731"/>
          <c:h val="0.19482446326979466"/>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chemeClr val="bg1">
          <a:lumMod val="50000"/>
        </a:schemeClr>
      </a:solidFill>
      <a:prstDash val="solid"/>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50" b="0">
                <a:latin typeface="Arial" panose="020B0604020202020204" pitchFamily="34" charset="0"/>
                <a:cs typeface="Arial" panose="020B0604020202020204" pitchFamily="34" charset="0"/>
              </a:defRPr>
            </a:pPr>
            <a:r>
              <a:rPr lang="en-GB" sz="1050" b="0">
                <a:solidFill>
                  <a:sysClr val="windowText" lastClr="000000"/>
                </a:solidFill>
                <a:latin typeface="Arial" panose="020B0604020202020204" pitchFamily="34" charset="0"/>
                <a:cs typeface="Arial" panose="020B0604020202020204" pitchFamily="34" charset="0"/>
              </a:rPr>
              <a:t>Net completions by tenure and financial year (2005/06 to 2021/22)</a:t>
            </a:r>
          </a:p>
        </c:rich>
      </c:tx>
      <c:layout>
        <c:manualLayout>
          <c:xMode val="edge"/>
          <c:yMode val="edge"/>
          <c:x val="8.3698380331717452E-4"/>
          <c:y val="6.7942616538728894E-4"/>
        </c:manualLayout>
      </c:layout>
      <c:overlay val="0"/>
      <c:spPr>
        <a:noFill/>
      </c:spPr>
    </c:title>
    <c:autoTitleDeleted val="0"/>
    <c:plotArea>
      <c:layout>
        <c:manualLayout>
          <c:layoutTarget val="inner"/>
          <c:xMode val="edge"/>
          <c:yMode val="edge"/>
          <c:x val="2.058656869891911E-2"/>
          <c:y val="0.15693824167538528"/>
          <c:w val="0.45464096332246212"/>
          <c:h val="0.71658670308437811"/>
        </c:manualLayout>
      </c:layout>
      <c:pieChart>
        <c:varyColors val="1"/>
        <c:ser>
          <c:idx val="0"/>
          <c:order val="0"/>
          <c:tx>
            <c:strRef>
              <c:f>'Summary Tables'!$D$83</c:f>
              <c:strCache>
                <c:ptCount val="1"/>
                <c:pt idx="0">
                  <c:v>Net completions by tenure and financial year (2005/06 to 2021/22)</c:v>
                </c:pt>
              </c:strCache>
            </c:strRef>
          </c:tx>
          <c:dPt>
            <c:idx val="0"/>
            <c:bubble3D val="0"/>
            <c:spPr>
              <a:solidFill>
                <a:schemeClr val="tx2">
                  <a:lumMod val="60000"/>
                  <a:lumOff val="40000"/>
                </a:schemeClr>
              </a:solidFill>
            </c:spPr>
            <c:extLst>
              <c:ext xmlns:c16="http://schemas.microsoft.com/office/drawing/2014/chart" uri="{C3380CC4-5D6E-409C-BE32-E72D297353CC}">
                <c16:uniqueId val="{00000001-017D-4E78-8698-25764040760E}"/>
              </c:ext>
            </c:extLst>
          </c:dPt>
          <c:dPt>
            <c:idx val="1"/>
            <c:bubble3D val="0"/>
            <c:spPr>
              <a:solidFill>
                <a:schemeClr val="accent3"/>
              </a:solidFill>
              <a:ln>
                <a:solidFill>
                  <a:schemeClr val="accent3"/>
                </a:solidFill>
              </a:ln>
            </c:spPr>
            <c:extLst>
              <c:ext xmlns:c16="http://schemas.microsoft.com/office/drawing/2014/chart" uri="{C3380CC4-5D6E-409C-BE32-E72D297353CC}">
                <c16:uniqueId val="{00000003-017D-4E78-8698-25764040760E}"/>
              </c:ext>
            </c:extLst>
          </c:dPt>
          <c:dLbls>
            <c:dLbl>
              <c:idx val="0"/>
              <c:layout>
                <c:manualLayout>
                  <c:x val="-0.10983299522488398"/>
                  <c:y val="-0.2002341138594525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7D-4E78-8698-25764040760E}"/>
                </c:ext>
              </c:extLst>
            </c:dLbl>
            <c:dLbl>
              <c:idx val="1"/>
              <c:layout>
                <c:manualLayout>
                  <c:x val="9.1572856156541427E-2"/>
                  <c:y val="0.141839177051404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7D-4E78-8698-25764040760E}"/>
                </c:ext>
              </c:extLst>
            </c:dLbl>
            <c:spPr>
              <a:noFill/>
              <a:ln>
                <a:noFill/>
              </a:ln>
              <a:effectLst/>
            </c:spPr>
            <c:txPr>
              <a:bodyPr/>
              <a:lstStyle/>
              <a:p>
                <a:pPr>
                  <a:defRPr sz="900" b="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('Summary Tables'!$D$84,'Summary Tables'!$F$84)</c:f>
              <c:strCache>
                <c:ptCount val="2"/>
                <c:pt idx="0">
                  <c:v> Open Market</c:v>
                </c:pt>
                <c:pt idx="1">
                  <c:v> Affordable</c:v>
                </c:pt>
              </c:strCache>
            </c:strRef>
          </c:cat>
          <c:val>
            <c:numRef>
              <c:f>('Summary Tables'!$E$103,'Summary Tables'!$G$103)</c:f>
              <c:numCache>
                <c:formatCode>0%</c:formatCode>
                <c:ptCount val="2"/>
                <c:pt idx="0">
                  <c:v>0.80956984050265834</c:v>
                </c:pt>
                <c:pt idx="1">
                  <c:v>0.19043015949734171</c:v>
                </c:pt>
              </c:numCache>
            </c:numRef>
          </c:val>
          <c:extLst>
            <c:ext xmlns:c16="http://schemas.microsoft.com/office/drawing/2014/chart" uri="{C3380CC4-5D6E-409C-BE32-E72D297353CC}">
              <c16:uniqueId val="{00000004-017D-4E78-8698-25764040760E}"/>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49256896981170933"/>
          <c:y val="9.8474941701411273E-2"/>
          <c:w val="0.25406419049563556"/>
          <c:h val="0.16566268878512203"/>
        </c:manualLayout>
      </c:layout>
      <c:overlay val="0"/>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alignWithMargins="0"/>
    <c:pageMargins b="1" l="0.75" r="0.75" t="1" header="0.5" footer="0.5"/>
    <c:pageSetup paperSize="9" orientation="landscape"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GB" sz="900" b="1"/>
              <a:t>Dwelling </a:t>
            </a:r>
            <a:r>
              <a:rPr lang="en-GB" sz="900" b="1" baseline="0"/>
              <a:t>Size of Net Completions in 2021/22 (All tenures)</a:t>
            </a:r>
            <a:endParaRPr lang="en-GB" sz="900" b="1"/>
          </a:p>
        </c:rich>
      </c:tx>
      <c:layout>
        <c:manualLayout>
          <c:xMode val="edge"/>
          <c:yMode val="edge"/>
          <c:x val="0.24331769806643258"/>
          <c:y val="1.6425863093670771E-2"/>
        </c:manualLayout>
      </c:layout>
      <c:overlay val="0"/>
    </c:title>
    <c:autoTitleDeleted val="0"/>
    <c:plotArea>
      <c:layout>
        <c:manualLayout>
          <c:layoutTarget val="inner"/>
          <c:xMode val="edge"/>
          <c:yMode val="edge"/>
          <c:x val="0.10406571332698999"/>
          <c:y val="0.11901703731972575"/>
          <c:w val="0.86596894923846879"/>
          <c:h val="0.7715330980126005"/>
        </c:manualLayout>
      </c:layout>
      <c:barChart>
        <c:barDir val="col"/>
        <c:grouping val="stacked"/>
        <c:varyColors val="0"/>
        <c:ser>
          <c:idx val="1"/>
          <c:order val="0"/>
          <c:tx>
            <c:strRef>
              <c:f>'Summary Tables'!$G$125</c:f>
              <c:strCache>
                <c:ptCount val="1"/>
                <c:pt idx="0">
                  <c:v>Prior Approvals</c:v>
                </c:pt>
              </c:strCache>
            </c:strRef>
          </c:tx>
          <c:invertIfNegative val="0"/>
          <c:cat>
            <c:strRef>
              <c:f>'Summary Tables'!$C$126:$D$129</c:f>
              <c:strCache>
                <c:ptCount val="4"/>
                <c:pt idx="0">
                  <c:v>1 bed </c:v>
                </c:pt>
                <c:pt idx="1">
                  <c:v>2 bed </c:v>
                </c:pt>
                <c:pt idx="2">
                  <c:v>3 bed </c:v>
                </c:pt>
                <c:pt idx="3">
                  <c:v>4+ bed </c:v>
                </c:pt>
              </c:strCache>
            </c:strRef>
          </c:cat>
          <c:val>
            <c:numRef>
              <c:f>'Summary Tables'!$G$126:$G$129</c:f>
              <c:numCache>
                <c:formatCode>General</c:formatCode>
                <c:ptCount val="4"/>
                <c:pt idx="0">
                  <c:v>32</c:v>
                </c:pt>
                <c:pt idx="1">
                  <c:v>5</c:v>
                </c:pt>
                <c:pt idx="2">
                  <c:v>2</c:v>
                </c:pt>
                <c:pt idx="3">
                  <c:v>0</c:v>
                </c:pt>
              </c:numCache>
            </c:numRef>
          </c:val>
          <c:extLst>
            <c:ext xmlns:c16="http://schemas.microsoft.com/office/drawing/2014/chart" uri="{C3380CC4-5D6E-409C-BE32-E72D297353CC}">
              <c16:uniqueId val="{00000000-DE10-4383-A7F5-2AD14C7ABAB6}"/>
            </c:ext>
          </c:extLst>
        </c:ser>
        <c:ser>
          <c:idx val="0"/>
          <c:order val="1"/>
          <c:tx>
            <c:strRef>
              <c:f>'Summary Tables'!$E$125</c:f>
              <c:strCache>
                <c:ptCount val="1"/>
                <c:pt idx="0">
                  <c:v>Permissions</c:v>
                </c:pt>
              </c:strCache>
            </c:strRef>
          </c:tx>
          <c:invertIfNegative val="0"/>
          <c:cat>
            <c:strRef>
              <c:f>'Summary Tables'!$C$126:$D$129</c:f>
              <c:strCache>
                <c:ptCount val="4"/>
                <c:pt idx="0">
                  <c:v>1 bed </c:v>
                </c:pt>
                <c:pt idx="1">
                  <c:v>2 bed </c:v>
                </c:pt>
                <c:pt idx="2">
                  <c:v>3 bed </c:v>
                </c:pt>
                <c:pt idx="3">
                  <c:v>4+ bed </c:v>
                </c:pt>
              </c:strCache>
            </c:strRef>
          </c:cat>
          <c:val>
            <c:numRef>
              <c:f>'Summary Tables'!$E$126:$E$129</c:f>
              <c:numCache>
                <c:formatCode>General</c:formatCode>
                <c:ptCount val="4"/>
                <c:pt idx="0">
                  <c:v>50</c:v>
                </c:pt>
                <c:pt idx="1">
                  <c:v>55</c:v>
                </c:pt>
                <c:pt idx="2">
                  <c:v>10</c:v>
                </c:pt>
                <c:pt idx="3">
                  <c:v>10</c:v>
                </c:pt>
              </c:numCache>
            </c:numRef>
          </c:val>
          <c:extLst>
            <c:ext xmlns:c16="http://schemas.microsoft.com/office/drawing/2014/chart" uri="{C3380CC4-5D6E-409C-BE32-E72D297353CC}">
              <c16:uniqueId val="{00000001-DE10-4383-A7F5-2AD14C7ABAB6}"/>
            </c:ext>
          </c:extLst>
        </c:ser>
        <c:dLbls>
          <c:showLegendKey val="0"/>
          <c:showVal val="0"/>
          <c:showCatName val="0"/>
          <c:showSerName val="0"/>
          <c:showPercent val="0"/>
          <c:showBubbleSize val="0"/>
        </c:dLbls>
        <c:gapWidth val="113"/>
        <c:overlap val="100"/>
        <c:axId val="324678400"/>
        <c:axId val="324679936"/>
      </c:barChart>
      <c:catAx>
        <c:axId val="32467840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rtl="0">
              <a:defRPr sz="8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24679936"/>
        <c:crosses val="autoZero"/>
        <c:auto val="1"/>
        <c:lblAlgn val="ctr"/>
        <c:lblOffset val="100"/>
        <c:noMultiLvlLbl val="0"/>
      </c:catAx>
      <c:valAx>
        <c:axId val="324679936"/>
        <c:scaling>
          <c:orientation val="minMax"/>
          <c:min val="0"/>
        </c:scaling>
        <c:delete val="0"/>
        <c:axPos val="l"/>
        <c:majorGridlines>
          <c:spPr>
            <a:ln w="3175">
              <a:solidFill>
                <a:srgbClr val="969696"/>
              </a:solidFill>
              <a:prstDash val="solid"/>
            </a:ln>
          </c:spPr>
        </c:majorGridlines>
        <c:title>
          <c:tx>
            <c:rich>
              <a:bodyPr rot="-5400000" vert="horz"/>
              <a:lstStyle/>
              <a:p>
                <a:pPr>
                  <a:defRPr/>
                </a:pPr>
                <a:r>
                  <a:rPr lang="en-GB" b="1"/>
                  <a:t>Numberr of units</a:t>
                </a:r>
              </a:p>
            </c:rich>
          </c:tx>
          <c:overlay val="0"/>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24678400"/>
        <c:crosses val="autoZero"/>
        <c:crossBetween val="between"/>
        <c:majorUnit val="20"/>
      </c:valAx>
      <c:spPr>
        <a:noFill/>
        <a:ln w="12700">
          <a:solidFill>
            <a:srgbClr val="969696"/>
          </a:solidFill>
          <a:prstDash val="solid"/>
        </a:ln>
      </c:spPr>
    </c:plotArea>
    <c:legend>
      <c:legendPos val="t"/>
      <c:layout>
        <c:manualLayout>
          <c:xMode val="edge"/>
          <c:yMode val="edge"/>
          <c:x val="0.76772064616433"/>
          <c:y val="0.12919556422574219"/>
          <c:w val="0.19927232559796706"/>
          <c:h val="0.16059247481859873"/>
        </c:manualLayout>
      </c:layout>
      <c:overlay val="0"/>
      <c:spPr>
        <a:solidFill>
          <a:schemeClr val="bg1"/>
        </a:solidFill>
      </c:spPr>
    </c:legend>
    <c:plotVisOnly val="1"/>
    <c:dispBlanksAs val="gap"/>
    <c:showDLblsOverMax val="0"/>
  </c:chart>
  <c:spPr>
    <a:solidFill>
      <a:srgbClr val="FFFFFF"/>
    </a:solidFill>
    <a:ln w="3175">
      <a:solidFill>
        <a:schemeClr val="bg1">
          <a:lumMod val="50000"/>
        </a:schemeClr>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12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anose="020B0604020202020204" pitchFamily="34" charset="0"/>
                <a:cs typeface="Arial" panose="020B0604020202020204" pitchFamily="34" charset="0"/>
              </a:defRPr>
            </a:pPr>
            <a:r>
              <a:rPr lang="en-GB" sz="900">
                <a:latin typeface="Arial" panose="020B0604020202020204" pitchFamily="34" charset="0"/>
                <a:cs typeface="Arial" panose="020B0604020202020204" pitchFamily="34" charset="0"/>
              </a:rPr>
              <a:t>Proportion of housing completions provided by large sites</a:t>
            </a:r>
          </a:p>
        </c:rich>
      </c:tx>
      <c:overlay val="1"/>
    </c:title>
    <c:autoTitleDeleted val="0"/>
    <c:plotArea>
      <c:layout>
        <c:manualLayout>
          <c:layoutTarget val="inner"/>
          <c:xMode val="edge"/>
          <c:yMode val="edge"/>
          <c:x val="8.6616442099943791E-2"/>
          <c:y val="0.1274504604450217"/>
          <c:w val="0.88456888861387417"/>
          <c:h val="0.66614786553742644"/>
        </c:manualLayout>
      </c:layout>
      <c:barChart>
        <c:barDir val="col"/>
        <c:grouping val="clustered"/>
        <c:varyColors val="0"/>
        <c:ser>
          <c:idx val="0"/>
          <c:order val="0"/>
          <c:tx>
            <c:strRef>
              <c:f>'Summary Tables'!$D$154</c:f>
              <c:strCache>
                <c:ptCount val="1"/>
                <c:pt idx="0">
                  <c:v>%</c:v>
                </c:pt>
              </c:strCache>
            </c:strRef>
          </c:tx>
          <c:spPr>
            <a:solidFill>
              <a:schemeClr val="accent1">
                <a:lumMod val="75000"/>
              </a:schemeClr>
            </a:solidFill>
          </c:spPr>
          <c:invertIfNegative val="0"/>
          <c:dLbls>
            <c:spPr>
              <a:solidFill>
                <a:schemeClr val="bg1"/>
              </a:solidFill>
              <a:ln>
                <a:noFill/>
              </a:ln>
              <a:effectLst/>
            </c:spPr>
            <c:txPr>
              <a:bodyPr wrap="square" lIns="38100" tIns="19050" rIns="38100" bIns="19050" anchor="ctr">
                <a:spAutoFit/>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'Summary Tables'!$C$155:$C$173</c:f>
              <c:strCache>
                <c:ptCount val="19"/>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strCache>
            </c:strRef>
          </c:cat>
          <c:val>
            <c:numRef>
              <c:f>'Summary Tables'!$D$155:$D$173</c:f>
              <c:numCache>
                <c:formatCode>0%</c:formatCode>
                <c:ptCount val="19"/>
                <c:pt idx="0">
                  <c:v>0.5</c:v>
                </c:pt>
                <c:pt idx="1">
                  <c:v>0.72</c:v>
                </c:pt>
                <c:pt idx="2">
                  <c:v>0.83</c:v>
                </c:pt>
                <c:pt idx="3">
                  <c:v>0.41</c:v>
                </c:pt>
                <c:pt idx="4">
                  <c:v>0.27</c:v>
                </c:pt>
                <c:pt idx="5">
                  <c:v>0.61</c:v>
                </c:pt>
                <c:pt idx="6">
                  <c:v>7.0000000000000007E-2</c:v>
                </c:pt>
                <c:pt idx="7">
                  <c:v>0.67</c:v>
                </c:pt>
                <c:pt idx="8">
                  <c:v>0.3</c:v>
                </c:pt>
                <c:pt idx="9">
                  <c:v>0.79</c:v>
                </c:pt>
                <c:pt idx="10">
                  <c:v>0.73</c:v>
                </c:pt>
                <c:pt idx="11">
                  <c:v>0.22</c:v>
                </c:pt>
                <c:pt idx="12">
                  <c:v>0.38</c:v>
                </c:pt>
                <c:pt idx="13">
                  <c:v>0.47</c:v>
                </c:pt>
                <c:pt idx="14">
                  <c:v>0.56999999999999995</c:v>
                </c:pt>
                <c:pt idx="15">
                  <c:v>0.70167064439140814</c:v>
                </c:pt>
                <c:pt idx="16">
                  <c:v>0.70392749244712993</c:v>
                </c:pt>
                <c:pt idx="17">
                  <c:v>0.48058252427184467</c:v>
                </c:pt>
                <c:pt idx="18">
                  <c:v>0.61585365853658536</c:v>
                </c:pt>
              </c:numCache>
            </c:numRef>
          </c:val>
          <c:extLst>
            <c:ext xmlns:c16="http://schemas.microsoft.com/office/drawing/2014/chart" uri="{C3380CC4-5D6E-409C-BE32-E72D297353CC}">
              <c16:uniqueId val="{00000003-B0A0-415B-8BD8-FDCCA0550FC0}"/>
            </c:ext>
          </c:extLst>
        </c:ser>
        <c:dLbls>
          <c:showLegendKey val="0"/>
          <c:showVal val="0"/>
          <c:showCatName val="0"/>
          <c:showSerName val="0"/>
          <c:showPercent val="0"/>
          <c:showBubbleSize val="0"/>
        </c:dLbls>
        <c:gapWidth val="54"/>
        <c:axId val="325008000"/>
        <c:axId val="325013888"/>
      </c:barChart>
      <c:catAx>
        <c:axId val="325008000"/>
        <c:scaling>
          <c:orientation val="minMax"/>
        </c:scaling>
        <c:delete val="0"/>
        <c:axPos val="b"/>
        <c:numFmt formatCode="General"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325013888"/>
        <c:crosses val="autoZero"/>
        <c:auto val="1"/>
        <c:lblAlgn val="ctr"/>
        <c:lblOffset val="100"/>
        <c:noMultiLvlLbl val="0"/>
      </c:catAx>
      <c:valAx>
        <c:axId val="325013888"/>
        <c:scaling>
          <c:orientation val="minMax"/>
          <c:max val="0.9"/>
        </c:scaling>
        <c:delete val="0"/>
        <c:axPos val="l"/>
        <c:majorGridlines/>
        <c:numFmt formatCode="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325008000"/>
        <c:crosses val="autoZero"/>
        <c:crossBetween val="between"/>
      </c:valAx>
    </c:plotArea>
    <c:plotVisOnly val="1"/>
    <c:dispBlanksAs val="gap"/>
    <c:showDLblsOverMax val="0"/>
  </c:chart>
  <c:spPr>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n-GB"/>
              <a:t>Completions by </a:t>
            </a:r>
            <a:r>
              <a:rPr lang="en-GB">
                <a:solidFill>
                  <a:sysClr val="windowText" lastClr="000000"/>
                </a:solidFill>
              </a:rPr>
              <a:t>Ward 2021/22</a:t>
            </a:r>
          </a:p>
        </c:rich>
      </c:tx>
      <c:layout>
        <c:manualLayout>
          <c:xMode val="edge"/>
          <c:yMode val="edge"/>
          <c:x val="0.40735926191044303"/>
          <c:y val="1.3368983957219251E-2"/>
        </c:manualLayout>
      </c:layout>
      <c:overlay val="0"/>
      <c:spPr>
        <a:noFill/>
        <a:ln w="25400">
          <a:noFill/>
        </a:ln>
      </c:spPr>
    </c:title>
    <c:autoTitleDeleted val="0"/>
    <c:plotArea>
      <c:layout>
        <c:manualLayout>
          <c:layoutTarget val="inner"/>
          <c:xMode val="edge"/>
          <c:yMode val="edge"/>
          <c:x val="0.37868124718705576"/>
          <c:y val="7.2401732915915631E-2"/>
          <c:w val="0.5882621463488541"/>
          <c:h val="0.84446573696360239"/>
        </c:manualLayout>
      </c:layout>
      <c:barChart>
        <c:barDir val="bar"/>
        <c:grouping val="clustered"/>
        <c:varyColors val="0"/>
        <c:ser>
          <c:idx val="1"/>
          <c:order val="0"/>
          <c:tx>
            <c:strRef>
              <c:f>'Summary Tables'!$H$220</c:f>
              <c:strCache>
                <c:ptCount val="1"/>
                <c:pt idx="0">
                  <c:v>Net Gain</c:v>
                </c:pt>
              </c:strCache>
            </c:strRef>
          </c:tx>
          <c:spPr>
            <a:solidFill>
              <a:schemeClr val="tx2">
                <a:lumMod val="60000"/>
                <a:lumOff val="40000"/>
              </a:schemeClr>
            </a:solidFill>
            <a:ln w="12700">
              <a:solidFill>
                <a:srgbClr val="000000"/>
              </a:solidFill>
            </a:ln>
          </c:spPr>
          <c:invertIfNegative val="0"/>
          <c:dLbls>
            <c:delete val="1"/>
          </c:dLbls>
          <c:cat>
            <c:strRef>
              <c:f>'Summary Tables'!$C$221:$C$238</c:f>
              <c:strCache>
                <c:ptCount val="18"/>
                <c:pt idx="0">
                  <c:v>Barnes</c:v>
                </c:pt>
                <c:pt idx="1">
                  <c:v>East Sheen</c:v>
                </c:pt>
                <c:pt idx="2">
                  <c:v>Fulwell and Hampton Hill</c:v>
                </c:pt>
                <c:pt idx="3">
                  <c:v>Ham, Petersham and Richmond Riverside</c:v>
                </c:pt>
                <c:pt idx="4">
                  <c:v>Hampton</c:v>
                </c:pt>
                <c:pt idx="5">
                  <c:v>Hampton North</c:v>
                </c:pt>
                <c:pt idx="6">
                  <c:v>Hampton Wick</c:v>
                </c:pt>
                <c:pt idx="7">
                  <c:v>Heathfield</c:v>
                </c:pt>
                <c:pt idx="8">
                  <c:v>Kew</c:v>
                </c:pt>
                <c:pt idx="9">
                  <c:v>Mortlake and Barnes Common</c:v>
                </c:pt>
                <c:pt idx="10">
                  <c:v>North Richmond</c:v>
                </c:pt>
                <c:pt idx="11">
                  <c:v>South Richmond</c:v>
                </c:pt>
                <c:pt idx="12">
                  <c:v>South Twickenham</c:v>
                </c:pt>
                <c:pt idx="13">
                  <c:v>St. Margarets and North Twickenham</c:v>
                </c:pt>
                <c:pt idx="14">
                  <c:v>Teddington</c:v>
                </c:pt>
                <c:pt idx="15">
                  <c:v>Twickenham Riverside</c:v>
                </c:pt>
                <c:pt idx="16">
                  <c:v>West Twickenham</c:v>
                </c:pt>
                <c:pt idx="17">
                  <c:v>Whitton</c:v>
                </c:pt>
              </c:strCache>
            </c:strRef>
          </c:cat>
          <c:val>
            <c:numRef>
              <c:f>'Summary Tables'!$H$221:$H$238</c:f>
              <c:numCache>
                <c:formatCode>#,##0</c:formatCode>
                <c:ptCount val="18"/>
                <c:pt idx="0">
                  <c:v>-1</c:v>
                </c:pt>
                <c:pt idx="1">
                  <c:v>3</c:v>
                </c:pt>
                <c:pt idx="2">
                  <c:v>8</c:v>
                </c:pt>
                <c:pt idx="3">
                  <c:v>1</c:v>
                </c:pt>
                <c:pt idx="4">
                  <c:v>14</c:v>
                </c:pt>
                <c:pt idx="5">
                  <c:v>0</c:v>
                </c:pt>
                <c:pt idx="6">
                  <c:v>42</c:v>
                </c:pt>
                <c:pt idx="7">
                  <c:v>2</c:v>
                </c:pt>
                <c:pt idx="8">
                  <c:v>3</c:v>
                </c:pt>
                <c:pt idx="9">
                  <c:v>8</c:v>
                </c:pt>
                <c:pt idx="10">
                  <c:v>0</c:v>
                </c:pt>
                <c:pt idx="11">
                  <c:v>8</c:v>
                </c:pt>
                <c:pt idx="12">
                  <c:v>7</c:v>
                </c:pt>
                <c:pt idx="13">
                  <c:v>31</c:v>
                </c:pt>
                <c:pt idx="14">
                  <c:v>34</c:v>
                </c:pt>
                <c:pt idx="15">
                  <c:v>4</c:v>
                </c:pt>
                <c:pt idx="16">
                  <c:v>0</c:v>
                </c:pt>
                <c:pt idx="17">
                  <c:v>0</c:v>
                </c:pt>
              </c:numCache>
            </c:numRef>
          </c:val>
          <c:extLst>
            <c:ext xmlns:c16="http://schemas.microsoft.com/office/drawing/2014/chart" uri="{C3380CC4-5D6E-409C-BE32-E72D297353CC}">
              <c16:uniqueId val="{00000000-BEFF-4D9B-A92C-6C85CEE685E3}"/>
            </c:ext>
          </c:extLst>
        </c:ser>
        <c:dLbls>
          <c:showLegendKey val="0"/>
          <c:showVal val="1"/>
          <c:showCatName val="0"/>
          <c:showSerName val="0"/>
          <c:showPercent val="0"/>
          <c:showBubbleSize val="0"/>
        </c:dLbls>
        <c:gapWidth val="0"/>
        <c:overlap val="100"/>
        <c:axId val="324732032"/>
        <c:axId val="324733568"/>
      </c:barChart>
      <c:catAx>
        <c:axId val="324732032"/>
        <c:scaling>
          <c:orientation val="maxMin"/>
        </c:scaling>
        <c:delete val="0"/>
        <c:axPos val="l"/>
        <c:numFmt formatCode="General" sourceLinked="1"/>
        <c:majorTickMark val="out"/>
        <c:minorTickMark val="none"/>
        <c:tickLblPos val="low"/>
        <c:txPr>
          <a:bodyPr rot="0" vert="horz"/>
          <a:lstStyle/>
          <a:p>
            <a:pPr>
              <a:defRPr/>
            </a:pPr>
            <a:endParaRPr lang="en-US"/>
          </a:p>
        </c:txPr>
        <c:crossAx val="324733568"/>
        <c:crossesAt val="0"/>
        <c:auto val="1"/>
        <c:lblAlgn val="ctr"/>
        <c:lblOffset val="100"/>
        <c:tickLblSkip val="1"/>
        <c:noMultiLvlLbl val="0"/>
      </c:catAx>
      <c:valAx>
        <c:axId val="324733568"/>
        <c:scaling>
          <c:orientation val="minMax"/>
          <c:min val="0"/>
        </c:scaling>
        <c:delete val="0"/>
        <c:axPos val="b"/>
        <c:majorGridlines>
          <c:spPr>
            <a:ln w="3175">
              <a:solidFill>
                <a:srgbClr val="BEBEBE"/>
              </a:solidFill>
              <a:prstDash val="solid"/>
            </a:ln>
          </c:spPr>
        </c:majorGridlines>
        <c:minorGridlines/>
        <c:numFmt formatCode="General" sourceLinked="0"/>
        <c:majorTickMark val="out"/>
        <c:minorTickMark val="out"/>
        <c:tickLblPos val="high"/>
        <c:spPr>
          <a:ln>
            <a:solidFill>
              <a:schemeClr val="bg1">
                <a:lumMod val="75000"/>
              </a:schemeClr>
            </a:solidFill>
          </a:ln>
        </c:spPr>
        <c:txPr>
          <a:bodyPr rot="0" vert="horz"/>
          <a:lstStyle/>
          <a:p>
            <a:pPr>
              <a:defRPr/>
            </a:pPr>
            <a:endParaRPr lang="en-US"/>
          </a:p>
        </c:txPr>
        <c:crossAx val="324732032"/>
        <c:crosses val="max"/>
        <c:crossBetween val="between"/>
        <c:minorUnit val="25"/>
      </c:valAx>
    </c:plotArea>
    <c:plotVisOnly val="1"/>
    <c:dispBlanksAs val="gap"/>
    <c:showDLblsOverMax val="0"/>
  </c:chart>
  <c:spPr>
    <a:solidFill>
      <a:srgbClr val="FFFFFF"/>
    </a:solidFill>
    <a:ln w="3175">
      <a:solidFill>
        <a:schemeClr val="bg1">
          <a:lumMod val="50000"/>
        </a:schemeClr>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3385735601933279E-2"/>
          <c:y val="2.2194088484037533E-2"/>
          <c:w val="0.5950272836468723"/>
          <c:h val="0.94294752371639823"/>
        </c:manualLayout>
      </c:layout>
      <c:pieChart>
        <c:varyColors val="1"/>
        <c:ser>
          <c:idx val="0"/>
          <c:order val="0"/>
          <c:tx>
            <c:strRef>
              <c:f>'Summary Tables'!$C$249:$D$249</c:f>
              <c:strCache>
                <c:ptCount val="2"/>
                <c:pt idx="0">
                  <c:v>Market</c:v>
                </c:pt>
              </c:strCache>
            </c:strRef>
          </c:tx>
          <c:spPr>
            <a:solidFill>
              <a:srgbClr val="9999FF"/>
            </a:solidFill>
            <a:ln w="12700">
              <a:solidFill>
                <a:srgbClr val="000000"/>
              </a:solidFill>
              <a:prstDash val="solid"/>
            </a:ln>
          </c:spPr>
          <c:dPt>
            <c:idx val="0"/>
            <c:bubble3D val="0"/>
            <c:spPr>
              <a:solidFill>
                <a:schemeClr val="accent1">
                  <a:lumMod val="20000"/>
                  <a:lumOff val="80000"/>
                </a:schemeClr>
              </a:solidFill>
              <a:ln w="12700">
                <a:solidFill>
                  <a:srgbClr val="000000"/>
                </a:solidFill>
                <a:prstDash val="solid"/>
              </a:ln>
            </c:spPr>
            <c:extLst>
              <c:ext xmlns:c16="http://schemas.microsoft.com/office/drawing/2014/chart" uri="{C3380CC4-5D6E-409C-BE32-E72D297353CC}">
                <c16:uniqueId val="{00000001-6A55-453A-A7DA-088720E6B586}"/>
              </c:ext>
            </c:extLst>
          </c:dPt>
          <c:dPt>
            <c:idx val="1"/>
            <c:bubble3D val="0"/>
            <c:spPr>
              <a:solidFill>
                <a:schemeClr val="accent1">
                  <a:lumMod val="40000"/>
                  <a:lumOff val="60000"/>
                </a:schemeClr>
              </a:solidFill>
              <a:ln w="12700">
                <a:solidFill>
                  <a:srgbClr val="000000"/>
                </a:solidFill>
                <a:prstDash val="solid"/>
              </a:ln>
            </c:spPr>
            <c:extLst>
              <c:ext xmlns:c16="http://schemas.microsoft.com/office/drawing/2014/chart" uri="{C3380CC4-5D6E-409C-BE32-E72D297353CC}">
                <c16:uniqueId val="{00000003-6A55-453A-A7DA-088720E6B586}"/>
              </c:ext>
            </c:extLst>
          </c:dPt>
          <c:dPt>
            <c:idx val="2"/>
            <c:bubble3D val="0"/>
            <c:spPr>
              <a:solidFill>
                <a:schemeClr val="accent1">
                  <a:lumMod val="60000"/>
                  <a:lumOff val="40000"/>
                </a:schemeClr>
              </a:solidFill>
              <a:ln w="12700">
                <a:solidFill>
                  <a:srgbClr val="000000"/>
                </a:solidFill>
                <a:prstDash val="solid"/>
              </a:ln>
            </c:spPr>
            <c:extLst>
              <c:ext xmlns:c16="http://schemas.microsoft.com/office/drawing/2014/chart" uri="{C3380CC4-5D6E-409C-BE32-E72D297353CC}">
                <c16:uniqueId val="{00000005-6A55-453A-A7DA-088720E6B586}"/>
              </c:ext>
            </c:extLst>
          </c:dPt>
          <c:dPt>
            <c:idx val="3"/>
            <c:bubble3D val="0"/>
            <c:spPr>
              <a:solidFill>
                <a:schemeClr val="accent1">
                  <a:lumMod val="75000"/>
                </a:schemeClr>
              </a:solidFill>
              <a:ln w="12700">
                <a:solidFill>
                  <a:srgbClr val="000000"/>
                </a:solidFill>
                <a:prstDash val="solid"/>
              </a:ln>
            </c:spPr>
            <c:extLst>
              <c:ext xmlns:c16="http://schemas.microsoft.com/office/drawing/2014/chart" uri="{C3380CC4-5D6E-409C-BE32-E72D297353CC}">
                <c16:uniqueId val="{00000007-6A55-453A-A7DA-088720E6B586}"/>
              </c:ext>
            </c:extLst>
          </c:dPt>
          <c:dPt>
            <c:idx val="4"/>
            <c:bubble3D val="0"/>
            <c:spPr>
              <a:solidFill>
                <a:schemeClr val="accent1">
                  <a:lumMod val="50000"/>
                </a:schemeClr>
              </a:solidFill>
              <a:ln w="12700">
                <a:solidFill>
                  <a:srgbClr val="000000"/>
                </a:solidFill>
                <a:prstDash val="solid"/>
              </a:ln>
            </c:spPr>
            <c:extLst>
              <c:ext xmlns:c16="http://schemas.microsoft.com/office/drawing/2014/chart" uri="{C3380CC4-5D6E-409C-BE32-E72D297353CC}">
                <c16:uniqueId val="{00000009-6A55-453A-A7DA-088720E6B586}"/>
              </c:ext>
            </c:extLst>
          </c:dPt>
          <c:dPt>
            <c:idx val="5"/>
            <c:bubble3D val="0"/>
            <c:spPr>
              <a:solidFill>
                <a:srgbClr val="000000"/>
              </a:solidFill>
              <a:ln w="12700">
                <a:solidFill>
                  <a:srgbClr val="000000"/>
                </a:solidFill>
                <a:prstDash val="solid"/>
              </a:ln>
            </c:spPr>
            <c:extLst>
              <c:ext xmlns:c16="http://schemas.microsoft.com/office/drawing/2014/chart" uri="{C3380CC4-5D6E-409C-BE32-E72D297353CC}">
                <c16:uniqueId val="{0000000B-6A55-453A-A7DA-088720E6B586}"/>
              </c:ext>
            </c:extLst>
          </c:dPt>
          <c:cat>
            <c:strRef>
              <c:f>'Summary Tables'!$E$248:$H$248</c:f>
              <c:strCache>
                <c:ptCount val="4"/>
                <c:pt idx="0">
                  <c:v>1 bed</c:v>
                </c:pt>
                <c:pt idx="1">
                  <c:v>2 bed</c:v>
                </c:pt>
                <c:pt idx="2">
                  <c:v>3 bed</c:v>
                </c:pt>
                <c:pt idx="3">
                  <c:v>4 + bed</c:v>
                </c:pt>
              </c:strCache>
            </c:strRef>
          </c:cat>
          <c:val>
            <c:numRef>
              <c:f>'Summary Tables'!$E$255:$H$255</c:f>
              <c:numCache>
                <c:formatCode>#,##0</c:formatCode>
                <c:ptCount val="4"/>
                <c:pt idx="0">
                  <c:v>34</c:v>
                </c:pt>
                <c:pt idx="1">
                  <c:v>45</c:v>
                </c:pt>
                <c:pt idx="2">
                  <c:v>6</c:v>
                </c:pt>
                <c:pt idx="3">
                  <c:v>9</c:v>
                </c:pt>
              </c:numCache>
            </c:numRef>
          </c:val>
          <c:extLst>
            <c:ext xmlns:c16="http://schemas.microsoft.com/office/drawing/2014/chart" uri="{C3380CC4-5D6E-409C-BE32-E72D297353CC}">
              <c16:uniqueId val="{0000000C-6A55-453A-A7DA-088720E6B586}"/>
            </c:ext>
          </c:extLst>
        </c:ser>
        <c:ser>
          <c:idx val="1"/>
          <c:order val="1"/>
          <c:tx>
            <c:strRef>
              <c:f>'Summary Tables'!$C$250:$D$250</c:f>
              <c:strCache>
                <c:ptCount val="2"/>
                <c:pt idx="0">
                  <c:v>Market</c:v>
                </c:pt>
              </c:strCache>
            </c:strRef>
          </c:tx>
          <c:cat>
            <c:strRef>
              <c:f>'Summary Tables'!$E$248:$H$248</c:f>
              <c:strCache>
                <c:ptCount val="4"/>
                <c:pt idx="0">
                  <c:v>1 bed</c:v>
                </c:pt>
                <c:pt idx="1">
                  <c:v>2 bed</c:v>
                </c:pt>
                <c:pt idx="2">
                  <c:v>3 bed</c:v>
                </c:pt>
                <c:pt idx="3">
                  <c:v>4 + bed</c:v>
                </c:pt>
              </c:strCache>
            </c:strRef>
          </c:cat>
          <c:val>
            <c:numRef>
              <c:f>'Summary Tables'!$E$250:$H$250</c:f>
              <c:numCache>
                <c:formatCode>0%</c:formatCode>
                <c:ptCount val="4"/>
                <c:pt idx="0">
                  <c:v>0.24468085106382978</c:v>
                </c:pt>
                <c:pt idx="1">
                  <c:v>0.36170212765957449</c:v>
                </c:pt>
                <c:pt idx="2">
                  <c:v>6.3829787234042548E-2</c:v>
                </c:pt>
                <c:pt idx="3">
                  <c:v>9.5744680851063829E-2</c:v>
                </c:pt>
              </c:numCache>
            </c:numRef>
          </c:val>
          <c:extLst>
            <c:ext xmlns:c16="http://schemas.microsoft.com/office/drawing/2014/chart" uri="{C3380CC4-5D6E-409C-BE32-E72D297353CC}">
              <c16:uniqueId val="{0000000D-6A55-453A-A7DA-088720E6B586}"/>
            </c:ext>
          </c:extLst>
        </c:ser>
        <c:ser>
          <c:idx val="2"/>
          <c:order val="2"/>
          <c:tx>
            <c:strRef>
              <c:f>'Summary Tables'!$C$251:$D$251</c:f>
              <c:strCache>
                <c:ptCount val="2"/>
                <c:pt idx="0">
                  <c:v>Intermediate</c:v>
                </c:pt>
              </c:strCache>
            </c:strRef>
          </c:tx>
          <c:cat>
            <c:strRef>
              <c:f>'Summary Tables'!$E$248:$H$248</c:f>
              <c:strCache>
                <c:ptCount val="4"/>
                <c:pt idx="0">
                  <c:v>1 bed</c:v>
                </c:pt>
                <c:pt idx="1">
                  <c:v>2 bed</c:v>
                </c:pt>
                <c:pt idx="2">
                  <c:v>3 bed</c:v>
                </c:pt>
                <c:pt idx="3">
                  <c:v>4 + bed</c:v>
                </c:pt>
              </c:strCache>
            </c:strRef>
          </c:cat>
          <c:val>
            <c:numRef>
              <c:f>'Summary Tables'!$E$251:$H$251</c:f>
              <c:numCache>
                <c:formatCode>#,##0</c:formatCode>
                <c:ptCount val="4"/>
                <c:pt idx="0">
                  <c:v>11</c:v>
                </c:pt>
                <c:pt idx="1">
                  <c:v>11</c:v>
                </c:pt>
                <c:pt idx="2">
                  <c:v>0</c:v>
                </c:pt>
                <c:pt idx="3">
                  <c:v>0</c:v>
                </c:pt>
              </c:numCache>
            </c:numRef>
          </c:val>
          <c:extLst>
            <c:ext xmlns:c16="http://schemas.microsoft.com/office/drawing/2014/chart" uri="{C3380CC4-5D6E-409C-BE32-E72D297353CC}">
              <c16:uniqueId val="{0000000E-6A55-453A-A7DA-088720E6B586}"/>
            </c:ext>
          </c:extLst>
        </c:ser>
        <c:ser>
          <c:idx val="3"/>
          <c:order val="3"/>
          <c:tx>
            <c:strRef>
              <c:f>'Summary Tables'!$C$252:$D$252</c:f>
              <c:strCache>
                <c:ptCount val="2"/>
                <c:pt idx="0">
                  <c:v>Intermediate</c:v>
                </c:pt>
              </c:strCache>
            </c:strRef>
          </c:tx>
          <c:cat>
            <c:strRef>
              <c:f>'Summary Tables'!$E$248:$H$248</c:f>
              <c:strCache>
                <c:ptCount val="4"/>
                <c:pt idx="0">
                  <c:v>1 bed</c:v>
                </c:pt>
                <c:pt idx="1">
                  <c:v>2 bed</c:v>
                </c:pt>
                <c:pt idx="2">
                  <c:v>3 bed</c:v>
                </c:pt>
                <c:pt idx="3">
                  <c:v>4 + bed</c:v>
                </c:pt>
              </c:strCache>
            </c:strRef>
          </c:cat>
          <c:val>
            <c:numRef>
              <c:f>'Summary Tables'!$E$252:$H$252</c:f>
              <c:numCache>
                <c:formatCode>0%</c:formatCode>
                <c:ptCount val="4"/>
                <c:pt idx="0">
                  <c:v>0.11702127659574468</c:v>
                </c:pt>
                <c:pt idx="1">
                  <c:v>0.11702127659574468</c:v>
                </c:pt>
                <c:pt idx="2">
                  <c:v>0</c:v>
                </c:pt>
                <c:pt idx="3">
                  <c:v>0</c:v>
                </c:pt>
              </c:numCache>
            </c:numRef>
          </c:val>
          <c:extLst>
            <c:ext xmlns:c16="http://schemas.microsoft.com/office/drawing/2014/chart" uri="{C3380CC4-5D6E-409C-BE32-E72D297353CC}">
              <c16:uniqueId val="{0000000F-6A55-453A-A7DA-088720E6B586}"/>
            </c:ext>
          </c:extLst>
        </c:ser>
        <c:ser>
          <c:idx val="4"/>
          <c:order val="4"/>
          <c:tx>
            <c:strRef>
              <c:f>'Summary Tables'!$C$253:$D$253</c:f>
              <c:strCache>
                <c:ptCount val="2"/>
                <c:pt idx="0">
                  <c:v>Affordable Rented</c:v>
                </c:pt>
              </c:strCache>
            </c:strRef>
          </c:tx>
          <c:cat>
            <c:strRef>
              <c:f>'Summary Tables'!$E$248:$H$248</c:f>
              <c:strCache>
                <c:ptCount val="4"/>
                <c:pt idx="0">
                  <c:v>1 bed</c:v>
                </c:pt>
                <c:pt idx="1">
                  <c:v>2 bed</c:v>
                </c:pt>
                <c:pt idx="2">
                  <c:v>3 bed</c:v>
                </c:pt>
                <c:pt idx="3">
                  <c:v>4 + bed</c:v>
                </c:pt>
              </c:strCache>
            </c:strRef>
          </c:cat>
          <c:val>
            <c:numRef>
              <c:f>'Summary Tables'!$E$253:$H$253</c:f>
              <c:numCache>
                <c:formatCode>#,##0</c:formatCode>
                <c:ptCount val="4"/>
                <c:pt idx="0">
                  <c:v>0</c:v>
                </c:pt>
                <c:pt idx="1">
                  <c:v>0</c:v>
                </c:pt>
                <c:pt idx="2">
                  <c:v>0</c:v>
                </c:pt>
                <c:pt idx="3">
                  <c:v>0</c:v>
                </c:pt>
              </c:numCache>
            </c:numRef>
          </c:val>
          <c:extLst>
            <c:ext xmlns:c16="http://schemas.microsoft.com/office/drawing/2014/chart" uri="{C3380CC4-5D6E-409C-BE32-E72D297353CC}">
              <c16:uniqueId val="{00000010-6A55-453A-A7DA-088720E6B586}"/>
            </c:ext>
          </c:extLst>
        </c:ser>
        <c:ser>
          <c:idx val="5"/>
          <c:order val="5"/>
          <c:tx>
            <c:strRef>
              <c:f>'Summary Tables'!$C$254:$D$254</c:f>
              <c:strCache>
                <c:ptCount val="2"/>
                <c:pt idx="0">
                  <c:v>Affordable Rented</c:v>
                </c:pt>
              </c:strCache>
            </c:strRef>
          </c:tx>
          <c:cat>
            <c:strRef>
              <c:f>'Summary Tables'!$E$248:$H$248</c:f>
              <c:strCache>
                <c:ptCount val="4"/>
                <c:pt idx="0">
                  <c:v>1 bed</c:v>
                </c:pt>
                <c:pt idx="1">
                  <c:v>2 bed</c:v>
                </c:pt>
                <c:pt idx="2">
                  <c:v>3 bed</c:v>
                </c:pt>
                <c:pt idx="3">
                  <c:v>4 + bed</c:v>
                </c:pt>
              </c:strCache>
            </c:strRef>
          </c:cat>
          <c:val>
            <c:numRef>
              <c:f>'Summary Tables'!$E$254:$H$254</c:f>
              <c:numCache>
                <c:formatCode>0%</c:formatCode>
                <c:ptCount val="4"/>
                <c:pt idx="0">
                  <c:v>0</c:v>
                </c:pt>
                <c:pt idx="1">
                  <c:v>0</c:v>
                </c:pt>
                <c:pt idx="2">
                  <c:v>0</c:v>
                </c:pt>
                <c:pt idx="3">
                  <c:v>0</c:v>
                </c:pt>
              </c:numCache>
            </c:numRef>
          </c:val>
          <c:extLst>
            <c:ext xmlns:c16="http://schemas.microsoft.com/office/drawing/2014/chart" uri="{C3380CC4-5D6E-409C-BE32-E72D297353CC}">
              <c16:uniqueId val="{00000011-6A55-453A-A7DA-088720E6B586}"/>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3874345549738221"/>
          <c:y val="0.15686343128677543"/>
          <c:w val="0.23790150246967159"/>
          <c:h val="0.5559748168733810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12700">
      <a:solidFill>
        <a:schemeClr val="bg1">
          <a:lumMod val="50000"/>
        </a:schemeClr>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123933727034122E-2"/>
          <c:y val="3.7866913694611704E-2"/>
          <c:w val="0.62285474081364833"/>
          <c:h val="0.93794596263702334"/>
        </c:manualLayout>
      </c:layout>
      <c:pieChart>
        <c:varyColors val="1"/>
        <c:ser>
          <c:idx val="0"/>
          <c:order val="0"/>
          <c:spPr>
            <a:solidFill>
              <a:srgbClr val="9999FF"/>
            </a:solidFill>
            <a:ln w="12700">
              <a:solidFill>
                <a:srgbClr val="000000"/>
              </a:solidFill>
              <a:prstDash val="solid"/>
            </a:ln>
          </c:spPr>
          <c:dPt>
            <c:idx val="0"/>
            <c:bubble3D val="0"/>
            <c:spPr>
              <a:solidFill>
                <a:schemeClr val="accent1">
                  <a:lumMod val="20000"/>
                  <a:lumOff val="80000"/>
                </a:schemeClr>
              </a:solidFill>
              <a:ln w="12700">
                <a:solidFill>
                  <a:srgbClr val="000000"/>
                </a:solidFill>
                <a:prstDash val="solid"/>
              </a:ln>
            </c:spPr>
            <c:extLst>
              <c:ext xmlns:c16="http://schemas.microsoft.com/office/drawing/2014/chart" uri="{C3380CC4-5D6E-409C-BE32-E72D297353CC}">
                <c16:uniqueId val="{00000001-354E-4D02-8BAB-A827DD73ABF9}"/>
              </c:ext>
            </c:extLst>
          </c:dPt>
          <c:dPt>
            <c:idx val="1"/>
            <c:bubble3D val="0"/>
            <c:spPr>
              <a:solidFill>
                <a:schemeClr val="accent1">
                  <a:lumMod val="40000"/>
                  <a:lumOff val="60000"/>
                </a:schemeClr>
              </a:solidFill>
              <a:ln w="12700">
                <a:solidFill>
                  <a:srgbClr val="000000"/>
                </a:solidFill>
                <a:prstDash val="solid"/>
              </a:ln>
            </c:spPr>
            <c:extLst>
              <c:ext xmlns:c16="http://schemas.microsoft.com/office/drawing/2014/chart" uri="{C3380CC4-5D6E-409C-BE32-E72D297353CC}">
                <c16:uniqueId val="{00000003-354E-4D02-8BAB-A827DD73ABF9}"/>
              </c:ext>
            </c:extLst>
          </c:dPt>
          <c:dPt>
            <c:idx val="2"/>
            <c:bubble3D val="0"/>
            <c:spPr>
              <a:solidFill>
                <a:schemeClr val="accent1">
                  <a:lumMod val="60000"/>
                  <a:lumOff val="40000"/>
                </a:schemeClr>
              </a:solidFill>
              <a:ln w="12700">
                <a:solidFill>
                  <a:srgbClr val="000000"/>
                </a:solidFill>
                <a:prstDash val="solid"/>
              </a:ln>
            </c:spPr>
            <c:extLst>
              <c:ext xmlns:c16="http://schemas.microsoft.com/office/drawing/2014/chart" uri="{C3380CC4-5D6E-409C-BE32-E72D297353CC}">
                <c16:uniqueId val="{00000005-354E-4D02-8BAB-A827DD73ABF9}"/>
              </c:ext>
            </c:extLst>
          </c:dPt>
          <c:dPt>
            <c:idx val="3"/>
            <c:bubble3D val="0"/>
            <c:spPr>
              <a:solidFill>
                <a:schemeClr val="accent1">
                  <a:lumMod val="75000"/>
                </a:schemeClr>
              </a:solidFill>
              <a:ln w="12700">
                <a:solidFill>
                  <a:srgbClr val="000000"/>
                </a:solidFill>
                <a:prstDash val="solid"/>
              </a:ln>
            </c:spPr>
            <c:extLst>
              <c:ext xmlns:c16="http://schemas.microsoft.com/office/drawing/2014/chart" uri="{C3380CC4-5D6E-409C-BE32-E72D297353CC}">
                <c16:uniqueId val="{00000007-354E-4D02-8BAB-A827DD73ABF9}"/>
              </c:ext>
            </c:extLst>
          </c:dPt>
          <c:dPt>
            <c:idx val="4"/>
            <c:bubble3D val="0"/>
            <c:spPr>
              <a:solidFill>
                <a:schemeClr val="accent1">
                  <a:lumMod val="50000"/>
                </a:schemeClr>
              </a:solidFill>
              <a:ln w="12700">
                <a:solidFill>
                  <a:srgbClr val="000000"/>
                </a:solidFill>
                <a:prstDash val="solid"/>
              </a:ln>
            </c:spPr>
            <c:extLst>
              <c:ext xmlns:c16="http://schemas.microsoft.com/office/drawing/2014/chart" uri="{C3380CC4-5D6E-409C-BE32-E72D297353CC}">
                <c16:uniqueId val="{00000009-354E-4D02-8BAB-A827DD73ABF9}"/>
              </c:ext>
            </c:extLst>
          </c:dPt>
          <c:dPt>
            <c:idx val="5"/>
            <c:bubble3D val="0"/>
            <c:spPr>
              <a:solidFill>
                <a:srgbClr val="000000"/>
              </a:solidFill>
              <a:ln w="12700">
                <a:solidFill>
                  <a:srgbClr val="000000"/>
                </a:solidFill>
                <a:prstDash val="solid"/>
              </a:ln>
            </c:spPr>
            <c:extLst>
              <c:ext xmlns:c16="http://schemas.microsoft.com/office/drawing/2014/chart" uri="{C3380CC4-5D6E-409C-BE32-E72D297353CC}">
                <c16:uniqueId val="{0000000B-354E-4D02-8BAB-A827DD73ABF9}"/>
              </c:ext>
            </c:extLst>
          </c:dPt>
          <c:cat>
            <c:strRef>
              <c:f>'Summary Tables'!$E$260:$H$260</c:f>
              <c:strCache>
                <c:ptCount val="4"/>
                <c:pt idx="0">
                  <c:v>1 bed</c:v>
                </c:pt>
                <c:pt idx="1">
                  <c:v>2 bed</c:v>
                </c:pt>
                <c:pt idx="2">
                  <c:v>3 bed</c:v>
                </c:pt>
                <c:pt idx="3">
                  <c:v>4 + bed</c:v>
                </c:pt>
              </c:strCache>
            </c:strRef>
          </c:cat>
          <c:val>
            <c:numRef>
              <c:f>'Summary Tables'!$E$269:$H$269</c:f>
              <c:numCache>
                <c:formatCode>#,##0</c:formatCode>
                <c:ptCount val="4"/>
                <c:pt idx="0">
                  <c:v>85</c:v>
                </c:pt>
                <c:pt idx="1">
                  <c:v>156</c:v>
                </c:pt>
                <c:pt idx="2">
                  <c:v>62</c:v>
                </c:pt>
                <c:pt idx="3">
                  <c:v>44</c:v>
                </c:pt>
              </c:numCache>
            </c:numRef>
          </c:val>
          <c:extLst>
            <c:ext xmlns:c16="http://schemas.microsoft.com/office/drawing/2014/chart" uri="{C3380CC4-5D6E-409C-BE32-E72D297353CC}">
              <c16:uniqueId val="{0000000C-354E-4D02-8BAB-A827DD73ABF9}"/>
            </c:ext>
          </c:extLst>
        </c:ser>
        <c:ser>
          <c:idx val="1"/>
          <c:order val="1"/>
          <c:cat>
            <c:strRef>
              <c:f>'Summary Tables'!$E$260:$H$260</c:f>
              <c:strCache>
                <c:ptCount val="4"/>
                <c:pt idx="0">
                  <c:v>1 bed</c:v>
                </c:pt>
                <c:pt idx="1">
                  <c:v>2 bed</c:v>
                </c:pt>
                <c:pt idx="2">
                  <c:v>3 bed</c:v>
                </c:pt>
                <c:pt idx="3">
                  <c:v>4 + bed</c:v>
                </c:pt>
              </c:strCache>
            </c:strRef>
          </c:cat>
          <c:val>
            <c:numRef>
              <c:f>'Summary Tables'!$E$262:$H$262</c:f>
              <c:numCache>
                <c:formatCode>0%</c:formatCode>
                <c:ptCount val="4"/>
                <c:pt idx="0">
                  <c:v>0.19884726224783861</c:v>
                </c:pt>
                <c:pt idx="1">
                  <c:v>0.3861671469740634</c:v>
                </c:pt>
                <c:pt idx="2">
                  <c:v>0.14409221902017291</c:v>
                </c:pt>
                <c:pt idx="3">
                  <c:v>0.10662824207492795</c:v>
                </c:pt>
              </c:numCache>
            </c:numRef>
          </c:val>
          <c:extLst>
            <c:ext xmlns:c16="http://schemas.microsoft.com/office/drawing/2014/chart" uri="{C3380CC4-5D6E-409C-BE32-E72D297353CC}">
              <c16:uniqueId val="{0000000D-354E-4D02-8BAB-A827DD73ABF9}"/>
            </c:ext>
          </c:extLst>
        </c:ser>
        <c:ser>
          <c:idx val="2"/>
          <c:order val="2"/>
          <c:cat>
            <c:strRef>
              <c:f>'Summary Tables'!$E$260:$H$260</c:f>
              <c:strCache>
                <c:ptCount val="4"/>
                <c:pt idx="0">
                  <c:v>1 bed</c:v>
                </c:pt>
                <c:pt idx="1">
                  <c:v>2 bed</c:v>
                </c:pt>
                <c:pt idx="2">
                  <c:v>3 bed</c:v>
                </c:pt>
                <c:pt idx="3">
                  <c:v>4 + bed</c:v>
                </c:pt>
              </c:strCache>
            </c:strRef>
          </c:cat>
          <c:val>
            <c:numRef>
              <c:f>'Summary Tables'!$E$263:$H$263</c:f>
              <c:numCache>
                <c:formatCode>#,##0</c:formatCode>
                <c:ptCount val="4"/>
                <c:pt idx="0">
                  <c:v>15</c:v>
                </c:pt>
                <c:pt idx="1">
                  <c:v>1</c:v>
                </c:pt>
                <c:pt idx="2">
                  <c:v>0</c:v>
                </c:pt>
                <c:pt idx="3">
                  <c:v>0</c:v>
                </c:pt>
              </c:numCache>
            </c:numRef>
          </c:val>
          <c:extLst>
            <c:ext xmlns:c16="http://schemas.microsoft.com/office/drawing/2014/chart" uri="{C3380CC4-5D6E-409C-BE32-E72D297353CC}">
              <c16:uniqueId val="{0000000E-354E-4D02-8BAB-A827DD73ABF9}"/>
            </c:ext>
          </c:extLst>
        </c:ser>
        <c:ser>
          <c:idx val="3"/>
          <c:order val="3"/>
          <c:cat>
            <c:strRef>
              <c:f>'Summary Tables'!$E$260:$H$260</c:f>
              <c:strCache>
                <c:ptCount val="4"/>
                <c:pt idx="0">
                  <c:v>1 bed</c:v>
                </c:pt>
                <c:pt idx="1">
                  <c:v>2 bed</c:v>
                </c:pt>
                <c:pt idx="2">
                  <c:v>3 bed</c:v>
                </c:pt>
                <c:pt idx="3">
                  <c:v>4 + bed</c:v>
                </c:pt>
              </c:strCache>
            </c:strRef>
          </c:cat>
          <c:val>
            <c:numRef>
              <c:f>'Summary Tables'!$E$264:$H$264</c:f>
              <c:numCache>
                <c:formatCode>0%</c:formatCode>
                <c:ptCount val="4"/>
                <c:pt idx="0">
                  <c:v>4.3227665706051875E-2</c:v>
                </c:pt>
                <c:pt idx="1">
                  <c:v>2.881844380403458E-3</c:v>
                </c:pt>
                <c:pt idx="2">
                  <c:v>0</c:v>
                </c:pt>
                <c:pt idx="3">
                  <c:v>0</c:v>
                </c:pt>
              </c:numCache>
            </c:numRef>
          </c:val>
          <c:extLst>
            <c:ext xmlns:c16="http://schemas.microsoft.com/office/drawing/2014/chart" uri="{C3380CC4-5D6E-409C-BE32-E72D297353CC}">
              <c16:uniqueId val="{0000000F-354E-4D02-8BAB-A827DD73ABF9}"/>
            </c:ext>
          </c:extLst>
        </c:ser>
        <c:ser>
          <c:idx val="4"/>
          <c:order val="4"/>
          <c:cat>
            <c:strRef>
              <c:f>'Summary Tables'!$E$260:$H$260</c:f>
              <c:strCache>
                <c:ptCount val="4"/>
                <c:pt idx="0">
                  <c:v>1 bed</c:v>
                </c:pt>
                <c:pt idx="1">
                  <c:v>2 bed</c:v>
                </c:pt>
                <c:pt idx="2">
                  <c:v>3 bed</c:v>
                </c:pt>
                <c:pt idx="3">
                  <c:v>4 + bed</c:v>
                </c:pt>
              </c:strCache>
            </c:strRef>
          </c:cat>
          <c:val>
            <c:numRef>
              <c:f>'Summary Tables'!$E$265:$H$265</c:f>
              <c:numCache>
                <c:formatCode>#,##0</c:formatCode>
                <c:ptCount val="4"/>
                <c:pt idx="0">
                  <c:v>30</c:v>
                </c:pt>
                <c:pt idx="1">
                  <c:v>22</c:v>
                </c:pt>
                <c:pt idx="2">
                  <c:v>12</c:v>
                </c:pt>
                <c:pt idx="3">
                  <c:v>7</c:v>
                </c:pt>
              </c:numCache>
            </c:numRef>
          </c:val>
          <c:extLst>
            <c:ext xmlns:c16="http://schemas.microsoft.com/office/drawing/2014/chart" uri="{C3380CC4-5D6E-409C-BE32-E72D297353CC}">
              <c16:uniqueId val="{00000010-354E-4D02-8BAB-A827DD73ABF9}"/>
            </c:ext>
          </c:extLst>
        </c:ser>
        <c:ser>
          <c:idx val="5"/>
          <c:order val="5"/>
          <c:cat>
            <c:strRef>
              <c:f>'Summary Tables'!$E$260:$H$260</c:f>
              <c:strCache>
                <c:ptCount val="4"/>
                <c:pt idx="0">
                  <c:v>1 bed</c:v>
                </c:pt>
                <c:pt idx="1">
                  <c:v>2 bed</c:v>
                </c:pt>
                <c:pt idx="2">
                  <c:v>3 bed</c:v>
                </c:pt>
                <c:pt idx="3">
                  <c:v>4 + bed</c:v>
                </c:pt>
              </c:strCache>
            </c:strRef>
          </c:cat>
          <c:val>
            <c:numRef>
              <c:f>'Summary Tables'!$E$266:$H$266</c:f>
              <c:numCache>
                <c:formatCode>0%</c:formatCode>
                <c:ptCount val="4"/>
                <c:pt idx="0">
                  <c:v>8.645533141210375E-2</c:v>
                </c:pt>
                <c:pt idx="1">
                  <c:v>6.3400576368876083E-2</c:v>
                </c:pt>
                <c:pt idx="2">
                  <c:v>3.4582132564841501E-2</c:v>
                </c:pt>
                <c:pt idx="3">
                  <c:v>2.0172910662824207E-2</c:v>
                </c:pt>
              </c:numCache>
            </c:numRef>
          </c:val>
          <c:extLst>
            <c:ext xmlns:c16="http://schemas.microsoft.com/office/drawing/2014/chart" uri="{C3380CC4-5D6E-409C-BE32-E72D297353CC}">
              <c16:uniqueId val="{00000011-354E-4D02-8BAB-A827DD73ABF9}"/>
            </c:ext>
          </c:extLst>
        </c:ser>
        <c:ser>
          <c:idx val="6"/>
          <c:order val="6"/>
          <c:cat>
            <c:strRef>
              <c:f>'Summary Tables'!$E$260:$H$260</c:f>
              <c:strCache>
                <c:ptCount val="4"/>
                <c:pt idx="0">
                  <c:v>1 bed</c:v>
                </c:pt>
                <c:pt idx="1">
                  <c:v>2 bed</c:v>
                </c:pt>
                <c:pt idx="2">
                  <c:v>3 bed</c:v>
                </c:pt>
                <c:pt idx="3">
                  <c:v>4 + bed</c:v>
                </c:pt>
              </c:strCache>
            </c:strRef>
          </c:cat>
          <c:val>
            <c:numRef>
              <c:f>'Summary Tables'!$E$267:$H$267</c:f>
              <c:numCache>
                <c:formatCode>#,##0</c:formatCode>
                <c:ptCount val="4"/>
                <c:pt idx="0">
                  <c:v>-29</c:v>
                </c:pt>
                <c:pt idx="1">
                  <c:v>-1</c:v>
                </c:pt>
                <c:pt idx="2">
                  <c:v>0</c:v>
                </c:pt>
                <c:pt idx="3">
                  <c:v>0</c:v>
                </c:pt>
              </c:numCache>
            </c:numRef>
          </c:val>
          <c:extLst>
            <c:ext xmlns:c16="http://schemas.microsoft.com/office/drawing/2014/chart" uri="{C3380CC4-5D6E-409C-BE32-E72D297353CC}">
              <c16:uniqueId val="{00000012-354E-4D02-8BAB-A827DD73ABF9}"/>
            </c:ext>
          </c:extLst>
        </c:ser>
        <c:ser>
          <c:idx val="7"/>
          <c:order val="7"/>
          <c:cat>
            <c:strRef>
              <c:f>'Summary Tables'!$E$260:$H$260</c:f>
              <c:strCache>
                <c:ptCount val="4"/>
                <c:pt idx="0">
                  <c:v>1 bed</c:v>
                </c:pt>
                <c:pt idx="1">
                  <c:v>2 bed</c:v>
                </c:pt>
                <c:pt idx="2">
                  <c:v>3 bed</c:v>
                </c:pt>
                <c:pt idx="3">
                  <c:v>4 + bed</c:v>
                </c:pt>
              </c:strCache>
            </c:strRef>
          </c:cat>
          <c:val>
            <c:numRef>
              <c:f>'Summary Tables'!$E$268:$H$268</c:f>
              <c:numCache>
                <c:formatCode>0%</c:formatCode>
                <c:ptCount val="4"/>
                <c:pt idx="0">
                  <c:v>-8.3573487031700283E-2</c:v>
                </c:pt>
                <c:pt idx="1">
                  <c:v>-2.881844380403458E-3</c:v>
                </c:pt>
                <c:pt idx="2">
                  <c:v>0</c:v>
                </c:pt>
                <c:pt idx="3">
                  <c:v>0</c:v>
                </c:pt>
              </c:numCache>
            </c:numRef>
          </c:val>
          <c:extLst>
            <c:ext xmlns:c16="http://schemas.microsoft.com/office/drawing/2014/chart" uri="{C3380CC4-5D6E-409C-BE32-E72D297353CC}">
              <c16:uniqueId val="{00000013-354E-4D02-8BAB-A827DD73ABF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4939714141949878"/>
          <c:y val="0.12337730510958858"/>
          <c:w val="0.23543615452958339"/>
          <c:h val="0.45246886692354943"/>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12700">
      <a:solidFill>
        <a:srgbClr val="969696"/>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3.xml"/><Relationship Id="rId7" Type="http://schemas.openxmlformats.org/officeDocument/2006/relationships/chart" Target="../charts/chart6.xml"/><Relationship Id="rId12" Type="http://schemas.openxmlformats.org/officeDocument/2006/relationships/chart" Target="../charts/chart11.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11" Type="http://schemas.openxmlformats.org/officeDocument/2006/relationships/chart" Target="../charts/chart10.xml"/><Relationship Id="rId5" Type="http://schemas.openxmlformats.org/officeDocument/2006/relationships/image" Target="../media/image1.png"/><Relationship Id="rId10" Type="http://schemas.openxmlformats.org/officeDocument/2006/relationships/chart" Target="../charts/chart9.xml"/><Relationship Id="rId4" Type="http://schemas.openxmlformats.org/officeDocument/2006/relationships/chart" Target="../charts/chart4.xml"/><Relationship Id="rId9" Type="http://schemas.openxmlformats.org/officeDocument/2006/relationships/chart" Target="../charts/chart8.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11</xdr:col>
      <xdr:colOff>381001</xdr:colOff>
      <xdr:row>38</xdr:row>
      <xdr:rowOff>0</xdr:rowOff>
    </xdr:from>
    <xdr:to>
      <xdr:col>18</xdr:col>
      <xdr:colOff>457201</xdr:colOff>
      <xdr:row>51</xdr:row>
      <xdr:rowOff>0</xdr:rowOff>
    </xdr:to>
    <xdr:graphicFrame macro="">
      <xdr:nvGraphicFramePr>
        <xdr:cNvPr id="2" name="Chart 1">
          <a:extLst>
            <a:ext uri="{FF2B5EF4-FFF2-40B4-BE49-F238E27FC236}">
              <a16:creationId xmlns:a16="http://schemas.microsoft.com/office/drawing/2014/main" id="{04E7A321-9F39-4D8C-A6B6-C975C34EEF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180975</xdr:colOff>
      <xdr:row>55</xdr:row>
      <xdr:rowOff>1</xdr:rowOff>
    </xdr:from>
    <xdr:to>
      <xdr:col>18</xdr:col>
      <xdr:colOff>0</xdr:colOff>
      <xdr:row>75</xdr:row>
      <xdr:rowOff>2</xdr:rowOff>
    </xdr:to>
    <xdr:graphicFrame macro="">
      <xdr:nvGraphicFramePr>
        <xdr:cNvPr id="3" name="Chart 12">
          <a:extLst>
            <a:ext uri="{FF2B5EF4-FFF2-40B4-BE49-F238E27FC236}">
              <a16:creationId xmlns:a16="http://schemas.microsoft.com/office/drawing/2014/main" id="{683502D8-693F-4805-9F5D-B6D35844E9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103</xdr:row>
      <xdr:rowOff>149088</xdr:rowOff>
    </xdr:from>
    <xdr:to>
      <xdr:col>16</xdr:col>
      <xdr:colOff>228600</xdr:colOff>
      <xdr:row>120</xdr:row>
      <xdr:rowOff>76201</xdr:rowOff>
    </xdr:to>
    <xdr:graphicFrame macro="">
      <xdr:nvGraphicFramePr>
        <xdr:cNvPr id="4" name="Chart 62">
          <a:extLst>
            <a:ext uri="{FF2B5EF4-FFF2-40B4-BE49-F238E27FC236}">
              <a16:creationId xmlns:a16="http://schemas.microsoft.com/office/drawing/2014/main" id="{3A80CA7B-CE8B-4554-9876-1846E591C7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82826</xdr:colOff>
      <xdr:row>83</xdr:row>
      <xdr:rowOff>74544</xdr:rowOff>
    </xdr:from>
    <xdr:to>
      <xdr:col>16</xdr:col>
      <xdr:colOff>248478</xdr:colOff>
      <xdr:row>101</xdr:row>
      <xdr:rowOff>47625</xdr:rowOff>
    </xdr:to>
    <xdr:graphicFrame macro="">
      <xdr:nvGraphicFramePr>
        <xdr:cNvPr id="5" name="Chart 4">
          <a:extLst>
            <a:ext uri="{FF2B5EF4-FFF2-40B4-BE49-F238E27FC236}">
              <a16:creationId xmlns:a16="http://schemas.microsoft.com/office/drawing/2014/main" id="{2CF86B47-2CF9-4AFB-908C-36B380D471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118109</xdr:colOff>
      <xdr:row>1</xdr:row>
      <xdr:rowOff>265845</xdr:rowOff>
    </xdr:from>
    <xdr:to>
      <xdr:col>4</xdr:col>
      <xdr:colOff>0</xdr:colOff>
      <xdr:row>2</xdr:row>
      <xdr:rowOff>3810</xdr:rowOff>
    </xdr:to>
    <xdr:pic>
      <xdr:nvPicPr>
        <xdr:cNvPr id="6" name="Picture 5">
          <a:extLst>
            <a:ext uri="{FF2B5EF4-FFF2-40B4-BE49-F238E27FC236}">
              <a16:creationId xmlns:a16="http://schemas.microsoft.com/office/drawing/2014/main" id="{6960CCF3-8E5D-4DBF-BB36-AC29F5E702E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27709" y="563025"/>
          <a:ext cx="1786891" cy="366615"/>
        </a:xfrm>
        <a:prstGeom prst="rect">
          <a:avLst/>
        </a:prstGeom>
      </xdr:spPr>
    </xdr:pic>
    <xdr:clientData/>
  </xdr:twoCellAnchor>
  <xdr:twoCellAnchor>
    <xdr:from>
      <xdr:col>10</xdr:col>
      <xdr:colOff>314325</xdr:colOff>
      <xdr:row>123</xdr:row>
      <xdr:rowOff>161924</xdr:rowOff>
    </xdr:from>
    <xdr:to>
      <xdr:col>18</xdr:col>
      <xdr:colOff>440531</xdr:colOff>
      <xdr:row>136</xdr:row>
      <xdr:rowOff>161924</xdr:rowOff>
    </xdr:to>
    <xdr:graphicFrame macro="">
      <xdr:nvGraphicFramePr>
        <xdr:cNvPr id="7" name="Chart 26">
          <a:extLst>
            <a:ext uri="{FF2B5EF4-FFF2-40B4-BE49-F238E27FC236}">
              <a16:creationId xmlns:a16="http://schemas.microsoft.com/office/drawing/2014/main" id="{824EF20C-F955-48D5-A58C-C43E8F57E9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308113</xdr:colOff>
      <xdr:row>153</xdr:row>
      <xdr:rowOff>0</xdr:rowOff>
    </xdr:from>
    <xdr:to>
      <xdr:col>18</xdr:col>
      <xdr:colOff>495300</xdr:colOff>
      <xdr:row>171</xdr:row>
      <xdr:rowOff>0</xdr:rowOff>
    </xdr:to>
    <xdr:graphicFrame macro="">
      <xdr:nvGraphicFramePr>
        <xdr:cNvPr id="8" name="Chart 7">
          <a:extLst>
            <a:ext uri="{FF2B5EF4-FFF2-40B4-BE49-F238E27FC236}">
              <a16:creationId xmlns:a16="http://schemas.microsoft.com/office/drawing/2014/main" id="{8D712BFC-0321-4B88-A0E1-F31D351756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1</xdr:colOff>
      <xdr:row>219</xdr:row>
      <xdr:rowOff>0</xdr:rowOff>
    </xdr:from>
    <xdr:to>
      <xdr:col>18</xdr:col>
      <xdr:colOff>1</xdr:colOff>
      <xdr:row>239</xdr:row>
      <xdr:rowOff>0</xdr:rowOff>
    </xdr:to>
    <xdr:graphicFrame macro="">
      <xdr:nvGraphicFramePr>
        <xdr:cNvPr id="9" name="Chart 55">
          <a:extLst>
            <a:ext uri="{FF2B5EF4-FFF2-40B4-BE49-F238E27FC236}">
              <a16:creationId xmlns:a16="http://schemas.microsoft.com/office/drawing/2014/main" id="{3F499944-FEDE-471F-B2DE-B2676B7EC3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1</xdr:colOff>
      <xdr:row>247</xdr:row>
      <xdr:rowOff>1</xdr:rowOff>
    </xdr:from>
    <xdr:to>
      <xdr:col>16</xdr:col>
      <xdr:colOff>1</xdr:colOff>
      <xdr:row>256</xdr:row>
      <xdr:rowOff>0</xdr:rowOff>
    </xdr:to>
    <xdr:graphicFrame macro="">
      <xdr:nvGraphicFramePr>
        <xdr:cNvPr id="10" name="Chart 56">
          <a:extLst>
            <a:ext uri="{FF2B5EF4-FFF2-40B4-BE49-F238E27FC236}">
              <a16:creationId xmlns:a16="http://schemas.microsoft.com/office/drawing/2014/main" id="{ADD01BC7-EB8B-48A4-BD72-D6DF595F80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0</xdr:colOff>
      <xdr:row>259</xdr:row>
      <xdr:rowOff>0</xdr:rowOff>
    </xdr:from>
    <xdr:to>
      <xdr:col>16</xdr:col>
      <xdr:colOff>0</xdr:colOff>
      <xdr:row>269</xdr:row>
      <xdr:rowOff>0</xdr:rowOff>
    </xdr:to>
    <xdr:graphicFrame macro="">
      <xdr:nvGraphicFramePr>
        <xdr:cNvPr id="11" name="Chart 57">
          <a:extLst>
            <a:ext uri="{FF2B5EF4-FFF2-40B4-BE49-F238E27FC236}">
              <a16:creationId xmlns:a16="http://schemas.microsoft.com/office/drawing/2014/main" id="{9DA0D5EA-B230-449C-A292-80AB02220B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1</xdr:colOff>
      <xdr:row>193</xdr:row>
      <xdr:rowOff>0</xdr:rowOff>
    </xdr:from>
    <xdr:to>
      <xdr:col>18</xdr:col>
      <xdr:colOff>0</xdr:colOff>
      <xdr:row>212</xdr:row>
      <xdr:rowOff>161924</xdr:rowOff>
    </xdr:to>
    <xdr:graphicFrame macro="">
      <xdr:nvGraphicFramePr>
        <xdr:cNvPr id="12" name="Chart 55">
          <a:extLst>
            <a:ext uri="{FF2B5EF4-FFF2-40B4-BE49-F238E27FC236}">
              <a16:creationId xmlns:a16="http://schemas.microsoft.com/office/drawing/2014/main" id="{C32EF809-55E9-491E-9D84-190FF77DCD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0</xdr:colOff>
      <xdr:row>274</xdr:row>
      <xdr:rowOff>0</xdr:rowOff>
    </xdr:from>
    <xdr:to>
      <xdr:col>16</xdr:col>
      <xdr:colOff>0</xdr:colOff>
      <xdr:row>284</xdr:row>
      <xdr:rowOff>0</xdr:rowOff>
    </xdr:to>
    <xdr:graphicFrame macro="">
      <xdr:nvGraphicFramePr>
        <xdr:cNvPr id="13" name="Chart 57">
          <a:extLst>
            <a:ext uri="{FF2B5EF4-FFF2-40B4-BE49-F238E27FC236}">
              <a16:creationId xmlns:a16="http://schemas.microsoft.com/office/drawing/2014/main" id="{24FFE006-9196-458D-B1AC-0EB8E9F9E9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14</xdr:row>
      <xdr:rowOff>0</xdr:rowOff>
    </xdr:from>
    <xdr:to>
      <xdr:col>22</xdr:col>
      <xdr:colOff>0</xdr:colOff>
      <xdr:row>41</xdr:row>
      <xdr:rowOff>152399</xdr:rowOff>
    </xdr:to>
    <xdr:graphicFrame macro="">
      <xdr:nvGraphicFramePr>
        <xdr:cNvPr id="2" name="Chart 1">
          <a:extLst>
            <a:ext uri="{FF2B5EF4-FFF2-40B4-BE49-F238E27FC236}">
              <a16:creationId xmlns:a16="http://schemas.microsoft.com/office/drawing/2014/main" id="{3B4F72D6-3EC7-402D-97EC-B37F6747C5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56030</xdr:colOff>
      <xdr:row>1</xdr:row>
      <xdr:rowOff>233827</xdr:rowOff>
    </xdr:from>
    <xdr:ext cx="1800499" cy="360084"/>
    <xdr:pic>
      <xdr:nvPicPr>
        <xdr:cNvPr id="3" name="Picture 2">
          <a:extLst>
            <a:ext uri="{FF2B5EF4-FFF2-40B4-BE49-F238E27FC236}">
              <a16:creationId xmlns:a16="http://schemas.microsoft.com/office/drawing/2014/main" id="{D20B737E-DB65-4E0C-A3CD-08FC58318DC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2720" y="384322"/>
          <a:ext cx="1800499" cy="360084"/>
        </a:xfrm>
        <a:prstGeom prst="rect">
          <a:avLst/>
        </a:prstGeom>
      </xdr:spPr>
    </xdr:pic>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illiams, Chris" refreshedDate="45015.368484953702" createdVersion="8" refreshedVersion="8" minRefreshableVersion="3" recordCount="341" xr:uid="{6825FBBE-7ABC-4793-8691-B30FAD21B0BC}">
  <cacheSource type="worksheet">
    <worksheetSource ref="A1:BU342" sheet="Data"/>
  </cacheSource>
  <cacheFields count="73">
    <cacheField name="Planning Ref" numFmtId="0">
      <sharedItems containsBlank="1" count="291">
        <s v="11/1443/FUL"/>
        <s v="14/2118/FUL"/>
        <s v="14/3011/FUL"/>
        <s v="14/4839/FUL"/>
        <s v="15/5217/NMA1"/>
        <s v="16/1882/FUL"/>
        <s v="16/2288/FUL"/>
        <s v="16/2357/VRC"/>
        <s v="16/2647/FUL"/>
        <s v="16/3485/FUL"/>
        <s v="16/4405/FUL"/>
        <s v="17/1453/FUL"/>
        <s v="17/2488/FUL"/>
        <s v="17/2769/FUL"/>
        <s v="17/2939/FUL"/>
        <s v="17/3077/FUL"/>
        <s v="17/4114/PS192"/>
        <s v="18/0282/FUL"/>
        <s v="18/1743/FUL"/>
        <s v="18/2235/VRC"/>
        <s v="18/2322/FUL"/>
        <s v="18/2928/FUL"/>
        <s v="18/3613/GPD15"/>
        <s v="18/3815/GPD15"/>
        <s v="18/4138/FUL"/>
        <s v="19/0111/FUL"/>
        <s v="19/0347/GPD15"/>
        <s v="19/0382/FUL"/>
        <s v="19/0974/FUL"/>
        <s v="19/1649/GPD15"/>
        <s v="19/1997/GPD23"/>
        <s v="19/2796/GPD15"/>
        <s v="19/3020/FUL"/>
        <s v="19/3211/FUL"/>
        <s v="19/3436/FUL"/>
        <s v="19/3706/FUL"/>
        <s v="19/3758/FUL"/>
        <s v="19/3770/FUL"/>
        <s v="19/3852/GPD15"/>
        <s v="20/0303/FUL"/>
        <s v="20/0881/FUL"/>
        <s v="20/1056/FUL"/>
        <s v="20/1071/FUL"/>
        <s v="20/1274/FUL"/>
        <s v="20/1560/FUL"/>
        <s v="20/1696/GPD15"/>
        <s v="20/1867/FUL"/>
        <s v="20/2284/GPD15"/>
        <s v="20/3227/FUL"/>
        <s v="21/0323/GPD15"/>
        <s v="21/0568/GPD13"/>
        <s v="21/0975/FUL"/>
        <s v="21/1113/ES191"/>
        <s v="21/1163/ES191"/>
        <s v="21/1270/ES191"/>
        <s v="21/2589/PS192"/>
        <s v="21/2812/ES191"/>
        <s v="21/3684/ES191"/>
        <s v="21/4059/GPD26"/>
        <s v="22/0009/ES191"/>
        <s v="22/0375/ES191"/>
        <s v="07/3348/FUL"/>
        <s v="07/3512/FUL"/>
        <s v="11/0468/PS192"/>
        <s v="13/1327/FUL"/>
        <s v="14/2797/P3JPA"/>
        <s v="14/5284/FUL"/>
        <s v="15/1486/FUL"/>
        <s v="15/2204/FUL"/>
        <s v="15/3072/FUL"/>
        <s v="15/3296/FUL"/>
        <s v="15/3297/FUL"/>
        <s v="16/0058/FUL"/>
        <s v="16/0606/FUL"/>
        <s v="16/0680/FUL"/>
        <s v="16/0905/FUL"/>
        <s v="16/2306/FUL"/>
        <s v="16/2537/FUL"/>
        <s v="16/3293/RES"/>
        <s v="16/3506/FUL"/>
        <s v="16/3625/FUL"/>
        <s v="16/4384/FUL"/>
        <s v="16/4635/FUL"/>
        <s v="16/4890/FUL"/>
        <s v="17/0323/FUL"/>
        <s v="17/0788/FUL"/>
        <s v="17/1390/FUL"/>
        <s v="17/1550/FUL"/>
        <s v="17/3001/GPD16"/>
        <s v="17/3003/GPD16"/>
        <s v="17/3590/FUL"/>
        <s v="17/3667/FUL"/>
        <s v="17/4015/FUL"/>
        <s v="17/4292/FUL"/>
        <s v="18/0216/FUL"/>
        <s v="18/0723/FUL"/>
        <s v="18/1248/FUL"/>
        <s v="18/1442/FUL"/>
        <s v="18/1889/FUL"/>
        <s v="18/3285/FUL"/>
        <s v="18/3768/FUL"/>
        <s v="18/3950/FUL"/>
        <s v="18/3952/FUL"/>
        <s v="18/4183/FUL"/>
        <s v="19/0171/GPD15"/>
        <s v="19/0175/FUL"/>
        <s v="19/0551/FUL"/>
        <s v="19/0823/GPD13"/>
        <s v="19/0954/VRC"/>
        <s v="19/1033/GPD23"/>
        <s v="19/1065/VRC"/>
        <s v="19/1098/FUL"/>
        <s v="19/1162/FUL"/>
        <s v="19/1663/FUL"/>
        <s v="19/1703/FUL"/>
        <s v="19/2377/GPD15"/>
        <s v="19/2725/GPD15"/>
        <s v="19/2729/FUL"/>
        <s v="19/2765/FUL"/>
        <s v="19/2860/FUL"/>
        <s v="19/3419/FUL"/>
        <s v="19/3568/FUL"/>
        <s v="19/3652/FUL"/>
        <s v="19/3672/FUL"/>
        <s v="19/3905/FUL"/>
        <s v="20/0136/FUL"/>
        <s v="20/0222/FUL"/>
        <s v="20/0256/FUL"/>
        <s v="20/0361/FUL"/>
        <s v="20/0384/GPD15"/>
        <s v="20/0714/FUL"/>
        <s v="20/0773/FUL"/>
        <s v="20/0857/GPD15"/>
        <s v="20/0899/GPD15"/>
        <s v="20/1025/FUL"/>
        <s v="20/1080/FUL"/>
        <s v="20/1461/FUL"/>
        <s v="20/1484/FUL"/>
        <s v="20/1499/FUL"/>
        <s v="20/1870/FUL"/>
        <s v="20/1986/FUL"/>
        <s v="20/2238/FUL"/>
        <s v="20/2352/FUL"/>
        <s v="20/2490/FUL"/>
        <s v="20/2500/FUL"/>
        <s v="20/2505/FUL"/>
        <s v="20/2691/FUL"/>
        <s v="20/2694/FUL"/>
        <s v="20/2721/FUL"/>
        <s v="20/2757/VRC"/>
        <s v="20/2987/FUL"/>
        <s v="20/3144/FUL"/>
        <s v="20/3483/FUL"/>
        <s v="20/3641/FUL"/>
        <s v="20/3688/FUL"/>
        <s v="20/3754/FUL"/>
        <s v="21/0111/GPD15"/>
        <s v="21/0129/PS192"/>
        <s v="21/0754/GPD15"/>
        <s v="21/1438/GPD15"/>
        <s v="21/1521/FUL"/>
        <s v="21/1600/GPD15"/>
        <s v="21/2217/GPD15"/>
        <s v="21/2391/FUL"/>
        <s v="21/2400/GPD15"/>
        <s v="21/3152/FUL"/>
        <s v="21/3676/GPD26"/>
        <s v="21/3971/GPD26"/>
        <s v="22/0429/GPD26"/>
        <s v="17/0925/FUL"/>
        <s v="17/2872/FUL"/>
        <s v="17/4005/FUL"/>
        <s v="17/4477/FUL"/>
        <s v="18/0315/FUL"/>
        <s v="18/1114/FUL"/>
        <s v="18/2943/FUL"/>
        <s v="18/3003/FUL"/>
        <s v="18/3310/FUL"/>
        <s v="18/3418/FUL"/>
        <s v="18/3642/OUT"/>
        <s v="18/3930/FUL"/>
        <s v="18/3954/FUL"/>
        <s v="19/0198/HOT"/>
        <s v="19/0228/FUL"/>
        <s v="19/0338/FUL"/>
        <s v="19/0391/FUL"/>
        <s v="19/0414/FUL"/>
        <s v="19/0483/FUL"/>
        <s v="19/0495/FUL"/>
        <s v="19/0691/FUL"/>
        <s v="19/0911/FUL"/>
        <s v="19/1219/FUL"/>
        <s v="19/1647/FUL"/>
        <s v="19/1728/FUL"/>
        <s v="19/1731/FUL"/>
        <s v="19/1759/FUL"/>
        <s v="19/1763/FUL"/>
        <s v="19/1890/FUL"/>
        <s v="19/2199/FUL"/>
        <s v="19/2235/FUL"/>
        <s v="19/2273/FUL"/>
        <s v="19/2404/FUL"/>
        <s v="19/2414/FUL"/>
        <s v="19/2471/FUL"/>
        <s v="19/2665/FUL"/>
        <s v="19/2789/FUL"/>
        <s v="19/2893/FUL"/>
        <s v="19/3101/GPD23"/>
        <s v="19/3324/FUL"/>
        <s v="19/3490/FUL"/>
        <s v="19/3616/FUL"/>
        <s v="19/3632/FUL"/>
        <s v="19/3704/FUL"/>
        <s v="19/3746/FUL"/>
        <s v="19/3857/FUL"/>
        <s v="20/0127/FUL"/>
        <s v="20/0145/FUL"/>
        <s v="20/0238/GPD23"/>
        <s v="20/0373/PS192"/>
        <s v="20/0595/FUL"/>
        <s v="20/0618/FUL"/>
        <s v="20/0740/FUL"/>
        <s v="20/0815/FUL"/>
        <s v="20/0915/GPD15"/>
        <s v="20/0921/FUL"/>
        <s v="20/0990/FUL"/>
        <s v="20/0997/FUL"/>
        <s v="20/1205/FUL"/>
        <s v="20/1223/FUL"/>
        <s v="20/1333/FUL"/>
        <s v="20/1417/GPD15"/>
        <s v="20/1558/FUL"/>
        <s v="20/1570/FUL"/>
        <s v="20/1805/FUL"/>
        <s v="20/1846/FUL"/>
        <s v="20/1885/FUL"/>
        <s v="20/1985/GPD23"/>
        <s v="20/2000/FUL"/>
        <s v="20/2077/GPD15"/>
        <s v="20/2093/GPD15"/>
        <s v="20/2118/FUL"/>
        <s v="20/2298/FUL"/>
        <s v="20/2345/FUL"/>
        <s v="20/2358/FUL"/>
        <s v="20/2393/FUL"/>
        <s v="20/2411/FUL"/>
        <s v="20/2626/GPH01"/>
        <s v="20/2841/FUL"/>
        <s v="20/2868/FUL"/>
        <s v="20/2902/FUL"/>
        <s v="20/2923/FUL"/>
        <s v="20/3164/OUT"/>
        <s v="20/3489/FUL"/>
        <s v="20/3495/FUL"/>
        <s v="20/3689/GPD15"/>
        <s v="20/3707/FUL"/>
        <s v="21/0110/GPD15"/>
        <s v="21/0146/FUL"/>
        <s v="21/0313/GPD15"/>
        <s v="21/0699/FUL"/>
        <s v="21/1087/GPD15"/>
        <s v="21/1100/FUL"/>
        <s v="21/1219/GPD15"/>
        <s v="21/1220/GPD15"/>
        <s v="21/1493/GPD15"/>
        <s v="21/1788/GPD15"/>
        <s v="21/1864/FUL"/>
        <s v="21/2497/FUL"/>
        <s v="21/2528/GPD13"/>
        <s v="21/2602/FUL"/>
        <s v="21/2646/FUL"/>
        <s v="21/2665/GPD13"/>
        <s v="21/2864/FUL"/>
        <s v="21/2965/FUL"/>
        <s v="21/3330/FUL"/>
        <s v="21/3498/FUL"/>
        <s v="21/3859/GPD26"/>
        <s v="21/3975/GPD26"/>
        <s v="21/4123/GPD26"/>
        <s v="22/0153/GPD26"/>
        <s v="22/0229/GPD26"/>
        <s v="22/0304/GPD26"/>
        <s v="Site Allocation"/>
        <s v="19/0510/FUL"/>
        <s v="20/0539/FUL"/>
        <s v="21/2533/FUL"/>
        <s v="21/2758/FUL"/>
        <s v="22/1442/FUL"/>
        <s v="22/3112/FUL"/>
        <s v="Small Sites Trend"/>
        <m/>
      </sharedItems>
    </cacheField>
    <cacheField name="Development Category" numFmtId="0">
      <sharedItems containsBlank="1" count="6">
        <s v="NEW"/>
        <s v="CON"/>
        <s v="CHU"/>
        <s v="EXT"/>
        <s v="MIX"/>
        <m/>
      </sharedItems>
    </cacheField>
    <cacheField name="Application Type" numFmtId="0">
      <sharedItems containsBlank="1"/>
    </cacheField>
    <cacheField name="Decision Date" numFmtId="0">
      <sharedItems containsNonDate="0" containsDate="1" containsString="0" containsBlank="1" minDate="2008-01-30T00:00:00" maxDate="2023-03-23T00:00:00"/>
    </cacheField>
    <cacheField name="Expiry Date" numFmtId="0">
      <sharedItems containsNonDate="0" containsDate="1" containsString="0" containsBlank="1" minDate="2011-01-30T00:00:00" maxDate="2025-04-01T00:00:00"/>
    </cacheField>
    <cacheField name="Start Date" numFmtId="0">
      <sharedItems containsNonDate="0" containsDate="1" containsString="0" containsBlank="1" minDate="2011-01-25T00:00:00" maxDate="2023-02-04T00:00:00"/>
    </cacheField>
    <cacheField name="Completion Date" numFmtId="0">
      <sharedItems containsNonDate="0" containsDate="1" containsString="0" containsBlank="1" minDate="2021-04-01T00:00:00" maxDate="2023-01-21T00:00:00"/>
    </cacheField>
    <cacheField name="Site Status" numFmtId="0">
      <sharedItems containsBlank="1" count="6">
        <s v="01. Completion"/>
        <s v="02. Under Construction"/>
        <s v="03. Not Started"/>
        <s v="04. Site Allocation"/>
        <s v="05. Deliverable Sites"/>
        <m/>
      </sharedItems>
    </cacheField>
    <cacheField name="Tenure" numFmtId="0">
      <sharedItems containsBlank="1"/>
    </cacheField>
    <cacheField name="5YHLS" numFmtId="0">
      <sharedItems containsBlank="1"/>
    </cacheField>
    <cacheField name="PROPOSAL" numFmtId="0">
      <sharedItems containsBlank="1" longText="1"/>
    </cacheField>
    <cacheField name="ADDRESS" numFmtId="0">
      <sharedItems containsBlank="1"/>
    </cacheField>
    <cacheField name="PostCode" numFmtId="0">
      <sharedItems containsBlank="1"/>
    </cacheField>
    <cacheField name="1 BED EXISTING" numFmtId="0">
      <sharedItems containsString="0" containsBlank="1" containsNumber="1" containsInteger="1" minValue="0" maxValue="29"/>
    </cacheField>
    <cacheField name="2 BED EXISTING" numFmtId="0">
      <sharedItems containsString="0" containsBlank="1" containsNumber="1" containsInteger="1" minValue="1" maxValue="2"/>
    </cacheField>
    <cacheField name="3 BED EXISTING" numFmtId="0">
      <sharedItems containsString="0" containsBlank="1" containsNumber="1" containsInteger="1" minValue="1" maxValue="4"/>
    </cacheField>
    <cacheField name="4 BED EXISTING" numFmtId="0">
      <sharedItems containsString="0" containsBlank="1" containsNumber="1" containsInteger="1" minValue="1" maxValue="2"/>
    </cacheField>
    <cacheField name="5 BED EXISTING" numFmtId="0">
      <sharedItems containsString="0" containsBlank="1" containsNumber="1" containsInteger="1" minValue="1" maxValue="1"/>
    </cacheField>
    <cacheField name="6 BED EXISTING" numFmtId="0">
      <sharedItems containsString="0" containsBlank="1" containsNumber="1" containsInteger="1" minValue="1" maxValue="1"/>
    </cacheField>
    <cacheField name="7 BED EXISTING" numFmtId="0">
      <sharedItems containsString="0" containsBlank="1" containsNumber="1" containsInteger="1" minValue="1" maxValue="1"/>
    </cacheField>
    <cacheField name="8 BED EXISTING" numFmtId="0">
      <sharedItems containsString="0" containsBlank="1" containsNumber="1" containsInteger="1" minValue="1" maxValue="1"/>
    </cacheField>
    <cacheField name="9 BED EXISTING" numFmtId="0">
      <sharedItems containsString="0" containsBlank="1" containsNumber="1" containsInteger="1" minValue="1" maxValue="1"/>
    </cacheField>
    <cacheField name="Units Existing" numFmtId="0">
      <sharedItems containsString="0" containsBlank="1" containsNumber="1" containsInteger="1" minValue="0" maxValue="30"/>
    </cacheField>
    <cacheField name="1 BED PROPOSED" numFmtId="0">
      <sharedItems containsString="0" containsBlank="1" containsNumber="1" containsInteger="1" minValue="1" maxValue="38"/>
    </cacheField>
    <cacheField name="2 BED PROPOSED" numFmtId="0">
      <sharedItems containsString="0" containsBlank="1" containsNumber="1" containsInteger="1" minValue="0" maxValue="75"/>
    </cacheField>
    <cacheField name="3 BED PROPOSED" numFmtId="0">
      <sharedItems containsString="0" containsBlank="1" containsNumber="1" containsInteger="1" minValue="1" maxValue="32"/>
    </cacheField>
    <cacheField name="4 BED PROPOSED" numFmtId="0">
      <sharedItems containsString="0" containsBlank="1" containsNumber="1" containsInteger="1" minValue="1" maxValue="15"/>
    </cacheField>
    <cacheField name="5 BED PROPOSED" numFmtId="0">
      <sharedItems containsString="0" containsBlank="1" containsNumber="1" containsInteger="1" minValue="1" maxValue="2"/>
    </cacheField>
    <cacheField name="6 BED PROPOSED" numFmtId="0">
      <sharedItems containsString="0" containsBlank="1" containsNumber="1" containsInteger="1" minValue="1" maxValue="2"/>
    </cacheField>
    <cacheField name="7 BED PROPOSED" numFmtId="0">
      <sharedItems containsString="0" containsBlank="1" containsNumber="1" containsInteger="1" minValue="1" maxValue="1"/>
    </cacheField>
    <cacheField name="8 BED PROPOSED" numFmtId="0">
      <sharedItems containsNonDate="0" containsString="0" containsBlank="1"/>
    </cacheField>
    <cacheField name="9 BED PROPOSED" numFmtId="0">
      <sharedItems containsNonDate="0" containsString="0" containsBlank="1"/>
    </cacheField>
    <cacheField name="Units Proposed" numFmtId="0">
      <sharedItems containsString="0" containsBlank="1" containsNumber="1" containsInteger="1" minValue="0" maxValue="153"/>
    </cacheField>
    <cacheField name="1 bed net" numFmtId="0">
      <sharedItems containsString="0" containsBlank="1" containsNumber="1" containsInteger="1" minValue="-29" maxValue="38"/>
    </cacheField>
    <cacheField name="2 bed net" numFmtId="0">
      <sharedItems containsString="0" containsBlank="1" containsNumber="1" containsInteger="1" minValue="-2" maxValue="75"/>
    </cacheField>
    <cacheField name="3 bed net" numFmtId="0">
      <sharedItems containsString="0" containsBlank="1" containsNumber="1" containsInteger="1" minValue="-2" maxValue="32"/>
    </cacheField>
    <cacheField name="4 bed net" numFmtId="0">
      <sharedItems containsString="0" containsBlank="1" containsNumber="1" containsInteger="1" minValue="-2" maxValue="15"/>
    </cacheField>
    <cacheField name="5 bed net" numFmtId="0">
      <sharedItems containsString="0" containsBlank="1" containsNumber="1" containsInteger="1" minValue="-1" maxValue="2"/>
    </cacheField>
    <cacheField name="6 bed net" numFmtId="0">
      <sharedItems containsString="0" containsBlank="1" containsNumber="1" containsInteger="1" minValue="-1" maxValue="2"/>
    </cacheField>
    <cacheField name="7 bed net" numFmtId="0">
      <sharedItems containsString="0" containsBlank="1" containsNumber="1" containsInteger="1" minValue="-1" maxValue="1"/>
    </cacheField>
    <cacheField name="8 bed net" numFmtId="0">
      <sharedItems containsString="0" containsBlank="1" containsNumber="1" containsInteger="1" minValue="-1" maxValue="0"/>
    </cacheField>
    <cacheField name="9 bed net" numFmtId="0">
      <sharedItems containsString="0" containsBlank="1" containsNumber="1" containsInteger="1" minValue="-1" maxValue="0"/>
    </cacheField>
    <cacheField name="Net Dwellings" numFmtId="0">
      <sharedItems containsString="0" containsBlank="1" containsNumber="1" containsInteger="1" minValue="-30" maxValue="742"/>
    </cacheField>
    <cacheField name="Large Site" numFmtId="0">
      <sharedItems containsBlank="1"/>
    </cacheField>
    <cacheField name="2021/22 (R)" numFmtId="0">
      <sharedItems containsString="0" containsBlank="1" containsNumber="1" containsInteger="1" minValue="-3" maxValue="30"/>
    </cacheField>
    <cacheField name="2022/23 (1)" numFmtId="0">
      <sharedItems containsString="0" containsBlank="1" containsNumber="1" minValue="-30" maxValue="28"/>
    </cacheField>
    <cacheField name="2023/24 (2)" numFmtId="0">
      <sharedItems containsString="0" containsBlank="1" containsNumber="1" minValue="-1" maxValue="28"/>
    </cacheField>
    <cacheField name="2024/25 (3)" numFmtId="0">
      <sharedItems containsString="0" containsBlank="1" containsNumber="1" minValue="0" maxValue="234"/>
    </cacheField>
    <cacheField name="2025/26 (4)" numFmtId="0">
      <sharedItems containsString="0" containsBlank="1" containsNumber="1" minValue="0" maxValue="234"/>
    </cacheField>
    <cacheField name="2026/27 (5)" numFmtId="0">
      <sharedItems containsString="0" containsBlank="1" containsNumber="1" minValue="0" maxValue="234"/>
    </cacheField>
    <cacheField name="2027/28 (6)" numFmtId="0">
      <sharedItems containsString="0" containsBlank="1" containsNumber="1" minValue="0" maxValue="234"/>
    </cacheField>
    <cacheField name="2028/29 (7)" numFmtId="0">
      <sharedItems containsString="0" containsBlank="1" containsNumber="1" minValue="0" maxValue="234"/>
    </cacheField>
    <cacheField name="2029/30 (8)" numFmtId="0">
      <sharedItems containsString="0" containsBlank="1" containsNumber="1" minValue="0" maxValue="234"/>
    </cacheField>
    <cacheField name="2030/31 (9)" numFmtId="0">
      <sharedItems containsString="0" containsBlank="1" containsNumber="1" containsInteger="1" minValue="0" maxValue="234"/>
    </cacheField>
    <cacheField name="2031/32 (10)" numFmtId="0">
      <sharedItems containsString="0" containsBlank="1" containsNumber="1" containsInteger="1" minValue="0" maxValue="234"/>
    </cacheField>
    <cacheField name="2022/2026 Total" numFmtId="0">
      <sharedItems containsString="0" containsBlank="1" containsNumber="1" minValue="-30" maxValue="742"/>
    </cacheField>
    <cacheField name="2022-2032 Total" numFmtId="0">
      <sharedItems containsString="0" containsBlank="1" containsNumber="1" containsInteger="1" minValue="-30" maxValue="1912"/>
    </cacheField>
    <cacheField name="OlderPeople" numFmtId="0">
      <sharedItems containsBlank="1"/>
    </cacheField>
    <cacheField name="ShelteredAccom" numFmtId="0">
      <sharedItems containsBlank="1"/>
    </cacheField>
    <cacheField name="MAPEAST" numFmtId="0">
      <sharedItems containsString="0" containsBlank="1" containsNumber="1" containsInteger="1" minValue="512318" maxValue="522822"/>
    </cacheField>
    <cacheField name="MAPNORTH" numFmtId="0">
      <sharedItems containsString="0" containsBlank="1" containsNumber="1" containsInteger="1" minValue="168844" maxValue="178000"/>
    </cacheField>
    <cacheField name="WARD" numFmtId="0">
      <sharedItems containsBlank="1" count="20">
        <s v="STM"/>
        <s v="EAS"/>
        <s v="TED"/>
        <s v="TWR"/>
        <s v="SRW"/>
        <s v="BAR"/>
        <s v="FHH"/>
        <s v="WET"/>
        <s v="SOT"/>
        <s v="HPR"/>
        <s v="MBC"/>
        <s v="HWI"/>
        <s v="HTN"/>
        <s v="KWA"/>
        <s v="HEA"/>
        <s v="WHI"/>
        <s v="NRW"/>
        <s v="HNN"/>
        <s v="STR"/>
        <m/>
      </sharedItems>
    </cacheField>
    <cacheField name="Ward_Name" numFmtId="0">
      <sharedItems containsBlank="1" count="20">
        <s v="St. Margarets and North Twickenham"/>
        <s v="East Sheen"/>
        <s v="Teddington"/>
        <s v="Twickenham Riverside"/>
        <s v="South Richmond"/>
        <s v="Barnes"/>
        <s v="Fulwell and Hampton Hill"/>
        <s v="West Twickenham"/>
        <s v="South Twickenham"/>
        <s v="Ham, Petersham and Richmond Riverside"/>
        <s v="Mortlake and Barnes Common"/>
        <s v="Hampton Wick"/>
        <s v="Hampton"/>
        <s v="Kew"/>
        <s v="Heathfield"/>
        <s v="Whitton"/>
        <s v="North Richmond"/>
        <s v="Hampton North"/>
        <s v="N/A"/>
        <m/>
      </sharedItems>
    </cacheField>
    <cacheField name="Garden Land" numFmtId="0">
      <sharedItems containsBlank="1"/>
    </cacheField>
    <cacheField name="Town_Centre" numFmtId="0">
      <sharedItems containsBlank="1"/>
    </cacheField>
    <cacheField name="Thames_Policy_Area" numFmtId="0">
      <sharedItems containsBlank="1"/>
    </cacheField>
    <cacheField name="Mixed Use Area" numFmtId="0">
      <sharedItems containsBlank="1"/>
    </cacheField>
    <cacheField name="Mixed_Use_Name" numFmtId="0">
      <sharedItems containsBlank="1"/>
    </cacheField>
    <cacheField name="Green_Belt" numFmtId="0">
      <sharedItems containsBlank="1"/>
    </cacheField>
    <cacheField name="Met_Open_Land" numFmtId="0">
      <sharedItems containsBlank="1"/>
    </cacheField>
    <cacheField name="Conservation Area" numFmtId="0">
      <sharedItems containsBlank="1"/>
    </cacheField>
    <cacheField name="Conservation_Area_Name" numFmtId="0">
      <sharedItems containsBlank="1"/>
    </cacheField>
    <cacheField name="Areas for Intensification" numFmtId="0">
      <sharedItems containsBlank="1" count="2">
        <s v="Y"/>
        <m/>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illiams, Chris" refreshedDate="45015.368485763887" createdVersion="8" refreshedVersion="8" minRefreshableVersion="3" recordCount="341" xr:uid="{4A98F2E5-7D3A-4780-AADE-4ABE84613C9F}">
  <cacheSource type="worksheet">
    <worksheetSource ref="A1:BT342" sheet="Data"/>
  </cacheSource>
  <cacheFields count="72">
    <cacheField name="Planning Ref" numFmtId="0">
      <sharedItems containsBlank="1"/>
    </cacheField>
    <cacheField name="Development Category" numFmtId="0">
      <sharedItems containsBlank="1"/>
    </cacheField>
    <cacheField name="Application Type" numFmtId="0">
      <sharedItems containsBlank="1"/>
    </cacheField>
    <cacheField name="Decision Date" numFmtId="0">
      <sharedItems containsNonDate="0" containsDate="1" containsString="0" containsBlank="1" minDate="2008-01-30T00:00:00" maxDate="2023-03-23T00:00:00"/>
    </cacheField>
    <cacheField name="Expiry Date" numFmtId="0">
      <sharedItems containsNonDate="0" containsDate="1" containsString="0" containsBlank="1" minDate="2011-01-30T00:00:00" maxDate="2025-04-01T00:00:00"/>
    </cacheField>
    <cacheField name="Start Date" numFmtId="0">
      <sharedItems containsNonDate="0" containsDate="1" containsString="0" containsBlank="1" minDate="2011-01-25T00:00:00" maxDate="2023-02-04T00:00:00"/>
    </cacheField>
    <cacheField name="Completion Date" numFmtId="0">
      <sharedItems containsNonDate="0" containsDate="1" containsString="0" containsBlank="1" minDate="2021-04-01T00:00:00" maxDate="2023-01-21T00:00:00"/>
    </cacheField>
    <cacheField name="Site Status" numFmtId="0">
      <sharedItems containsBlank="1" count="6">
        <s v="01. Completion"/>
        <s v="02. Under Construction"/>
        <s v="03. Not Started"/>
        <s v="04. Site Allocation"/>
        <s v="05. Deliverable Sites"/>
        <m/>
      </sharedItems>
    </cacheField>
    <cacheField name="Tenure" numFmtId="0">
      <sharedItems containsBlank="1"/>
    </cacheField>
    <cacheField name="5YHLS" numFmtId="0">
      <sharedItems containsBlank="1"/>
    </cacheField>
    <cacheField name="PROPOSAL" numFmtId="0">
      <sharedItems containsBlank="1" longText="1"/>
    </cacheField>
    <cacheField name="ADDRESS" numFmtId="0">
      <sharedItems containsBlank="1"/>
    </cacheField>
    <cacheField name="PostCode" numFmtId="0">
      <sharedItems containsBlank="1"/>
    </cacheField>
    <cacheField name="1 BED EXISTING" numFmtId="0">
      <sharedItems containsString="0" containsBlank="1" containsNumber="1" containsInteger="1" minValue="0" maxValue="29"/>
    </cacheField>
    <cacheField name="2 BED EXISTING" numFmtId="0">
      <sharedItems containsString="0" containsBlank="1" containsNumber="1" containsInteger="1" minValue="1" maxValue="2"/>
    </cacheField>
    <cacheField name="3 BED EXISTING" numFmtId="0">
      <sharedItems containsString="0" containsBlank="1" containsNumber="1" containsInteger="1" minValue="1" maxValue="4"/>
    </cacheField>
    <cacheField name="4 BED EXISTING" numFmtId="0">
      <sharedItems containsString="0" containsBlank="1" containsNumber="1" containsInteger="1" minValue="1" maxValue="2"/>
    </cacheField>
    <cacheField name="5 BED EXISTING" numFmtId="0">
      <sharedItems containsString="0" containsBlank="1" containsNumber="1" containsInteger="1" minValue="1" maxValue="1"/>
    </cacheField>
    <cacheField name="6 BED EXISTING" numFmtId="0">
      <sharedItems containsString="0" containsBlank="1" containsNumber="1" containsInteger="1" minValue="1" maxValue="1"/>
    </cacheField>
    <cacheField name="7 BED EXISTING" numFmtId="0">
      <sharedItems containsString="0" containsBlank="1" containsNumber="1" containsInteger="1" minValue="1" maxValue="1"/>
    </cacheField>
    <cacheField name="8 BED EXISTING" numFmtId="0">
      <sharedItems containsString="0" containsBlank="1" containsNumber="1" containsInteger="1" minValue="1" maxValue="1"/>
    </cacheField>
    <cacheField name="9 BED EXISTING" numFmtId="0">
      <sharedItems containsString="0" containsBlank="1" containsNumber="1" containsInteger="1" minValue="1" maxValue="1"/>
    </cacheField>
    <cacheField name="Units Existing" numFmtId="0">
      <sharedItems containsString="0" containsBlank="1" containsNumber="1" containsInteger="1" minValue="0" maxValue="30"/>
    </cacheField>
    <cacheField name="1 BED PROPOSED" numFmtId="0">
      <sharedItems containsString="0" containsBlank="1" containsNumber="1" containsInteger="1" minValue="1" maxValue="38"/>
    </cacheField>
    <cacheField name="2 BED PROPOSED" numFmtId="0">
      <sharedItems containsString="0" containsBlank="1" containsNumber="1" containsInteger="1" minValue="0" maxValue="75"/>
    </cacheField>
    <cacheField name="3 BED PROPOSED" numFmtId="0">
      <sharedItems containsString="0" containsBlank="1" containsNumber="1" containsInteger="1" minValue="1" maxValue="32"/>
    </cacheField>
    <cacheField name="4 BED PROPOSED" numFmtId="0">
      <sharedItems containsString="0" containsBlank="1" containsNumber="1" containsInteger="1" minValue="1" maxValue="15"/>
    </cacheField>
    <cacheField name="5 BED PROPOSED" numFmtId="0">
      <sharedItems containsString="0" containsBlank="1" containsNumber="1" containsInteger="1" minValue="1" maxValue="2"/>
    </cacheField>
    <cacheField name="6 BED PROPOSED" numFmtId="0">
      <sharedItems containsString="0" containsBlank="1" containsNumber="1" containsInteger="1" minValue="1" maxValue="2"/>
    </cacheField>
    <cacheField name="7 BED PROPOSED" numFmtId="0">
      <sharedItems containsString="0" containsBlank="1" containsNumber="1" containsInteger="1" minValue="1" maxValue="1"/>
    </cacheField>
    <cacheField name="8 BED PROPOSED" numFmtId="0">
      <sharedItems containsNonDate="0" containsString="0" containsBlank="1"/>
    </cacheField>
    <cacheField name="9 BED PROPOSED" numFmtId="0">
      <sharedItems containsNonDate="0" containsString="0" containsBlank="1"/>
    </cacheField>
    <cacheField name="Units Proposed" numFmtId="0">
      <sharedItems containsString="0" containsBlank="1" containsNumber="1" containsInteger="1" minValue="0" maxValue="153"/>
    </cacheField>
    <cacheField name="1 bed net" numFmtId="0">
      <sharedItems containsString="0" containsBlank="1" containsNumber="1" containsInteger="1" minValue="-29" maxValue="38"/>
    </cacheField>
    <cacheField name="2 bed net" numFmtId="0">
      <sharedItems containsString="0" containsBlank="1" containsNumber="1" containsInteger="1" minValue="-2" maxValue="75"/>
    </cacheField>
    <cacheField name="3 bed net" numFmtId="0">
      <sharedItems containsString="0" containsBlank="1" containsNumber="1" containsInteger="1" minValue="-2" maxValue="32"/>
    </cacheField>
    <cacheField name="4 bed net" numFmtId="0">
      <sharedItems containsString="0" containsBlank="1" containsNumber="1" containsInteger="1" minValue="-2" maxValue="15"/>
    </cacheField>
    <cacheField name="5 bed net" numFmtId="0">
      <sharedItems containsString="0" containsBlank="1" containsNumber="1" containsInteger="1" minValue="-1" maxValue="2"/>
    </cacheField>
    <cacheField name="6 bed net" numFmtId="0">
      <sharedItems containsString="0" containsBlank="1" containsNumber="1" containsInteger="1" minValue="-1" maxValue="2"/>
    </cacheField>
    <cacheField name="7 bed net" numFmtId="0">
      <sharedItems containsString="0" containsBlank="1" containsNumber="1" containsInteger="1" minValue="-1" maxValue="1"/>
    </cacheField>
    <cacheField name="8 bed net" numFmtId="0">
      <sharedItems containsString="0" containsBlank="1" containsNumber="1" containsInteger="1" minValue="-1" maxValue="0"/>
    </cacheField>
    <cacheField name="9 bed net" numFmtId="0">
      <sharedItems containsString="0" containsBlank="1" containsNumber="1" containsInteger="1" minValue="-1" maxValue="0"/>
    </cacheField>
    <cacheField name="Net Dwellings" numFmtId="0">
      <sharedItems containsString="0" containsBlank="1" containsNumber="1" containsInteger="1" minValue="-30" maxValue="742"/>
    </cacheField>
    <cacheField name="Large Site" numFmtId="0">
      <sharedItems containsBlank="1"/>
    </cacheField>
    <cacheField name="2021/22 (R)" numFmtId="0">
      <sharedItems containsString="0" containsBlank="1" containsNumber="1" containsInteger="1" minValue="-3" maxValue="30"/>
    </cacheField>
    <cacheField name="2022/23 (1)" numFmtId="0">
      <sharedItems containsString="0" containsBlank="1" containsNumber="1" minValue="-30" maxValue="28"/>
    </cacheField>
    <cacheField name="2023/24 (2)" numFmtId="0">
      <sharedItems containsString="0" containsBlank="1" containsNumber="1" minValue="-1" maxValue="28"/>
    </cacheField>
    <cacheField name="2024/25 (3)" numFmtId="0">
      <sharedItems containsString="0" containsBlank="1" containsNumber="1" minValue="0" maxValue="234"/>
    </cacheField>
    <cacheField name="2025/26 (4)" numFmtId="0">
      <sharedItems containsString="0" containsBlank="1" containsNumber="1" minValue="0" maxValue="234"/>
    </cacheField>
    <cacheField name="2026/27 (5)" numFmtId="0">
      <sharedItems containsString="0" containsBlank="1" containsNumber="1" minValue="0" maxValue="234"/>
    </cacheField>
    <cacheField name="2027/28 (6)" numFmtId="0">
      <sharedItems containsString="0" containsBlank="1" containsNumber="1" minValue="0" maxValue="234"/>
    </cacheField>
    <cacheField name="2028/29 (7)" numFmtId="0">
      <sharedItems containsString="0" containsBlank="1" containsNumber="1" minValue="0" maxValue="234"/>
    </cacheField>
    <cacheField name="2029/30 (8)" numFmtId="0">
      <sharedItems containsString="0" containsBlank="1" containsNumber="1" minValue="0" maxValue="234"/>
    </cacheField>
    <cacheField name="2030/31 (9)" numFmtId="0">
      <sharedItems containsString="0" containsBlank="1" containsNumber="1" containsInteger="1" minValue="0" maxValue="234"/>
    </cacheField>
    <cacheField name="2031/32 (10)" numFmtId="0">
      <sharedItems containsString="0" containsBlank="1" containsNumber="1" containsInteger="1" minValue="0" maxValue="234"/>
    </cacheField>
    <cacheField name="2022/2026 Total" numFmtId="0">
      <sharedItems containsString="0" containsBlank="1" containsNumber="1" minValue="-30" maxValue="742"/>
    </cacheField>
    <cacheField name="2022-2032 Total" numFmtId="0">
      <sharedItems containsString="0" containsBlank="1" containsNumber="1" containsInteger="1" minValue="-30" maxValue="1912"/>
    </cacheField>
    <cacheField name="OlderPeople" numFmtId="0">
      <sharedItems containsBlank="1"/>
    </cacheField>
    <cacheField name="ShelteredAccom" numFmtId="0">
      <sharedItems containsBlank="1"/>
    </cacheField>
    <cacheField name="MAPEAST" numFmtId="0">
      <sharedItems containsString="0" containsBlank="1" containsNumber="1" containsInteger="1" minValue="512318" maxValue="522822"/>
    </cacheField>
    <cacheField name="MAPNORTH" numFmtId="0">
      <sharedItems containsString="0" containsBlank="1" containsNumber="1" containsInteger="1" minValue="168844" maxValue="178000"/>
    </cacheField>
    <cacheField name="WARD" numFmtId="0">
      <sharedItems containsBlank="1"/>
    </cacheField>
    <cacheField name="Ward_Name" numFmtId="0">
      <sharedItems containsBlank="1"/>
    </cacheField>
    <cacheField name="Garden Land" numFmtId="0">
      <sharedItems containsBlank="1"/>
    </cacheField>
    <cacheField name="Town_Centre" numFmtId="0">
      <sharedItems containsBlank="1"/>
    </cacheField>
    <cacheField name="Thames_Policy_Area" numFmtId="0">
      <sharedItems containsBlank="1" count="2">
        <m/>
        <s v="Thames Policy Area"/>
      </sharedItems>
    </cacheField>
    <cacheField name="Mixed Use Area" numFmtId="0">
      <sharedItems containsBlank="1"/>
    </cacheField>
    <cacheField name="Mixed_Use_Name" numFmtId="0">
      <sharedItems containsBlank="1"/>
    </cacheField>
    <cacheField name="Green_Belt" numFmtId="0">
      <sharedItems containsBlank="1"/>
    </cacheField>
    <cacheField name="Met_Open_Land" numFmtId="0">
      <sharedItems containsBlank="1"/>
    </cacheField>
    <cacheField name="Conservation Area" numFmtId="0">
      <sharedItems containsBlank="1"/>
    </cacheField>
    <cacheField name="Conservation_Area_Name" numFmtId="0">
      <sharedItems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illiams, Chris" refreshedDate="45015.368486574072" createdVersion="7" refreshedVersion="8" minRefreshableVersion="3" recordCount="341" xr:uid="{B284E79B-E148-4170-A672-FFF6F6EFA934}">
  <cacheSource type="worksheet">
    <worksheetSource ref="A1:BL342" sheet="Data"/>
  </cacheSource>
  <cacheFields count="64">
    <cacheField name="Planning Ref" numFmtId="0">
      <sharedItems containsBlank="1"/>
    </cacheField>
    <cacheField name="Development Category" numFmtId="0">
      <sharedItems containsBlank="1" count="6">
        <s v="NEW"/>
        <s v="CON"/>
        <s v="CHU"/>
        <s v="EXT"/>
        <s v="MIX"/>
        <m/>
      </sharedItems>
    </cacheField>
    <cacheField name="Application Type" numFmtId="0">
      <sharedItems containsBlank="1" count="2">
        <m/>
        <s v="PA"/>
      </sharedItems>
    </cacheField>
    <cacheField name="Decision Date" numFmtId="0">
      <sharedItems containsNonDate="0" containsDate="1" containsString="0" containsBlank="1" minDate="2008-01-30T00:00:00" maxDate="2023-03-23T00:00:00"/>
    </cacheField>
    <cacheField name="Expiry Date" numFmtId="0">
      <sharedItems containsNonDate="0" containsDate="1" containsString="0" containsBlank="1" minDate="2011-01-30T00:00:00" maxDate="2025-04-01T00:00:00"/>
    </cacheField>
    <cacheField name="Start Date" numFmtId="0">
      <sharedItems containsNonDate="0" containsDate="1" containsString="0" containsBlank="1" minDate="2011-01-25T00:00:00" maxDate="2023-02-04T00:00:00"/>
    </cacheField>
    <cacheField name="Completion Date" numFmtId="0">
      <sharedItems containsNonDate="0" containsDate="1" containsString="0" containsBlank="1" minDate="2021-04-01T00:00:00" maxDate="2023-01-21T00:00:00"/>
    </cacheField>
    <cacheField name="Site Status" numFmtId="0">
      <sharedItems containsBlank="1" count="6">
        <s v="01. Completion"/>
        <s v="02. Under Construction"/>
        <s v="03. Not Started"/>
        <s v="04. Site Allocation"/>
        <s v="05. Deliverable Sites"/>
        <m/>
      </sharedItems>
    </cacheField>
    <cacheField name="Tenure" numFmtId="0">
      <sharedItems containsBlank="1" count="9">
        <s v="Open Market"/>
        <s v="Shared Ownership"/>
        <s v="London Affordable Rent"/>
        <s v="Affordable Rent"/>
        <s v="Intermediate"/>
        <s v="Social Rent"/>
        <s v="Open Market / Affordable"/>
        <s v="Affordable"/>
        <m/>
      </sharedItems>
    </cacheField>
    <cacheField name="5YHLS" numFmtId="0">
      <sharedItems containsBlank="1"/>
    </cacheField>
    <cacheField name="PROPOSAL" numFmtId="0">
      <sharedItems containsBlank="1" longText="1"/>
    </cacheField>
    <cacheField name="ADDRESS" numFmtId="0">
      <sharedItems containsBlank="1"/>
    </cacheField>
    <cacheField name="PostCode" numFmtId="0">
      <sharedItems containsBlank="1"/>
    </cacheField>
    <cacheField name="1 BED EXISTING" numFmtId="0">
      <sharedItems containsString="0" containsBlank="1" containsNumber="1" containsInteger="1" minValue="0" maxValue="29"/>
    </cacheField>
    <cacheField name="2 BED EXISTING" numFmtId="0">
      <sharedItems containsString="0" containsBlank="1" containsNumber="1" containsInteger="1" minValue="1" maxValue="2"/>
    </cacheField>
    <cacheField name="3 BED EXISTING" numFmtId="0">
      <sharedItems containsString="0" containsBlank="1" containsNumber="1" containsInteger="1" minValue="1" maxValue="4"/>
    </cacheField>
    <cacheField name="4 BED EXISTING" numFmtId="0">
      <sharedItems containsString="0" containsBlank="1" containsNumber="1" containsInteger="1" minValue="1" maxValue="2"/>
    </cacheField>
    <cacheField name="5 BED EXISTING" numFmtId="0">
      <sharedItems containsString="0" containsBlank="1" containsNumber="1" containsInteger="1" minValue="1" maxValue="1"/>
    </cacheField>
    <cacheField name="6 BED EXISTING" numFmtId="0">
      <sharedItems containsString="0" containsBlank="1" containsNumber="1" containsInteger="1" minValue="1" maxValue="1"/>
    </cacheField>
    <cacheField name="7 BED EXISTING" numFmtId="0">
      <sharedItems containsString="0" containsBlank="1" containsNumber="1" containsInteger="1" minValue="1" maxValue="1"/>
    </cacheField>
    <cacheField name="8 BED EXISTING" numFmtId="0">
      <sharedItems containsString="0" containsBlank="1" containsNumber="1" containsInteger="1" minValue="1" maxValue="1"/>
    </cacheField>
    <cacheField name="9 BED EXISTING" numFmtId="0">
      <sharedItems containsString="0" containsBlank="1" containsNumber="1" containsInteger="1" minValue="1" maxValue="1"/>
    </cacheField>
    <cacheField name="Units Existing" numFmtId="0">
      <sharedItems containsString="0" containsBlank="1" containsNumber="1" containsInteger="1" minValue="0" maxValue="30"/>
    </cacheField>
    <cacheField name="1 BED PROPOSED" numFmtId="0">
      <sharedItems containsString="0" containsBlank="1" containsNumber="1" containsInteger="1" minValue="1" maxValue="38"/>
    </cacheField>
    <cacheField name="2 BED PROPOSED" numFmtId="0">
      <sharedItems containsString="0" containsBlank="1" containsNumber="1" containsInteger="1" minValue="0" maxValue="75"/>
    </cacheField>
    <cacheField name="3 BED PROPOSED" numFmtId="0">
      <sharedItems containsString="0" containsBlank="1" containsNumber="1" containsInteger="1" minValue="1" maxValue="32"/>
    </cacheField>
    <cacheField name="4 BED PROPOSED" numFmtId="0">
      <sharedItems containsString="0" containsBlank="1" containsNumber="1" containsInteger="1" minValue="1" maxValue="15"/>
    </cacheField>
    <cacheField name="5 BED PROPOSED" numFmtId="0">
      <sharedItems containsString="0" containsBlank="1" containsNumber="1" containsInteger="1" minValue="1" maxValue="2"/>
    </cacheField>
    <cacheField name="6 BED PROPOSED" numFmtId="0">
      <sharedItems containsString="0" containsBlank="1" containsNumber="1" containsInteger="1" minValue="1" maxValue="2"/>
    </cacheField>
    <cacheField name="7 BED PROPOSED" numFmtId="0">
      <sharedItems containsString="0" containsBlank="1" containsNumber="1" containsInteger="1" minValue="1" maxValue="1"/>
    </cacheField>
    <cacheField name="8 BED PROPOSED" numFmtId="0">
      <sharedItems containsNonDate="0" containsString="0" containsBlank="1"/>
    </cacheField>
    <cacheField name="9 BED PROPOSED" numFmtId="0">
      <sharedItems containsNonDate="0" containsString="0" containsBlank="1"/>
    </cacheField>
    <cacheField name="Units Proposed" numFmtId="0">
      <sharedItems containsString="0" containsBlank="1" containsNumber="1" containsInteger="1" minValue="0" maxValue="153"/>
    </cacheField>
    <cacheField name="1 bed net" numFmtId="0">
      <sharedItems containsString="0" containsBlank="1" containsNumber="1" containsInteger="1" minValue="-29" maxValue="38"/>
    </cacheField>
    <cacheField name="2 bed net" numFmtId="0">
      <sharedItems containsString="0" containsBlank="1" containsNumber="1" containsInteger="1" minValue="-2" maxValue="75"/>
    </cacheField>
    <cacheField name="3 bed net" numFmtId="0">
      <sharedItems containsString="0" containsBlank="1" containsNumber="1" containsInteger="1" minValue="-2" maxValue="32"/>
    </cacheField>
    <cacheField name="4 bed net" numFmtId="0">
      <sharedItems containsString="0" containsBlank="1" containsNumber="1" containsInteger="1" minValue="-2" maxValue="15"/>
    </cacheField>
    <cacheField name="5 bed net" numFmtId="0">
      <sharedItems containsString="0" containsBlank="1" containsNumber="1" containsInteger="1" minValue="-1" maxValue="2"/>
    </cacheField>
    <cacheField name="6 bed net" numFmtId="0">
      <sharedItems containsString="0" containsBlank="1" containsNumber="1" containsInteger="1" minValue="-1" maxValue="2"/>
    </cacheField>
    <cacheField name="7 bed net" numFmtId="0">
      <sharedItems containsString="0" containsBlank="1" containsNumber="1" containsInteger="1" minValue="-1" maxValue="1"/>
    </cacheField>
    <cacheField name="8 bed net" numFmtId="0">
      <sharedItems containsString="0" containsBlank="1" containsNumber="1" containsInteger="1" minValue="-1" maxValue="0"/>
    </cacheField>
    <cacheField name="9 bed net" numFmtId="0">
      <sharedItems containsString="0" containsBlank="1" containsNumber="1" containsInteger="1" minValue="-1" maxValue="0"/>
    </cacheField>
    <cacheField name="Net Dwellings" numFmtId="0">
      <sharedItems containsString="0" containsBlank="1" containsNumber="1" containsInteger="1" minValue="-30" maxValue="742"/>
    </cacheField>
    <cacheField name="Large Site" numFmtId="0">
      <sharedItems containsBlank="1"/>
    </cacheField>
    <cacheField name="2021/22 (R)" numFmtId="0">
      <sharedItems containsString="0" containsBlank="1" containsNumber="1" containsInteger="1" minValue="-3" maxValue="30"/>
    </cacheField>
    <cacheField name="2022/23 (1)" numFmtId="0">
      <sharedItems containsString="0" containsBlank="1" containsNumber="1" minValue="-30" maxValue="28"/>
    </cacheField>
    <cacheField name="2023/24 (2)" numFmtId="0">
      <sharedItems containsString="0" containsBlank="1" containsNumber="1" minValue="-1" maxValue="28"/>
    </cacheField>
    <cacheField name="2024/25 (3)" numFmtId="0">
      <sharedItems containsString="0" containsBlank="1" containsNumber="1" minValue="0" maxValue="234"/>
    </cacheField>
    <cacheField name="2025/26 (4)" numFmtId="0">
      <sharedItems containsString="0" containsBlank="1" containsNumber="1" minValue="0" maxValue="234"/>
    </cacheField>
    <cacheField name="2026/27 (5)" numFmtId="0">
      <sharedItems containsString="0" containsBlank="1" containsNumber="1" minValue="0" maxValue="234"/>
    </cacheField>
    <cacheField name="2027/28 (6)" numFmtId="0">
      <sharedItems containsString="0" containsBlank="1" containsNumber="1" minValue="0" maxValue="234"/>
    </cacheField>
    <cacheField name="2028/29 (7)" numFmtId="0">
      <sharedItems containsString="0" containsBlank="1" containsNumber="1" minValue="0" maxValue="234"/>
    </cacheField>
    <cacheField name="2029/30 (8)" numFmtId="0">
      <sharedItems containsString="0" containsBlank="1" containsNumber="1" minValue="0" maxValue="234"/>
    </cacheField>
    <cacheField name="2030/31 (9)" numFmtId="0">
      <sharedItems containsString="0" containsBlank="1" containsNumber="1" containsInteger="1" minValue="0" maxValue="234"/>
    </cacheField>
    <cacheField name="2031/32 (10)" numFmtId="0">
      <sharedItems containsString="0" containsBlank="1" containsNumber="1" containsInteger="1" minValue="0" maxValue="234"/>
    </cacheField>
    <cacheField name="2022/2026 Total" numFmtId="0">
      <sharedItems containsString="0" containsBlank="1" containsNumber="1" minValue="-30" maxValue="742"/>
    </cacheField>
    <cacheField name="2022-2032 Total" numFmtId="0">
      <sharedItems containsString="0" containsBlank="1" containsNumber="1" containsInteger="1" minValue="-30" maxValue="1912"/>
    </cacheField>
    <cacheField name="OlderPeople" numFmtId="0">
      <sharedItems containsBlank="1"/>
    </cacheField>
    <cacheField name="ShelteredAccom" numFmtId="0">
      <sharedItems containsBlank="1"/>
    </cacheField>
    <cacheField name="MAPEAST" numFmtId="0">
      <sharedItems containsString="0" containsBlank="1" containsNumber="1" containsInteger="1" minValue="512318" maxValue="522822"/>
    </cacheField>
    <cacheField name="MAPNORTH" numFmtId="0">
      <sharedItems containsString="0" containsBlank="1" containsNumber="1" containsInteger="1" minValue="168844" maxValue="178000"/>
    </cacheField>
    <cacheField name="WARD" numFmtId="0">
      <sharedItems containsBlank="1" count="20">
        <s v="STM"/>
        <s v="EAS"/>
        <s v="TED"/>
        <s v="TWR"/>
        <s v="SRW"/>
        <s v="BAR"/>
        <s v="FHH"/>
        <s v="WET"/>
        <s v="SOT"/>
        <s v="HPR"/>
        <s v="MBC"/>
        <s v="HWI"/>
        <s v="HTN"/>
        <s v="KWA"/>
        <s v="HEA"/>
        <s v="WHI"/>
        <s v="NRW"/>
        <s v="HNN"/>
        <s v="STR"/>
        <m/>
      </sharedItems>
    </cacheField>
    <cacheField name="Ward_Name" numFmtId="0">
      <sharedItems containsBlank="1" count="20">
        <s v="St. Margarets and North Twickenham"/>
        <s v="East Sheen"/>
        <s v="Teddington"/>
        <s v="Twickenham Riverside"/>
        <s v="South Richmond"/>
        <s v="Barnes"/>
        <s v="Fulwell and Hampton Hill"/>
        <s v="West Twickenham"/>
        <s v="South Twickenham"/>
        <s v="Ham, Petersham and Richmond Riverside"/>
        <s v="Mortlake and Barnes Common"/>
        <s v="Hampton Wick"/>
        <s v="Hampton"/>
        <s v="Kew"/>
        <s v="Heathfield"/>
        <s v="Whitton"/>
        <s v="North Richmond"/>
        <s v="Hampton North"/>
        <s v="N/A"/>
        <m/>
      </sharedItems>
    </cacheField>
    <cacheField name="Garden Land" numFmtId="0">
      <sharedItems containsBlank="1" count="2">
        <m/>
        <s v="Y"/>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illiams, Chris" refreshedDate="45015.36848946759" createdVersion="8" refreshedVersion="8" minRefreshableVersion="3" recordCount="353" xr:uid="{683CF7D5-0BD5-443C-919D-1F9BBC6830D4}">
  <cacheSource type="worksheet">
    <worksheetSource ref="A1:BT354" sheet="Data"/>
  </cacheSource>
  <cacheFields count="72">
    <cacheField name="Planning Ref" numFmtId="0">
      <sharedItems containsBlank="1"/>
    </cacheField>
    <cacheField name="Development Category" numFmtId="0">
      <sharedItems containsBlank="1" count="6">
        <s v="NEW"/>
        <s v="CON"/>
        <s v="CHU"/>
        <s v="EXT"/>
        <s v="MIX"/>
        <m/>
      </sharedItems>
    </cacheField>
    <cacheField name="Application Type" numFmtId="0">
      <sharedItems containsBlank="1" count="2">
        <m/>
        <s v="PA"/>
      </sharedItems>
    </cacheField>
    <cacheField name="Decision Date" numFmtId="0">
      <sharedItems containsNonDate="0" containsDate="1" containsString="0" containsBlank="1" minDate="2008-01-30T00:00:00" maxDate="2023-03-23T00:00:00"/>
    </cacheField>
    <cacheField name="Expiry Date" numFmtId="0">
      <sharedItems containsNonDate="0" containsDate="1" containsString="0" containsBlank="1" minDate="2011-01-30T00:00:00" maxDate="2025-04-01T00:00:00"/>
    </cacheField>
    <cacheField name="Start Date" numFmtId="0">
      <sharedItems containsNonDate="0" containsDate="1" containsString="0" containsBlank="1" minDate="2011-01-25T00:00:00" maxDate="2023-02-04T00:00:00"/>
    </cacheField>
    <cacheField name="Completion Date" numFmtId="0">
      <sharedItems containsNonDate="0" containsDate="1" containsString="0" containsBlank="1" minDate="2021-04-01T00:00:00" maxDate="2023-01-21T00:00:00"/>
    </cacheField>
    <cacheField name="Site Status" numFmtId="0">
      <sharedItems containsBlank="1" count="9">
        <s v="01. Completion"/>
        <s v="02. Under Construction"/>
        <s v="03. Not Started"/>
        <s v="04. Site Allocation"/>
        <s v="05. Deliverable Sites"/>
        <m/>
        <s v="Completed 20/21" u="1"/>
        <s v="Not Started (Expired)" u="1"/>
        <s v="Superseded" u="1"/>
      </sharedItems>
    </cacheField>
    <cacheField name="Tenure" numFmtId="0">
      <sharedItems containsBlank="1" count="9">
        <s v="Open Market"/>
        <s v="Shared Ownership"/>
        <s v="London Affordable Rent"/>
        <s v="Affordable Rent"/>
        <s v="Intermediate"/>
        <s v="Social Rent"/>
        <s v="Open Market / Affordable"/>
        <s v="Affordable"/>
        <m/>
      </sharedItems>
    </cacheField>
    <cacheField name="5YHLS" numFmtId="0">
      <sharedItems containsBlank="1" count="19">
        <s v="Y"/>
        <s v="N"/>
        <s v="Sainsbury’s, Manor Road"/>
        <s v="Mereway Centre"/>
        <s v="Teddington Telephone Exchange"/>
        <s v="Homebase, Manor Road"/>
        <s v="The Strathmore Centre"/>
        <s v="Elleray Hall"/>
        <s v="Twickenham Riverside"/>
        <s v="Ham Central"/>
        <s v="Meadows Hall"/>
        <s v="Stag Brewery"/>
        <s v="Kew Biothane"/>
        <s v="Teddington Police Station"/>
        <s v="Twickenham Telephone Exchange"/>
        <s v="Whitton Telephone Exchange"/>
        <s v="Small Sites Trend"/>
        <m/>
        <s v="Homebase Manor Road Richmond" u="1"/>
      </sharedItems>
    </cacheField>
    <cacheField name="PROPOSAL" numFmtId="0">
      <sharedItems containsBlank="1" longText="1"/>
    </cacheField>
    <cacheField name="ADDRESS" numFmtId="0">
      <sharedItems containsBlank="1"/>
    </cacheField>
    <cacheField name="PostCode" numFmtId="0">
      <sharedItems containsBlank="1"/>
    </cacheField>
    <cacheField name="1 BED EXISTING" numFmtId="0">
      <sharedItems containsString="0" containsBlank="1" containsNumber="1" containsInteger="1" minValue="0" maxValue="29"/>
    </cacheField>
    <cacheField name="2 BED EXISTING" numFmtId="0">
      <sharedItems containsString="0" containsBlank="1" containsNumber="1" containsInteger="1" minValue="1" maxValue="2"/>
    </cacheField>
    <cacheField name="3 BED EXISTING" numFmtId="0">
      <sharedItems containsString="0" containsBlank="1" containsNumber="1" containsInteger="1" minValue="1" maxValue="4"/>
    </cacheField>
    <cacheField name="4 BED EXISTING" numFmtId="0">
      <sharedItems containsString="0" containsBlank="1" containsNumber="1" containsInteger="1" minValue="1" maxValue="2"/>
    </cacheField>
    <cacheField name="5 BED EXISTING" numFmtId="0">
      <sharedItems containsString="0" containsBlank="1" containsNumber="1" containsInteger="1" minValue="1" maxValue="1"/>
    </cacheField>
    <cacheField name="6 BED EXISTING" numFmtId="0">
      <sharedItems containsString="0" containsBlank="1" containsNumber="1" containsInteger="1" minValue="1" maxValue="1"/>
    </cacheField>
    <cacheField name="7 BED EXISTING" numFmtId="0">
      <sharedItems containsString="0" containsBlank="1" containsNumber="1" containsInteger="1" minValue="1" maxValue="1"/>
    </cacheField>
    <cacheField name="8 BED EXISTING" numFmtId="0">
      <sharedItems containsString="0" containsBlank="1" containsNumber="1" containsInteger="1" minValue="1" maxValue="1"/>
    </cacheField>
    <cacheField name="9 BED EXISTING" numFmtId="0">
      <sharedItems containsString="0" containsBlank="1" containsNumber="1" containsInteger="1" minValue="1" maxValue="1"/>
    </cacheField>
    <cacheField name="Units Existing" numFmtId="0">
      <sharedItems containsString="0" containsBlank="1" containsNumber="1" containsInteger="1" minValue="0" maxValue="30"/>
    </cacheField>
    <cacheField name="1 BED PROPOSED" numFmtId="0">
      <sharedItems containsString="0" containsBlank="1" containsNumber="1" containsInteger="1" minValue="1" maxValue="38"/>
    </cacheField>
    <cacheField name="2 BED PROPOSED" numFmtId="0">
      <sharedItems containsString="0" containsBlank="1" containsNumber="1" containsInteger="1" minValue="0" maxValue="75"/>
    </cacheField>
    <cacheField name="3 BED PROPOSED" numFmtId="0">
      <sharedItems containsString="0" containsBlank="1" containsNumber="1" containsInteger="1" minValue="1" maxValue="32"/>
    </cacheField>
    <cacheField name="4 BED PROPOSED" numFmtId="0">
      <sharedItems containsString="0" containsBlank="1" containsNumber="1" containsInteger="1" minValue="1" maxValue="15"/>
    </cacheField>
    <cacheField name="5 BED PROPOSED" numFmtId="0">
      <sharedItems containsString="0" containsBlank="1" containsNumber="1" containsInteger="1" minValue="1" maxValue="2"/>
    </cacheField>
    <cacheField name="6 BED PROPOSED" numFmtId="0">
      <sharedItems containsString="0" containsBlank="1" containsNumber="1" containsInteger="1" minValue="1" maxValue="2"/>
    </cacheField>
    <cacheField name="7 BED PROPOSED" numFmtId="0">
      <sharedItems containsString="0" containsBlank="1" containsNumber="1" containsInteger="1" minValue="1" maxValue="1"/>
    </cacheField>
    <cacheField name="8 BED PROPOSED" numFmtId="0">
      <sharedItems containsNonDate="0" containsString="0" containsBlank="1"/>
    </cacheField>
    <cacheField name="9 BED PROPOSED" numFmtId="0">
      <sharedItems containsNonDate="0" containsString="0" containsBlank="1"/>
    </cacheField>
    <cacheField name="Units Proposed" numFmtId="0">
      <sharedItems containsString="0" containsBlank="1" containsNumber="1" containsInteger="1" minValue="0" maxValue="153"/>
    </cacheField>
    <cacheField name="1 bed net" numFmtId="0">
      <sharedItems containsString="0" containsBlank="1" containsNumber="1" containsInteger="1" minValue="-29" maxValue="38"/>
    </cacheField>
    <cacheField name="2 bed net" numFmtId="0">
      <sharedItems containsString="0" containsBlank="1" containsNumber="1" containsInteger="1" minValue="-2" maxValue="75"/>
    </cacheField>
    <cacheField name="3 bed net" numFmtId="0">
      <sharedItems containsString="0" containsBlank="1" containsNumber="1" containsInteger="1" minValue="-2" maxValue="32"/>
    </cacheField>
    <cacheField name="4 bed net" numFmtId="0">
      <sharedItems containsString="0" containsBlank="1" containsNumber="1" containsInteger="1" minValue="-2" maxValue="15"/>
    </cacheField>
    <cacheField name="5 bed net" numFmtId="0">
      <sharedItems containsString="0" containsBlank="1" containsNumber="1" containsInteger="1" minValue="-1" maxValue="2"/>
    </cacheField>
    <cacheField name="6 bed net" numFmtId="0">
      <sharedItems containsString="0" containsBlank="1" containsNumber="1" containsInteger="1" minValue="-1" maxValue="2"/>
    </cacheField>
    <cacheField name="7 bed net" numFmtId="0">
      <sharedItems containsString="0" containsBlank="1" containsNumber="1" containsInteger="1" minValue="-1" maxValue="1"/>
    </cacheField>
    <cacheField name="8 bed net" numFmtId="0">
      <sharedItems containsString="0" containsBlank="1" containsNumber="1" containsInteger="1" minValue="-1" maxValue="0"/>
    </cacheField>
    <cacheField name="9 bed net" numFmtId="0">
      <sharedItems containsString="0" containsBlank="1" containsNumber="1" containsInteger="1" minValue="-1" maxValue="0"/>
    </cacheField>
    <cacheField name="Net Dwellings" numFmtId="0">
      <sharedItems containsString="0" containsBlank="1" containsNumber="1" containsInteger="1" minValue="-30" maxValue="742"/>
    </cacheField>
    <cacheField name="Large Site" numFmtId="0">
      <sharedItems containsBlank="1" count="2">
        <s v="Y"/>
        <m/>
      </sharedItems>
    </cacheField>
    <cacheField name="2021/22 (R)" numFmtId="0">
      <sharedItems containsString="0" containsBlank="1" containsNumber="1" containsInteger="1" minValue="-3" maxValue="30"/>
    </cacheField>
    <cacheField name="2022/23 (1)" numFmtId="0">
      <sharedItems containsString="0" containsBlank="1" containsNumber="1" minValue="-30" maxValue="28"/>
    </cacheField>
    <cacheField name="2023/24 (2)" numFmtId="0">
      <sharedItems containsString="0" containsBlank="1" containsNumber="1" minValue="-1" maxValue="28"/>
    </cacheField>
    <cacheField name="2024/25 (3)" numFmtId="0">
      <sharedItems containsString="0" containsBlank="1" containsNumber="1" minValue="0" maxValue="234"/>
    </cacheField>
    <cacheField name="2025/26 (4)" numFmtId="0">
      <sharedItems containsString="0" containsBlank="1" containsNumber="1" minValue="0" maxValue="234"/>
    </cacheField>
    <cacheField name="2026/27 (5)" numFmtId="0">
      <sharedItems containsString="0" containsBlank="1" containsNumber="1" minValue="0" maxValue="234"/>
    </cacheField>
    <cacheField name="2027/28 (6)" numFmtId="0">
      <sharedItems containsString="0" containsBlank="1" containsNumber="1" minValue="0" maxValue="234"/>
    </cacheField>
    <cacheField name="2028/29 (7)" numFmtId="0">
      <sharedItems containsString="0" containsBlank="1" containsNumber="1" minValue="0" maxValue="234"/>
    </cacheField>
    <cacheField name="2029/30 (8)" numFmtId="0">
      <sharedItems containsString="0" containsBlank="1" containsNumber="1" minValue="0" maxValue="234"/>
    </cacheField>
    <cacheField name="2030/31 (9)" numFmtId="0">
      <sharedItems containsString="0" containsBlank="1" containsNumber="1" containsInteger="1" minValue="0" maxValue="234"/>
    </cacheField>
    <cacheField name="2031/32 (10)" numFmtId="0">
      <sharedItems containsString="0" containsBlank="1" containsNumber="1" containsInteger="1" minValue="0" maxValue="234"/>
    </cacheField>
    <cacheField name="2022/2026 Total" numFmtId="0">
      <sharedItems containsString="0" containsBlank="1" containsNumber="1" minValue="-30" maxValue="742"/>
    </cacheField>
    <cacheField name="2022-2032 Total" numFmtId="0">
      <sharedItems containsString="0" containsBlank="1" containsNumber="1" containsInteger="1" minValue="-30" maxValue="1912"/>
    </cacheField>
    <cacheField name="OlderPeople" numFmtId="0">
      <sharedItems containsBlank="1"/>
    </cacheField>
    <cacheField name="ShelteredAccom" numFmtId="0">
      <sharedItems containsBlank="1"/>
    </cacheField>
    <cacheField name="MAPEAST" numFmtId="0">
      <sharedItems containsString="0" containsBlank="1" containsNumber="1" containsInteger="1" minValue="512318" maxValue="522822"/>
    </cacheField>
    <cacheField name="MAPNORTH" numFmtId="0">
      <sharedItems containsString="0" containsBlank="1" containsNumber="1" containsInteger="1" minValue="168844" maxValue="178000"/>
    </cacheField>
    <cacheField name="WARD" numFmtId="0">
      <sharedItems containsBlank="1" count="21">
        <s v="STM"/>
        <s v="EAS"/>
        <s v="TED"/>
        <s v="TWR"/>
        <s v="SRW"/>
        <s v="BAR"/>
        <s v="FHH"/>
        <s v="WET"/>
        <s v="SOT"/>
        <s v="HPR"/>
        <s v="MBC"/>
        <s v="HWI"/>
        <s v="HTN"/>
        <s v="KWA"/>
        <s v="HEA"/>
        <s v="WHI"/>
        <s v="NRW"/>
        <s v="HNN"/>
        <s v="STR"/>
        <m/>
        <s v="Whitton" u="1"/>
      </sharedItems>
    </cacheField>
    <cacheField name="Ward_Name" numFmtId="0">
      <sharedItems containsBlank="1" count="20">
        <s v="St. Margarets and North Twickenham"/>
        <s v="East Sheen"/>
        <s v="Teddington"/>
        <s v="Twickenham Riverside"/>
        <s v="South Richmond"/>
        <s v="Barnes"/>
        <s v="Fulwell and Hampton Hill"/>
        <s v="West Twickenham"/>
        <s v="South Twickenham"/>
        <s v="Ham, Petersham and Richmond Riverside"/>
        <s v="Mortlake and Barnes Common"/>
        <s v="Hampton Wick"/>
        <s v="Hampton"/>
        <s v="Kew"/>
        <s v="Heathfield"/>
        <s v="Whitton"/>
        <s v="North Richmond"/>
        <s v="Hampton North"/>
        <s v="N/A"/>
        <m/>
      </sharedItems>
    </cacheField>
    <cacheField name="Garden Land" numFmtId="0">
      <sharedItems containsBlank="1"/>
    </cacheField>
    <cacheField name="Town_Centre" numFmtId="0">
      <sharedItems containsBlank="1" count="6">
        <s v="Twickenham"/>
        <m/>
        <s v="Teddington"/>
        <s v="East Sheen"/>
        <s v="Richmond"/>
        <s v="Whitton"/>
      </sharedItems>
    </cacheField>
    <cacheField name="Thames_Policy_Area" numFmtId="0">
      <sharedItems containsBlank="1"/>
    </cacheField>
    <cacheField name="Mixed Use Area" numFmtId="0">
      <sharedItems containsBlank="1" count="2">
        <m/>
        <s v="Mixed Use Area"/>
      </sharedItems>
    </cacheField>
    <cacheField name="Mixed_Use_Name" numFmtId="0">
      <sharedItems containsBlank="1"/>
    </cacheField>
    <cacheField name="Green_Belt" numFmtId="0">
      <sharedItems containsBlank="1"/>
    </cacheField>
    <cacheField name="Met_Open_Land" numFmtId="0">
      <sharedItems containsBlank="1"/>
    </cacheField>
    <cacheField name="Conservation Area" numFmtId="0">
      <sharedItems containsBlank="1" count="2">
        <m/>
        <s v="Conservation Area"/>
      </sharedItems>
    </cacheField>
    <cacheField name="Conservation_Area_Name" numFmtId="0">
      <sharedItems containsBlank="1"/>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illiams, Chris" refreshedDate="45015.368496064817" createdVersion="8" refreshedVersion="8" minRefreshableVersion="3" recordCount="309" xr:uid="{6C41398E-3E58-42C0-B750-3D00DE405E42}">
  <cacheSource type="worksheet">
    <worksheetSource ref="A1:BT310" sheet="Data"/>
  </cacheSource>
  <cacheFields count="72">
    <cacheField name="Planning Ref" numFmtId="0">
      <sharedItems/>
    </cacheField>
    <cacheField name="Development Category" numFmtId="0">
      <sharedItems/>
    </cacheField>
    <cacheField name="Application Type" numFmtId="0">
      <sharedItems containsBlank="1"/>
    </cacheField>
    <cacheField name="Decision Date" numFmtId="0">
      <sharedItems containsNonDate="0" containsDate="1" containsString="0" containsBlank="1" minDate="2008-01-30T00:00:00" maxDate="2023-03-23T00:00:00"/>
    </cacheField>
    <cacheField name="Expiry Date" numFmtId="0">
      <sharedItems containsNonDate="0" containsDate="1" containsString="0" containsBlank="1" minDate="2011-01-30T00:00:00" maxDate="2025-04-01T00:00:00"/>
    </cacheField>
    <cacheField name="Start Date" numFmtId="0">
      <sharedItems containsNonDate="0" containsDate="1" containsString="0" containsBlank="1" minDate="2011-01-25T00:00:00" maxDate="2023-02-04T00:00:00"/>
    </cacheField>
    <cacheField name="Completion Date" numFmtId="0">
      <sharedItems containsNonDate="0" containsDate="1" containsString="0" containsBlank="1" minDate="2021-04-01T00:00:00" maxDate="2023-01-21T00:00:00"/>
    </cacheField>
    <cacheField name="Site Status" numFmtId="0">
      <sharedItems count="5">
        <s v="01. Completion"/>
        <s v="02. Under Construction"/>
        <s v="03. Not Started"/>
        <s v="04. Site Allocation"/>
        <s v="05. Deliverable Sites"/>
      </sharedItems>
    </cacheField>
    <cacheField name="Tenure" numFmtId="0">
      <sharedItems/>
    </cacheField>
    <cacheField name="5YHLS" numFmtId="0">
      <sharedItems count="17">
        <s v="Y"/>
        <s v="N"/>
        <s v="Sainsbury’s, Manor Road"/>
        <s v="Mereway Centre"/>
        <s v="Teddington Telephone Exchange"/>
        <s v="Homebase, Manor Road"/>
        <s v="The Strathmore Centre"/>
        <s v="Elleray Hall"/>
        <s v="Twickenham Riverside"/>
        <s v="Ham Central"/>
        <s v="Meadows Hall"/>
        <s v="Stag Brewery"/>
        <s v="Kew Biothane"/>
        <s v="Teddington Police Station"/>
        <s v="Twickenham Telephone Exchange"/>
        <s v="Whitton Telephone Exchange"/>
        <s v="Small Sites Trend"/>
      </sharedItems>
    </cacheField>
    <cacheField name="PROPOSAL" numFmtId="0">
      <sharedItems containsBlank="1" longText="1"/>
    </cacheField>
    <cacheField name="ADDRESS" numFmtId="0">
      <sharedItems/>
    </cacheField>
    <cacheField name="PostCode" numFmtId="0">
      <sharedItems containsBlank="1"/>
    </cacheField>
    <cacheField name="1 BED EXISTING" numFmtId="0">
      <sharedItems containsString="0" containsBlank="1" containsNumber="1" containsInteger="1" minValue="0" maxValue="29"/>
    </cacheField>
    <cacheField name="2 BED EXISTING" numFmtId="0">
      <sharedItems containsString="0" containsBlank="1" containsNumber="1" containsInteger="1" minValue="1" maxValue="2"/>
    </cacheField>
    <cacheField name="3 BED EXISTING" numFmtId="0">
      <sharedItems containsString="0" containsBlank="1" containsNumber="1" containsInteger="1" minValue="1" maxValue="4"/>
    </cacheField>
    <cacheField name="4 BED EXISTING" numFmtId="0">
      <sharedItems containsString="0" containsBlank="1" containsNumber="1" containsInteger="1" minValue="1" maxValue="2"/>
    </cacheField>
    <cacheField name="5 BED EXISTING" numFmtId="0">
      <sharedItems containsString="0" containsBlank="1" containsNumber="1" containsInteger="1" minValue="1" maxValue="1"/>
    </cacheField>
    <cacheField name="6 BED EXISTING" numFmtId="0">
      <sharedItems containsString="0" containsBlank="1" containsNumber="1" containsInteger="1" minValue="1" maxValue="1"/>
    </cacheField>
    <cacheField name="7 BED EXISTING" numFmtId="0">
      <sharedItems containsString="0" containsBlank="1" containsNumber="1" containsInteger="1" minValue="1" maxValue="1"/>
    </cacheField>
    <cacheField name="8 BED EXISTING" numFmtId="0">
      <sharedItems containsString="0" containsBlank="1" containsNumber="1" containsInteger="1" minValue="1" maxValue="1"/>
    </cacheField>
    <cacheField name="9 BED EXISTING" numFmtId="0">
      <sharedItems containsString="0" containsBlank="1" containsNumber="1" containsInteger="1" minValue="1" maxValue="1"/>
    </cacheField>
    <cacheField name="Units Existing" numFmtId="0">
      <sharedItems containsString="0" containsBlank="1" containsNumber="1" containsInteger="1" minValue="0" maxValue="30"/>
    </cacheField>
    <cacheField name="1 BED PROPOSED" numFmtId="0">
      <sharedItems containsString="0" containsBlank="1" containsNumber="1" containsInteger="1" minValue="1" maxValue="38"/>
    </cacheField>
    <cacheField name="2 BED PROPOSED" numFmtId="0">
      <sharedItems containsString="0" containsBlank="1" containsNumber="1" containsInteger="1" minValue="0" maxValue="75"/>
    </cacheField>
    <cacheField name="3 BED PROPOSED" numFmtId="0">
      <sharedItems containsString="0" containsBlank="1" containsNumber="1" containsInteger="1" minValue="1" maxValue="32"/>
    </cacheField>
    <cacheField name="4 BED PROPOSED" numFmtId="0">
      <sharedItems containsString="0" containsBlank="1" containsNumber="1" containsInteger="1" minValue="1" maxValue="15"/>
    </cacheField>
    <cacheField name="5 BED PROPOSED" numFmtId="0">
      <sharedItems containsString="0" containsBlank="1" containsNumber="1" containsInteger="1" minValue="1" maxValue="2"/>
    </cacheField>
    <cacheField name="6 BED PROPOSED" numFmtId="0">
      <sharedItems containsString="0" containsBlank="1" containsNumber="1" containsInteger="1" minValue="1" maxValue="2"/>
    </cacheField>
    <cacheField name="7 BED PROPOSED" numFmtId="0">
      <sharedItems containsString="0" containsBlank="1" containsNumber="1" containsInteger="1" minValue="1" maxValue="1"/>
    </cacheField>
    <cacheField name="8 BED PROPOSED" numFmtId="0">
      <sharedItems containsNonDate="0" containsString="0" containsBlank="1"/>
    </cacheField>
    <cacheField name="9 BED PROPOSED" numFmtId="0">
      <sharedItems containsNonDate="0" containsString="0" containsBlank="1"/>
    </cacheField>
    <cacheField name="Units Proposed" numFmtId="0">
      <sharedItems containsString="0" containsBlank="1" containsNumber="1" containsInteger="1" minValue="0" maxValue="153"/>
    </cacheField>
    <cacheField name="1 bed net" numFmtId="0">
      <sharedItems containsString="0" containsBlank="1" containsNumber="1" containsInteger="1" minValue="-29" maxValue="38"/>
    </cacheField>
    <cacheField name="2 bed net" numFmtId="0">
      <sharedItems containsString="0" containsBlank="1" containsNumber="1" containsInteger="1" minValue="-2" maxValue="75"/>
    </cacheField>
    <cacheField name="3 bed net" numFmtId="0">
      <sharedItems containsString="0" containsBlank="1" containsNumber="1" containsInteger="1" minValue="-2" maxValue="32"/>
    </cacheField>
    <cacheField name="4 bed net" numFmtId="0">
      <sharedItems containsString="0" containsBlank="1" containsNumber="1" containsInteger="1" minValue="-2" maxValue="15"/>
    </cacheField>
    <cacheField name="5 bed net" numFmtId="0">
      <sharedItems containsString="0" containsBlank="1" containsNumber="1" containsInteger="1" minValue="-1" maxValue="2"/>
    </cacheField>
    <cacheField name="6 bed net" numFmtId="0">
      <sharedItems containsString="0" containsBlank="1" containsNumber="1" containsInteger="1" minValue="-1" maxValue="2"/>
    </cacheField>
    <cacheField name="7 bed net" numFmtId="0">
      <sharedItems containsString="0" containsBlank="1" containsNumber="1" containsInteger="1" minValue="-1" maxValue="1"/>
    </cacheField>
    <cacheField name="8 bed net" numFmtId="0">
      <sharedItems containsString="0" containsBlank="1" containsNumber="1" containsInteger="1" minValue="-1" maxValue="0"/>
    </cacheField>
    <cacheField name="9 bed net" numFmtId="0">
      <sharedItems containsString="0" containsBlank="1" containsNumber="1" containsInteger="1" minValue="-1" maxValue="0"/>
    </cacheField>
    <cacheField name="Net Dwellings" numFmtId="0">
      <sharedItems containsSemiMixedTypes="0" containsString="0" containsNumber="1" containsInteger="1" minValue="-30" maxValue="742"/>
    </cacheField>
    <cacheField name="Large Site" numFmtId="0">
      <sharedItems containsBlank="1"/>
    </cacheField>
    <cacheField name="2021/22 (R)" numFmtId="0">
      <sharedItems containsString="0" containsBlank="1" containsNumber="1" containsInteger="1" minValue="-3" maxValue="30"/>
    </cacheField>
    <cacheField name="2022/23 (1)" numFmtId="0">
      <sharedItems containsString="0" containsBlank="1" containsNumber="1" minValue="-30" maxValue="28"/>
    </cacheField>
    <cacheField name="2023/24 (2)" numFmtId="0">
      <sharedItems containsString="0" containsBlank="1" containsNumber="1" minValue="-1" maxValue="28"/>
    </cacheField>
    <cacheField name="2024/25 (3)" numFmtId="0">
      <sharedItems containsString="0" containsBlank="1" containsNumber="1" minValue="0" maxValue="234"/>
    </cacheField>
    <cacheField name="2025/26 (4)" numFmtId="0">
      <sharedItems containsString="0" containsBlank="1" containsNumber="1" minValue="0" maxValue="234"/>
    </cacheField>
    <cacheField name="2026/27 (5)" numFmtId="0">
      <sharedItems containsString="0" containsBlank="1" containsNumber="1" minValue="0" maxValue="234"/>
    </cacheField>
    <cacheField name="2027/28 (6)" numFmtId="0">
      <sharedItems containsString="0" containsBlank="1" containsNumber="1" minValue="0" maxValue="234"/>
    </cacheField>
    <cacheField name="2028/29 (7)" numFmtId="0">
      <sharedItems containsString="0" containsBlank="1" containsNumber="1" minValue="0" maxValue="234"/>
    </cacheField>
    <cacheField name="2029/30 (8)" numFmtId="0">
      <sharedItems containsString="0" containsBlank="1" containsNumber="1" minValue="0" maxValue="234"/>
    </cacheField>
    <cacheField name="2030/31 (9)" numFmtId="0">
      <sharedItems containsString="0" containsBlank="1" containsNumber="1" containsInteger="1" minValue="0" maxValue="234"/>
    </cacheField>
    <cacheField name="2031/32 (10)" numFmtId="0">
      <sharedItems containsString="0" containsBlank="1" containsNumber="1" containsInteger="1" minValue="0" maxValue="234"/>
    </cacheField>
    <cacheField name="2022/2026 Total" numFmtId="0">
      <sharedItems containsSemiMixedTypes="0" containsString="0" containsNumber="1" minValue="-30" maxValue="742"/>
    </cacheField>
    <cacheField name="2022-2032 Total" numFmtId="0">
      <sharedItems containsSemiMixedTypes="0" containsString="0" containsNumber="1" containsInteger="1" minValue="-30" maxValue="1912"/>
    </cacheField>
    <cacheField name="OlderPeople" numFmtId="0">
      <sharedItems containsBlank="1"/>
    </cacheField>
    <cacheField name="ShelteredAccom" numFmtId="0">
      <sharedItems containsBlank="1"/>
    </cacheField>
    <cacheField name="MAPEAST" numFmtId="0">
      <sharedItems containsString="0" containsBlank="1" containsNumber="1" containsInteger="1" minValue="512318" maxValue="522822"/>
    </cacheField>
    <cacheField name="MAPNORTH" numFmtId="0">
      <sharedItems containsString="0" containsBlank="1" containsNumber="1" containsInteger="1" minValue="168844" maxValue="178000"/>
    </cacheField>
    <cacheField name="WARD" numFmtId="0">
      <sharedItems containsBlank="1"/>
    </cacheField>
    <cacheField name="Ward_Name" numFmtId="0">
      <sharedItems/>
    </cacheField>
    <cacheField name="Garden Land" numFmtId="0">
      <sharedItems containsBlank="1"/>
    </cacheField>
    <cacheField name="Town_Centre" numFmtId="0">
      <sharedItems containsBlank="1"/>
    </cacheField>
    <cacheField name="Thames_Policy_Area" numFmtId="0">
      <sharedItems containsBlank="1"/>
    </cacheField>
    <cacheField name="Mixed Use Area" numFmtId="0">
      <sharedItems containsBlank="1"/>
    </cacheField>
    <cacheField name="Mixed_Use_Name" numFmtId="0">
      <sharedItems containsBlank="1"/>
    </cacheField>
    <cacheField name="Green_Belt" numFmtId="0">
      <sharedItems containsBlank="1"/>
    </cacheField>
    <cacheField name="Met_Open_Land" numFmtId="0">
      <sharedItems containsBlank="1"/>
    </cacheField>
    <cacheField name="Conservation Area" numFmtId="0">
      <sharedItems containsBlank="1"/>
    </cacheField>
    <cacheField name="Conservation_Area_Name"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1">
  <r>
    <x v="0"/>
    <x v="0"/>
    <m/>
    <d v="2012-03-30T00:00:00"/>
    <d v="2015-03-30T00:00:00"/>
    <d v="2015-03-14T00:00:00"/>
    <d v="2022-03-31T00:00:00"/>
    <x v="0"/>
    <s v="Open Market"/>
    <s v="Y"/>
    <s v="Demolition of existing station building and access gantries to the platforms and a phased redevelopment to provide;_x000d_1. Removal of existing footbridge structures, adjustment of existing platform canopies and rebuilding of a section of the London Road wall."/>
    <s v="Twickenham Railway Station, London Road, Twickenham, TW1 1BD"/>
    <s v="TW1 1BD"/>
    <m/>
    <m/>
    <m/>
    <m/>
    <m/>
    <m/>
    <m/>
    <m/>
    <m/>
    <n v="0"/>
    <n v="18"/>
    <n v="12"/>
    <m/>
    <m/>
    <m/>
    <m/>
    <m/>
    <m/>
    <m/>
    <n v="30"/>
    <n v="18"/>
    <n v="12"/>
    <n v="0"/>
    <n v="0"/>
    <n v="0"/>
    <n v="0"/>
    <n v="0"/>
    <n v="0"/>
    <n v="0"/>
    <n v="30"/>
    <s v="Y"/>
    <n v="30"/>
    <m/>
    <m/>
    <m/>
    <m/>
    <m/>
    <m/>
    <m/>
    <m/>
    <m/>
    <m/>
    <n v="0"/>
    <n v="0"/>
    <m/>
    <m/>
    <n v="516095"/>
    <n v="173690"/>
    <x v="0"/>
    <x v="0"/>
    <m/>
    <s v="Twickenham"/>
    <m/>
    <m/>
    <m/>
    <m/>
    <m/>
    <m/>
    <m/>
    <x v="0"/>
  </r>
  <r>
    <x v="1"/>
    <x v="1"/>
    <m/>
    <d v="2015-01-19T00:00:00"/>
    <d v="2018-01-19T00:00:00"/>
    <d v="2017-10-01T00:00:00"/>
    <d v="2022-03-31T00:00:00"/>
    <x v="0"/>
    <s v="Open Market"/>
    <s v="Y"/>
    <s v="Conversion of existing block of 3 flats, back into onedwellinghouse. Demolition of existing part 2 storey, part single storey rear addition and erection of part 2 storey and part single storey rear extension. Erection of basement extension, part under exi"/>
    <s v="14 Sheen Gate Gardens, East Sheen, London"/>
    <s v="SW14 7NY"/>
    <n v="1"/>
    <n v="1"/>
    <n v="1"/>
    <m/>
    <m/>
    <m/>
    <m/>
    <m/>
    <m/>
    <n v="3"/>
    <m/>
    <m/>
    <m/>
    <n v="1"/>
    <m/>
    <m/>
    <m/>
    <m/>
    <m/>
    <n v="1"/>
    <n v="-1"/>
    <n v="-1"/>
    <n v="-1"/>
    <n v="1"/>
    <n v="0"/>
    <n v="0"/>
    <n v="0"/>
    <n v="0"/>
    <n v="0"/>
    <n v="-2"/>
    <m/>
    <n v="-2"/>
    <m/>
    <m/>
    <m/>
    <m/>
    <m/>
    <m/>
    <m/>
    <m/>
    <m/>
    <m/>
    <n v="0"/>
    <n v="0"/>
    <m/>
    <m/>
    <n v="520243"/>
    <n v="175216"/>
    <x v="1"/>
    <x v="1"/>
    <m/>
    <m/>
    <m/>
    <m/>
    <m/>
    <m/>
    <m/>
    <s v="Conservation Area"/>
    <s v="CA64 Sheen Lane East Sheen"/>
    <x v="0"/>
  </r>
  <r>
    <x v="2"/>
    <x v="2"/>
    <m/>
    <d v="2015-04-20T00:00:00"/>
    <d v="2018-04-20T00:00:00"/>
    <d v="2018-04-04T00:00:00"/>
    <d v="2021-09-14T00:00:00"/>
    <x v="0"/>
    <s v="Open Market"/>
    <s v="Y"/>
    <s v="Refurbishment and remodelling of the existing dry cleaners (Use Class A1: Shops)  and workshop (Use Class B1c: light industrial) including infill extensions and alterations, conversion of seven x one self-contained flats to six residential flats (comprising 4x2 and 2x1 beds), with associated works including access and cycle parking."/>
    <s v="2 Broad Street, Teddington, TW11 8RF"/>
    <s v="TW11 8RF"/>
    <n v="0"/>
    <m/>
    <m/>
    <m/>
    <m/>
    <m/>
    <m/>
    <m/>
    <m/>
    <n v="0"/>
    <n v="2"/>
    <n v="4"/>
    <m/>
    <m/>
    <m/>
    <m/>
    <m/>
    <m/>
    <m/>
    <n v="6"/>
    <n v="2"/>
    <n v="4"/>
    <n v="0"/>
    <n v="0"/>
    <n v="0"/>
    <n v="0"/>
    <n v="0"/>
    <n v="0"/>
    <n v="0"/>
    <n v="6"/>
    <m/>
    <n v="6"/>
    <m/>
    <m/>
    <m/>
    <m/>
    <m/>
    <m/>
    <m/>
    <m/>
    <m/>
    <m/>
    <n v="0"/>
    <n v="0"/>
    <m/>
    <m/>
    <n v="515537"/>
    <n v="170973"/>
    <x v="2"/>
    <x v="2"/>
    <m/>
    <s v="Teddington"/>
    <m/>
    <m/>
    <m/>
    <m/>
    <m/>
    <m/>
    <m/>
    <x v="0"/>
  </r>
  <r>
    <x v="3"/>
    <x v="0"/>
    <m/>
    <d v="2016-07-14T00:00:00"/>
    <d v="2019-07-14T00:00:00"/>
    <d v="2019-06-01T00:00:00"/>
    <d v="2022-02-11T00:00:00"/>
    <x v="0"/>
    <s v="Open Market"/>
    <s v="Y"/>
    <s v="Demolition of existing house and construction of a new 3 bedroom house."/>
    <s v="The Cottage, Eel Pie Island, Twickenham, TW1 3DY, "/>
    <s v="TW1 3DY"/>
    <m/>
    <n v="1"/>
    <m/>
    <m/>
    <m/>
    <m/>
    <m/>
    <m/>
    <m/>
    <n v="1"/>
    <m/>
    <m/>
    <n v="1"/>
    <m/>
    <m/>
    <m/>
    <m/>
    <m/>
    <m/>
    <n v="1"/>
    <n v="0"/>
    <n v="-1"/>
    <n v="1"/>
    <n v="0"/>
    <n v="0"/>
    <n v="0"/>
    <n v="0"/>
    <n v="0"/>
    <n v="0"/>
    <n v="0"/>
    <m/>
    <n v="0"/>
    <m/>
    <m/>
    <m/>
    <m/>
    <m/>
    <m/>
    <m/>
    <m/>
    <m/>
    <m/>
    <n v="0"/>
    <n v="0"/>
    <m/>
    <m/>
    <n v="516355"/>
    <n v="173076"/>
    <x v="3"/>
    <x v="3"/>
    <m/>
    <m/>
    <s v="Thames Policy Area"/>
    <m/>
    <m/>
    <m/>
    <m/>
    <s v="Conservation Area"/>
    <s v="CA8 Twickenham Riverside"/>
    <x v="0"/>
  </r>
  <r>
    <x v="4"/>
    <x v="0"/>
    <m/>
    <d v="2019-10-11T00:00:00"/>
    <d v="2022-10-11T00:00:00"/>
    <d v="2019-10-16T00:00:00"/>
    <d v="2022-01-21T00:00:00"/>
    <x v="0"/>
    <s v="Open Market"/>
    <s v="Y"/>
    <s v="Non-material amendment to condition U10926 (NS11 - Building Regulations) of planning permission 15/5217/FUL to allow for change in wording of condition to state:  'Prior to the commencement of works above slab level, a scheme shall be submitted to and app"/>
    <s v="Silver Birches, 2 - 6 Marchmont Road, Richmond, TW10 6HH"/>
    <s v="TW10 6HH"/>
    <m/>
    <m/>
    <m/>
    <m/>
    <m/>
    <m/>
    <m/>
    <m/>
    <m/>
    <n v="0"/>
    <m/>
    <n v="2"/>
    <n v="5"/>
    <m/>
    <m/>
    <n v="2"/>
    <m/>
    <m/>
    <m/>
    <n v="9"/>
    <n v="0"/>
    <n v="2"/>
    <n v="5"/>
    <n v="0"/>
    <n v="0"/>
    <n v="2"/>
    <n v="0"/>
    <n v="0"/>
    <n v="0"/>
    <n v="9"/>
    <m/>
    <n v="9"/>
    <m/>
    <m/>
    <m/>
    <m/>
    <m/>
    <m/>
    <m/>
    <m/>
    <m/>
    <m/>
    <n v="0"/>
    <n v="0"/>
    <m/>
    <m/>
    <n v="518559"/>
    <n v="174698"/>
    <x v="4"/>
    <x v="4"/>
    <m/>
    <m/>
    <m/>
    <m/>
    <m/>
    <m/>
    <m/>
    <s v="Conservation Area"/>
    <s v="CA30 St Matthias Richmond"/>
    <x v="0"/>
  </r>
  <r>
    <x v="5"/>
    <x v="0"/>
    <m/>
    <d v="2017-05-30T00:00:00"/>
    <d v="2020-05-30T00:00:00"/>
    <d v="2019-04-01T00:00:00"/>
    <d v="2022-03-18T00:00:00"/>
    <x v="0"/>
    <s v="Open Market"/>
    <s v="Y"/>
    <s v="Demolition of existing single dwelling and erection of a new single dwelling."/>
    <s v="9 Charlotte Road, Barnes, London, SW13 9QJ, "/>
    <s v="SW13 9QJ"/>
    <n v="1"/>
    <m/>
    <m/>
    <m/>
    <m/>
    <m/>
    <m/>
    <m/>
    <m/>
    <n v="1"/>
    <m/>
    <m/>
    <n v="1"/>
    <m/>
    <m/>
    <m/>
    <m/>
    <m/>
    <m/>
    <n v="1"/>
    <n v="-1"/>
    <n v="0"/>
    <n v="1"/>
    <n v="0"/>
    <n v="0"/>
    <n v="0"/>
    <n v="0"/>
    <n v="0"/>
    <n v="0"/>
    <n v="0"/>
    <m/>
    <n v="0"/>
    <m/>
    <m/>
    <m/>
    <m/>
    <m/>
    <m/>
    <m/>
    <m/>
    <m/>
    <m/>
    <n v="0"/>
    <n v="0"/>
    <m/>
    <m/>
    <n v="521779"/>
    <n v="176827"/>
    <x v="5"/>
    <x v="5"/>
    <m/>
    <m/>
    <m/>
    <m/>
    <m/>
    <m/>
    <m/>
    <m/>
    <m/>
    <x v="0"/>
  </r>
  <r>
    <x v="6"/>
    <x v="3"/>
    <m/>
    <d v="2018-08-22T00:00:00"/>
    <d v="2021-08-22T00:00:00"/>
    <d v="2020-09-15T00:00:00"/>
    <d v="2022-03-31T00:00:00"/>
    <x v="0"/>
    <s v="Open Market"/>
    <s v="Y"/>
    <s v="Extending the existing retail and residential accommodation to provide a mixed use scheme comprising of one retail unit and 7 new residential dwellings and retention of 3 currently existing residential dwellings, incorporating cycle storage, amenity space"/>
    <s v="179 - 181 High Street, Hampton Hill"/>
    <s v="TW12"/>
    <n v="1"/>
    <n v="2"/>
    <m/>
    <m/>
    <m/>
    <m/>
    <m/>
    <m/>
    <m/>
    <n v="3"/>
    <n v="5"/>
    <n v="5"/>
    <m/>
    <m/>
    <m/>
    <m/>
    <m/>
    <m/>
    <m/>
    <n v="10"/>
    <n v="4"/>
    <n v="3"/>
    <n v="0"/>
    <n v="0"/>
    <n v="0"/>
    <n v="0"/>
    <n v="0"/>
    <n v="0"/>
    <n v="0"/>
    <n v="7"/>
    <s v="Y"/>
    <n v="7"/>
    <m/>
    <m/>
    <m/>
    <m/>
    <m/>
    <m/>
    <m/>
    <m/>
    <m/>
    <m/>
    <n v="0"/>
    <n v="0"/>
    <m/>
    <m/>
    <n v="514440"/>
    <n v="171238"/>
    <x v="6"/>
    <x v="6"/>
    <m/>
    <m/>
    <m/>
    <s v="Mixed Use Area"/>
    <s v="High Street, Hampton Hill"/>
    <m/>
    <m/>
    <s v="Conservation Area"/>
    <s v="CA38 High Street Hampton Hill"/>
    <x v="0"/>
  </r>
  <r>
    <x v="7"/>
    <x v="0"/>
    <m/>
    <d v="2016-08-10T00:00:00"/>
    <d v="2019-08-10T00:00:00"/>
    <d v="2017-09-25T00:00:00"/>
    <d v="2022-03-31T00:00:00"/>
    <x v="0"/>
    <s v="Open Market"/>
    <s v="Y"/>
    <s v="Demolish 'The Bungalow' and 'The Annexe' and erect one pair of semi detached five bed houses on three floors with garages, access, forecourt, bin stores, landscaping and ancillary works"/>
    <s v="The Bungalow Annexe, Willoughby Road, Twickenham, TW1 2QH"/>
    <s v="TW1 2QH"/>
    <n v="1"/>
    <n v="1"/>
    <m/>
    <m/>
    <m/>
    <m/>
    <m/>
    <m/>
    <m/>
    <n v="2"/>
    <m/>
    <m/>
    <m/>
    <n v="2"/>
    <m/>
    <m/>
    <m/>
    <m/>
    <m/>
    <n v="2"/>
    <n v="-1"/>
    <n v="-1"/>
    <n v="0"/>
    <n v="2"/>
    <n v="0"/>
    <n v="0"/>
    <n v="0"/>
    <n v="0"/>
    <n v="0"/>
    <n v="0"/>
    <m/>
    <n v="0"/>
    <m/>
    <m/>
    <m/>
    <m/>
    <m/>
    <m/>
    <m/>
    <m/>
    <m/>
    <m/>
    <n v="0"/>
    <n v="0"/>
    <m/>
    <m/>
    <n v="517502"/>
    <n v="174565"/>
    <x v="3"/>
    <x v="3"/>
    <m/>
    <m/>
    <s v="Thames Policy Area"/>
    <m/>
    <m/>
    <m/>
    <m/>
    <s v="Conservation Area"/>
    <s v="CA4 Richmond Riverside"/>
    <x v="0"/>
  </r>
  <r>
    <x v="8"/>
    <x v="0"/>
    <m/>
    <d v="2017-10-10T00:00:00"/>
    <d v="2021-05-01T00:00:00"/>
    <d v="2019-12-02T00:00:00"/>
    <d v="2022-03-31T00:00:00"/>
    <x v="0"/>
    <s v="Shared Ownership"/>
    <s v="Y"/>
    <s v="Demolition of the existing office (B1a) building (395 sq.m) and the erection a part five / part six-storey mixed-use building comprising a ground floor office / commercial unit (300 sq.m) and 22 (11 x 1 and 11 x 2 bed) affordable 'shared ownership' apartments"/>
    <s v="2 High Street, Teddington, TW11 8EW"/>
    <s v="TW11 8EW"/>
    <m/>
    <m/>
    <m/>
    <m/>
    <m/>
    <m/>
    <m/>
    <m/>
    <m/>
    <n v="0"/>
    <n v="11"/>
    <n v="11"/>
    <m/>
    <m/>
    <m/>
    <m/>
    <m/>
    <m/>
    <m/>
    <n v="22"/>
    <n v="11"/>
    <n v="11"/>
    <n v="0"/>
    <n v="0"/>
    <n v="0"/>
    <n v="0"/>
    <n v="0"/>
    <n v="0"/>
    <n v="0"/>
    <n v="22"/>
    <s v="Y"/>
    <n v="22"/>
    <m/>
    <m/>
    <m/>
    <m/>
    <m/>
    <m/>
    <m/>
    <m/>
    <m/>
    <m/>
    <n v="0"/>
    <n v="0"/>
    <m/>
    <m/>
    <n v="515918"/>
    <n v="171031"/>
    <x v="2"/>
    <x v="2"/>
    <m/>
    <s v="Teddington"/>
    <m/>
    <m/>
    <m/>
    <m/>
    <m/>
    <m/>
    <m/>
    <x v="0"/>
  </r>
  <r>
    <x v="9"/>
    <x v="1"/>
    <m/>
    <d v="2017-10-30T00:00:00"/>
    <d v="2021-05-01T00:00:00"/>
    <d v="2020-01-10T00:00:00"/>
    <d v="2022-03-31T00:00:00"/>
    <x v="0"/>
    <s v="Open Market"/>
    <s v="Y"/>
    <s v="Conversion of number 11 Upper Lodge Mews and number 12 Upper Lodge Mews into one dwelling house with internal refurbishment."/>
    <s v="11 And 12 Upper Lodge Mews, Bushy Park, Hampton Hill"/>
    <s v="TW12"/>
    <m/>
    <m/>
    <n v="2"/>
    <m/>
    <m/>
    <m/>
    <m/>
    <m/>
    <m/>
    <n v="2"/>
    <m/>
    <m/>
    <m/>
    <n v="1"/>
    <m/>
    <m/>
    <m/>
    <m/>
    <m/>
    <n v="1"/>
    <n v="0"/>
    <n v="0"/>
    <n v="-2"/>
    <n v="1"/>
    <n v="0"/>
    <n v="0"/>
    <n v="0"/>
    <n v="0"/>
    <n v="0"/>
    <n v="-1"/>
    <m/>
    <n v="-1"/>
    <m/>
    <m/>
    <m/>
    <m/>
    <m/>
    <m/>
    <m/>
    <m/>
    <m/>
    <m/>
    <n v="0"/>
    <n v="0"/>
    <m/>
    <m/>
    <n v="514501"/>
    <n v="170687"/>
    <x v="6"/>
    <x v="6"/>
    <m/>
    <m/>
    <m/>
    <m/>
    <m/>
    <m/>
    <m/>
    <s v="Conservation Area"/>
    <s v="CA61 Bushy Park"/>
    <x v="1"/>
  </r>
  <r>
    <x v="10"/>
    <x v="0"/>
    <m/>
    <d v="2017-03-27T00:00:00"/>
    <d v="2020-03-27T00:00:00"/>
    <d v="2017-09-01T00:00:00"/>
    <d v="2021-06-17T00:00:00"/>
    <x v="0"/>
    <s v="Open Market"/>
    <s v="Y"/>
    <s v="Demolition of an existing 3 bedroom bungalow and erection of a new 4 bedroom two storey dwelling (including loft accommodation) with associated landscaping works)."/>
    <s v="46 Sixth Cross Road, Twickenham, TW2 5PB"/>
    <s v="TW2 5PB"/>
    <m/>
    <m/>
    <n v="1"/>
    <m/>
    <m/>
    <m/>
    <m/>
    <m/>
    <m/>
    <n v="1"/>
    <m/>
    <m/>
    <m/>
    <n v="1"/>
    <m/>
    <m/>
    <m/>
    <m/>
    <m/>
    <n v="1"/>
    <n v="0"/>
    <n v="0"/>
    <n v="-1"/>
    <n v="1"/>
    <n v="0"/>
    <n v="0"/>
    <n v="0"/>
    <n v="0"/>
    <n v="0"/>
    <n v="0"/>
    <m/>
    <n v="0"/>
    <m/>
    <m/>
    <m/>
    <m/>
    <m/>
    <m/>
    <m/>
    <m/>
    <m/>
    <m/>
    <n v="0"/>
    <n v="0"/>
    <m/>
    <m/>
    <n v="514468"/>
    <n v="172144"/>
    <x v="7"/>
    <x v="7"/>
    <m/>
    <m/>
    <m/>
    <m/>
    <m/>
    <m/>
    <m/>
    <m/>
    <m/>
    <x v="0"/>
  </r>
  <r>
    <x v="11"/>
    <x v="2"/>
    <m/>
    <d v="2018-04-24T00:00:00"/>
    <d v="2021-04-24T00:00:00"/>
    <d v="2019-10-03T00:00:00"/>
    <d v="2021-05-01T00:00:00"/>
    <x v="0"/>
    <s v="Open Market"/>
    <s v="Y"/>
    <s v="Change of use of premises to live/work unit (mixed C3/B1(c) (sui generis)).  First floor extension. Erection of timber screening to existing roof terrace. Alterations to existing elevations."/>
    <s v="100 Colne Road, Twickenham, TW2 6QE, "/>
    <s v="TW2 6QE"/>
    <m/>
    <m/>
    <m/>
    <m/>
    <m/>
    <m/>
    <m/>
    <m/>
    <m/>
    <n v="0"/>
    <n v="1"/>
    <m/>
    <m/>
    <m/>
    <m/>
    <m/>
    <m/>
    <m/>
    <m/>
    <n v="1"/>
    <n v="1"/>
    <n v="0"/>
    <n v="0"/>
    <n v="0"/>
    <n v="0"/>
    <n v="0"/>
    <n v="0"/>
    <n v="0"/>
    <n v="0"/>
    <n v="1"/>
    <m/>
    <n v="1"/>
    <m/>
    <m/>
    <m/>
    <m/>
    <m/>
    <m/>
    <m/>
    <m/>
    <m/>
    <m/>
    <n v="0"/>
    <n v="0"/>
    <m/>
    <m/>
    <n v="515313"/>
    <n v="173179"/>
    <x v="8"/>
    <x v="8"/>
    <m/>
    <m/>
    <m/>
    <m/>
    <m/>
    <m/>
    <m/>
    <m/>
    <m/>
    <x v="0"/>
  </r>
  <r>
    <x v="12"/>
    <x v="0"/>
    <m/>
    <d v="2018-04-06T00:00:00"/>
    <d v="2021-04-06T00:00:00"/>
    <d v="2018-12-01T00:00:00"/>
    <d v="2021-05-11T00:00:00"/>
    <x v="0"/>
    <s v="Open Market"/>
    <s v="Y"/>
    <s v="Replacement dwellinghouse with associated landscaping, boundary treatment and summer house."/>
    <s v="32 Fife Road, East Sheen, London, SW14 7EL"/>
    <s v="SW14 7EL"/>
    <m/>
    <m/>
    <m/>
    <m/>
    <n v="1"/>
    <m/>
    <m/>
    <m/>
    <m/>
    <n v="1"/>
    <m/>
    <m/>
    <m/>
    <m/>
    <m/>
    <n v="1"/>
    <m/>
    <m/>
    <m/>
    <n v="1"/>
    <n v="0"/>
    <n v="0"/>
    <n v="0"/>
    <n v="0"/>
    <n v="-1"/>
    <n v="1"/>
    <n v="0"/>
    <n v="0"/>
    <n v="0"/>
    <n v="0"/>
    <m/>
    <n v="0"/>
    <m/>
    <m/>
    <m/>
    <m/>
    <m/>
    <m/>
    <m/>
    <m/>
    <m/>
    <m/>
    <n v="0"/>
    <n v="0"/>
    <m/>
    <m/>
    <n v="520119"/>
    <n v="174521"/>
    <x v="1"/>
    <x v="1"/>
    <m/>
    <m/>
    <m/>
    <m/>
    <m/>
    <m/>
    <m/>
    <s v="Conservation Area"/>
    <s v="CA13 Christchurch Road East Sheen"/>
    <x v="0"/>
  </r>
  <r>
    <x v="13"/>
    <x v="0"/>
    <m/>
    <d v="2018-04-13T00:00:00"/>
    <d v="2021-04-13T00:00:00"/>
    <d v="2018-11-30T00:00:00"/>
    <d v="2022-03-09T00:00:00"/>
    <x v="0"/>
    <s v="Open Market"/>
    <s v="Y"/>
    <s v="Demolition of existing detached dwelling and construction of a new 2 storey, 5 bedroom dwelling."/>
    <s v="54 Sandy Lane, Petersham, Richmond, TW10 7EL, "/>
    <s v="TW10 7EL"/>
    <m/>
    <m/>
    <n v="1"/>
    <m/>
    <m/>
    <m/>
    <m/>
    <m/>
    <m/>
    <n v="1"/>
    <m/>
    <m/>
    <m/>
    <m/>
    <n v="1"/>
    <m/>
    <m/>
    <m/>
    <m/>
    <n v="1"/>
    <n v="0"/>
    <n v="0"/>
    <n v="-1"/>
    <n v="0"/>
    <n v="1"/>
    <n v="0"/>
    <n v="0"/>
    <n v="0"/>
    <n v="0"/>
    <n v="0"/>
    <m/>
    <n v="0"/>
    <m/>
    <m/>
    <m/>
    <m/>
    <m/>
    <m/>
    <m/>
    <m/>
    <m/>
    <m/>
    <n v="0"/>
    <n v="0"/>
    <m/>
    <m/>
    <n v="517655"/>
    <n v="172610"/>
    <x v="9"/>
    <x v="9"/>
    <m/>
    <m/>
    <m/>
    <m/>
    <m/>
    <m/>
    <m/>
    <m/>
    <m/>
    <x v="1"/>
  </r>
  <r>
    <x v="14"/>
    <x v="2"/>
    <m/>
    <d v="2017-11-09T00:00:00"/>
    <d v="2021-05-01T00:00:00"/>
    <d v="2018-09-04T00:00:00"/>
    <d v="2021-08-31T00:00:00"/>
    <x v="0"/>
    <s v="Open Market"/>
    <s v="Y"/>
    <s v="Part conversion of rear shop unit and single storey side/rear extension to form a studio flat._x000d_"/>
    <s v="54 White Hart Lane, Barnes, London, SW13 0PZ, "/>
    <s v="SW13 0PZ"/>
    <m/>
    <m/>
    <m/>
    <m/>
    <m/>
    <m/>
    <m/>
    <m/>
    <m/>
    <n v="0"/>
    <n v="1"/>
    <m/>
    <m/>
    <m/>
    <m/>
    <m/>
    <m/>
    <m/>
    <m/>
    <n v="1"/>
    <n v="1"/>
    <n v="0"/>
    <n v="0"/>
    <n v="0"/>
    <n v="0"/>
    <n v="0"/>
    <n v="0"/>
    <n v="0"/>
    <n v="0"/>
    <n v="1"/>
    <m/>
    <n v="1"/>
    <m/>
    <m/>
    <m/>
    <m/>
    <m/>
    <m/>
    <m/>
    <m/>
    <m/>
    <m/>
    <n v="0"/>
    <n v="0"/>
    <m/>
    <m/>
    <n v="521310"/>
    <n v="175864"/>
    <x v="10"/>
    <x v="10"/>
    <m/>
    <m/>
    <m/>
    <s v="Mixed Use Area"/>
    <s v="White Hart lane, Barnes"/>
    <m/>
    <m/>
    <s v="Conservation Area"/>
    <s v="CA33 Mortlake"/>
    <x v="0"/>
  </r>
  <r>
    <x v="15"/>
    <x v="0"/>
    <m/>
    <d v="2018-03-15T00:00:00"/>
    <d v="2021-03-15T00:00:00"/>
    <d v="2020-05-04T00:00:00"/>
    <d v="2022-03-31T00:00:00"/>
    <x v="0"/>
    <s v="Open Market"/>
    <s v="Y"/>
    <s v="Erection of a 3 storey dwellinghouse with accommodation at basement level, associated landscaping works and rear outbuilding for garage."/>
    <s v="4 Church Street, Twickenham, TW1 3NJ"/>
    <s v="TW1 3NJ"/>
    <m/>
    <m/>
    <m/>
    <m/>
    <m/>
    <m/>
    <m/>
    <m/>
    <m/>
    <n v="0"/>
    <m/>
    <m/>
    <m/>
    <n v="1"/>
    <m/>
    <m/>
    <m/>
    <m/>
    <m/>
    <n v="1"/>
    <n v="0"/>
    <n v="0"/>
    <n v="0"/>
    <n v="1"/>
    <n v="0"/>
    <n v="0"/>
    <n v="0"/>
    <n v="0"/>
    <n v="0"/>
    <n v="1"/>
    <m/>
    <n v="1"/>
    <m/>
    <m/>
    <m/>
    <m/>
    <m/>
    <m/>
    <m/>
    <m/>
    <m/>
    <m/>
    <n v="0"/>
    <n v="0"/>
    <m/>
    <m/>
    <n v="516426"/>
    <n v="173349"/>
    <x v="3"/>
    <x v="3"/>
    <m/>
    <s v="Twickenham"/>
    <m/>
    <m/>
    <m/>
    <m/>
    <m/>
    <s v="Conservation Area"/>
    <s v="CA8 Twickenham Riverside"/>
    <x v="0"/>
  </r>
  <r>
    <x v="16"/>
    <x v="2"/>
    <s v="PA"/>
    <d v="2017-12-28T00:00:00"/>
    <d v="2021-05-01T00:00:00"/>
    <d v="2020-12-01T00:00:00"/>
    <d v="2021-10-01T00:00:00"/>
    <x v="0"/>
    <s v="Open Market"/>
    <s v="Y"/>
    <s v="Change of use from Class C4 (House in Multiple Occupation) to C3 (residential) to provide 1 x 3 bed flat"/>
    <s v="35A Broad Street, Teddington, TW11 8QZ, "/>
    <s v="TW11 8QZ"/>
    <m/>
    <m/>
    <m/>
    <m/>
    <m/>
    <m/>
    <m/>
    <m/>
    <m/>
    <n v="0"/>
    <m/>
    <m/>
    <n v="1"/>
    <m/>
    <m/>
    <m/>
    <m/>
    <m/>
    <m/>
    <n v="1"/>
    <n v="0"/>
    <n v="0"/>
    <n v="1"/>
    <n v="0"/>
    <n v="0"/>
    <n v="0"/>
    <n v="0"/>
    <n v="0"/>
    <n v="0"/>
    <n v="1"/>
    <m/>
    <n v="1"/>
    <m/>
    <m/>
    <m/>
    <m/>
    <m/>
    <m/>
    <m/>
    <m/>
    <m/>
    <m/>
    <n v="0"/>
    <n v="0"/>
    <m/>
    <m/>
    <n v="515625"/>
    <n v="170998"/>
    <x v="2"/>
    <x v="2"/>
    <m/>
    <s v="Teddington"/>
    <m/>
    <m/>
    <m/>
    <m/>
    <m/>
    <m/>
    <m/>
    <x v="0"/>
  </r>
  <r>
    <x v="17"/>
    <x v="0"/>
    <m/>
    <d v="2018-04-03T00:00:00"/>
    <d v="2021-04-03T00:00:00"/>
    <d v="2019-03-01T00:00:00"/>
    <d v="2022-03-15T00:00:00"/>
    <x v="0"/>
    <s v="Open Market"/>
    <s v="Y"/>
    <s v="Demolition of the existing 2 storey residential building and single storey garages and erection of a pair of semi-detached, 3 storey (plus basement) 4 bedroom dwellings with associated private gardens and off street parking.  Creation of a new crossover a"/>
    <s v="Upton House, 19 - 20 Queens Ride, Barnes, London, SW13 0HX, "/>
    <s v="SW13 0HX"/>
    <m/>
    <m/>
    <n v="2"/>
    <m/>
    <m/>
    <m/>
    <m/>
    <m/>
    <m/>
    <n v="2"/>
    <m/>
    <m/>
    <m/>
    <n v="2"/>
    <m/>
    <m/>
    <m/>
    <m/>
    <m/>
    <n v="2"/>
    <n v="0"/>
    <n v="0"/>
    <n v="-2"/>
    <n v="2"/>
    <n v="0"/>
    <n v="0"/>
    <n v="0"/>
    <n v="0"/>
    <n v="0"/>
    <n v="0"/>
    <m/>
    <n v="0"/>
    <m/>
    <m/>
    <m/>
    <m/>
    <m/>
    <m/>
    <m/>
    <m/>
    <m/>
    <m/>
    <n v="0"/>
    <n v="0"/>
    <m/>
    <m/>
    <n v="522357"/>
    <n v="175528"/>
    <x v="10"/>
    <x v="10"/>
    <m/>
    <m/>
    <m/>
    <m/>
    <m/>
    <m/>
    <m/>
    <m/>
    <m/>
    <x v="0"/>
  </r>
  <r>
    <x v="18"/>
    <x v="0"/>
    <m/>
    <d v="2018-12-20T00:00:00"/>
    <d v="2021-12-20T00:00:00"/>
    <d v="2020-09-01T00:00:00"/>
    <d v="2022-01-07T00:00:00"/>
    <x v="0"/>
    <s v="Open Market"/>
    <s v="Y"/>
    <s v="Subdivision of existing curtilage at 168 Broom Road; alterations to existing garage to the rear of the site comprising single storey side extension; two rear dormer roof extensions; two rooflights to the front roofslope and fenestration alterations to fac"/>
    <s v="168 Broom Road, Teddington, TW11 9PQ, "/>
    <s v="TW11 9PQ"/>
    <m/>
    <m/>
    <m/>
    <m/>
    <m/>
    <m/>
    <m/>
    <m/>
    <m/>
    <n v="0"/>
    <n v="1"/>
    <m/>
    <m/>
    <m/>
    <m/>
    <m/>
    <m/>
    <m/>
    <m/>
    <n v="1"/>
    <n v="1"/>
    <n v="0"/>
    <n v="0"/>
    <n v="0"/>
    <n v="0"/>
    <n v="0"/>
    <n v="0"/>
    <n v="0"/>
    <n v="0"/>
    <n v="1"/>
    <m/>
    <n v="1"/>
    <m/>
    <m/>
    <m/>
    <m/>
    <m/>
    <m/>
    <m/>
    <m/>
    <m/>
    <m/>
    <n v="0"/>
    <n v="0"/>
    <m/>
    <m/>
    <n v="517388"/>
    <n v="170706"/>
    <x v="11"/>
    <x v="11"/>
    <s v="Y"/>
    <m/>
    <m/>
    <m/>
    <m/>
    <m/>
    <m/>
    <m/>
    <m/>
    <x v="1"/>
  </r>
  <r>
    <x v="19"/>
    <x v="2"/>
    <m/>
    <d v="2018-09-25T00:00:00"/>
    <d v="2021-09-25T00:00:00"/>
    <d v="2019-10-01T00:00:00"/>
    <d v="2021-08-01T00:00:00"/>
    <x v="0"/>
    <s v="Open Market"/>
    <s v="Y"/>
    <s v="Removal of Condition U35386 (Residential-Ancillary Accommodation) and vary condition U35387 (Mixed use A4/C1) of planning permission 17/2301/FUL to exclude the reference to the stable block."/>
    <s v="Jolly Coopers , 16 High Street, Hampton, TW12 2SJ"/>
    <s v="TW12 2SJ"/>
    <m/>
    <m/>
    <n v="1"/>
    <m/>
    <m/>
    <m/>
    <m/>
    <m/>
    <m/>
    <n v="1"/>
    <m/>
    <n v="1"/>
    <m/>
    <m/>
    <m/>
    <m/>
    <m/>
    <m/>
    <m/>
    <n v="1"/>
    <n v="0"/>
    <n v="1"/>
    <n v="-1"/>
    <n v="0"/>
    <n v="0"/>
    <n v="0"/>
    <n v="0"/>
    <n v="0"/>
    <n v="0"/>
    <n v="0"/>
    <m/>
    <n v="0"/>
    <m/>
    <m/>
    <m/>
    <m/>
    <m/>
    <m/>
    <m/>
    <m/>
    <m/>
    <m/>
    <n v="0"/>
    <n v="0"/>
    <m/>
    <m/>
    <n v="514005"/>
    <n v="169556"/>
    <x v="12"/>
    <x v="12"/>
    <m/>
    <m/>
    <m/>
    <s v="Mixed Use Area"/>
    <s v="Thames Street, Hampton"/>
    <m/>
    <m/>
    <s v="Conservation Area"/>
    <s v="CA12 Hampton Village"/>
    <x v="0"/>
  </r>
  <r>
    <x v="20"/>
    <x v="2"/>
    <m/>
    <d v="2019-05-30T00:00:00"/>
    <d v="2022-05-30T00:00:00"/>
    <d v="2020-01-13T00:00:00"/>
    <d v="2021-09-01T00:00:00"/>
    <x v="0"/>
    <s v="Open Market"/>
    <s v="Y"/>
    <s v="Demolition of existing single-storey rear lean-to extension and formation of new external patio and other external alterations to elevations.  Change of use of rear part of ground floor level from A1(retail) to C3 (residential) to faciliate its conversion"/>
    <s v="300 - 302 Sandycombe Road, Richmond, TW9 3NG, "/>
    <s v="TW9 3NG"/>
    <m/>
    <m/>
    <m/>
    <m/>
    <m/>
    <m/>
    <m/>
    <m/>
    <m/>
    <n v="0"/>
    <m/>
    <n v="1"/>
    <m/>
    <m/>
    <m/>
    <m/>
    <m/>
    <m/>
    <m/>
    <n v="1"/>
    <n v="0"/>
    <n v="1"/>
    <n v="0"/>
    <n v="0"/>
    <n v="0"/>
    <n v="0"/>
    <n v="0"/>
    <n v="0"/>
    <n v="0"/>
    <n v="1"/>
    <m/>
    <n v="1"/>
    <m/>
    <m/>
    <m/>
    <m/>
    <m/>
    <m/>
    <m/>
    <m/>
    <m/>
    <m/>
    <n v="0"/>
    <n v="0"/>
    <m/>
    <m/>
    <n v="519061"/>
    <n v="176662"/>
    <x v="13"/>
    <x v="13"/>
    <m/>
    <m/>
    <m/>
    <m/>
    <m/>
    <m/>
    <m/>
    <s v="Conservation Area"/>
    <s v="CA15 Kew Gardens Kew"/>
    <x v="0"/>
  </r>
  <r>
    <x v="21"/>
    <x v="2"/>
    <m/>
    <d v="2019-03-08T00:00:00"/>
    <d v="2022-03-08T00:00:00"/>
    <d v="2019-03-29T00:00:00"/>
    <d v="2022-02-14T00:00:00"/>
    <x v="0"/>
    <s v="Open Market"/>
    <s v="Y"/>
    <s v="Change of use of ancillary A3 accommodation on 1st and 2nd floors to create 1No. 3bed self-contained flat (C3 use) and installation of a rear door and railings at first floor level."/>
    <s v="20 - 22 High Street, Teddington, TW11 8EW, "/>
    <s v="TW11 8EW"/>
    <m/>
    <m/>
    <m/>
    <m/>
    <m/>
    <m/>
    <m/>
    <m/>
    <m/>
    <n v="0"/>
    <m/>
    <m/>
    <n v="1"/>
    <m/>
    <m/>
    <m/>
    <m/>
    <m/>
    <m/>
    <n v="1"/>
    <n v="0"/>
    <n v="0"/>
    <n v="1"/>
    <n v="0"/>
    <n v="0"/>
    <n v="0"/>
    <n v="0"/>
    <n v="0"/>
    <n v="0"/>
    <n v="1"/>
    <m/>
    <n v="1"/>
    <m/>
    <m/>
    <m/>
    <m/>
    <m/>
    <m/>
    <m/>
    <m/>
    <m/>
    <m/>
    <n v="0"/>
    <n v="0"/>
    <m/>
    <m/>
    <n v="516022"/>
    <n v="171099"/>
    <x v="2"/>
    <x v="2"/>
    <m/>
    <s v="Teddington"/>
    <m/>
    <m/>
    <m/>
    <m/>
    <m/>
    <s v="Conservation Area"/>
    <s v="CA37 High Street Teddington"/>
    <x v="0"/>
  </r>
  <r>
    <x v="22"/>
    <x v="2"/>
    <s v="PA"/>
    <d v="2018-12-28T00:00:00"/>
    <d v="2021-12-28T00:00:00"/>
    <d v="2021-03-01T00:00:00"/>
    <d v="2021-10-22T00:00:00"/>
    <x v="0"/>
    <s v="Open Market"/>
    <s v="Y"/>
    <s v="Change of use from office B1(a) to C3 (Resdiential) use to provide 1 x 1 bed dwellinghouse."/>
    <s v="108 Shacklegate Lane, Teddington, TW11 8SH, "/>
    <s v="TW11 8SH"/>
    <m/>
    <m/>
    <m/>
    <m/>
    <m/>
    <m/>
    <m/>
    <m/>
    <m/>
    <n v="0"/>
    <n v="1"/>
    <m/>
    <m/>
    <m/>
    <m/>
    <m/>
    <m/>
    <m/>
    <m/>
    <n v="1"/>
    <n v="1"/>
    <n v="0"/>
    <n v="0"/>
    <n v="0"/>
    <n v="0"/>
    <n v="0"/>
    <n v="0"/>
    <n v="0"/>
    <n v="0"/>
    <n v="1"/>
    <m/>
    <n v="1"/>
    <m/>
    <m/>
    <m/>
    <m/>
    <m/>
    <m/>
    <m/>
    <m/>
    <m/>
    <m/>
    <n v="0"/>
    <n v="0"/>
    <m/>
    <m/>
    <n v="515394"/>
    <n v="171656"/>
    <x v="6"/>
    <x v="6"/>
    <m/>
    <m/>
    <m/>
    <m/>
    <m/>
    <m/>
    <m/>
    <m/>
    <m/>
    <x v="0"/>
  </r>
  <r>
    <x v="23"/>
    <x v="2"/>
    <s v="PA"/>
    <d v="2019-01-18T00:00:00"/>
    <d v="2022-01-18T00:00:00"/>
    <d v="2019-11-15T00:00:00"/>
    <d v="2021-07-16T00:00:00"/>
    <x v="0"/>
    <s v="Open Market"/>
    <s v="Y"/>
    <s v="Change of use of two detached buildings and the associated curtilage from light industrial use (Class B1(c)) to residential use (Class C3) to provide 7 x 1 bedroom units and 1 x 2 bedroom unit."/>
    <s v="42 - 42A High Street, Hampton Wick, Kingston Upon Thames, KT1 4DB, "/>
    <s v="KT1 4DB"/>
    <m/>
    <m/>
    <m/>
    <m/>
    <m/>
    <m/>
    <m/>
    <m/>
    <m/>
    <n v="0"/>
    <n v="7"/>
    <n v="1"/>
    <m/>
    <m/>
    <m/>
    <m/>
    <m/>
    <m/>
    <m/>
    <n v="8"/>
    <n v="7"/>
    <n v="1"/>
    <n v="0"/>
    <n v="0"/>
    <n v="0"/>
    <n v="0"/>
    <n v="0"/>
    <n v="0"/>
    <n v="0"/>
    <n v="8"/>
    <m/>
    <n v="8"/>
    <m/>
    <m/>
    <m/>
    <m/>
    <m/>
    <m/>
    <m/>
    <m/>
    <m/>
    <m/>
    <n v="0"/>
    <n v="0"/>
    <m/>
    <m/>
    <n v="517565"/>
    <n v="169582"/>
    <x v="11"/>
    <x v="11"/>
    <m/>
    <m/>
    <m/>
    <s v="Mixed Use Area"/>
    <s v="Hampton Wick"/>
    <m/>
    <m/>
    <s v="Conservation Area"/>
    <s v="CA18 Hampton Wick"/>
    <x v="0"/>
  </r>
  <r>
    <x v="24"/>
    <x v="0"/>
    <m/>
    <d v="2019-11-11T00:00:00"/>
    <d v="2022-11-11T00:00:00"/>
    <d v="2020-04-14T00:00:00"/>
    <d v="2022-03-31T00:00:00"/>
    <x v="0"/>
    <s v="Open Market"/>
    <s v="Y"/>
    <s v="Demolition of existing dwelling and construction of two-storey five-bedroom (10-Person) dwelling with basement and associated landscaping and refuse/recycling and cycle storage."/>
    <s v="2 West Park Avenue, Kew, Richmond, TW9 4AL, "/>
    <s v="TW9 4AL"/>
    <m/>
    <m/>
    <m/>
    <m/>
    <n v="1"/>
    <m/>
    <m/>
    <m/>
    <m/>
    <n v="1"/>
    <m/>
    <m/>
    <m/>
    <m/>
    <n v="1"/>
    <m/>
    <m/>
    <m/>
    <m/>
    <n v="1"/>
    <n v="0"/>
    <n v="0"/>
    <n v="0"/>
    <n v="0"/>
    <n v="0"/>
    <n v="0"/>
    <n v="0"/>
    <n v="0"/>
    <n v="0"/>
    <n v="0"/>
    <m/>
    <n v="0"/>
    <m/>
    <m/>
    <m/>
    <m/>
    <m/>
    <m/>
    <m/>
    <m/>
    <m/>
    <m/>
    <n v="0"/>
    <n v="0"/>
    <m/>
    <m/>
    <n v="519487"/>
    <n v="176661"/>
    <x v="13"/>
    <x v="13"/>
    <m/>
    <m/>
    <m/>
    <m/>
    <m/>
    <m/>
    <m/>
    <m/>
    <m/>
    <x v="0"/>
  </r>
  <r>
    <x v="25"/>
    <x v="4"/>
    <m/>
    <d v="2019-12-12T00:00:00"/>
    <d v="2022-12-12T00:00:00"/>
    <d v="2020-03-30T00:00:00"/>
    <d v="2021-11-18T00:00:00"/>
    <x v="0"/>
    <s v="Open Market"/>
    <s v="Y"/>
    <s v="Erection of an independent senior living extra care building comprising of 28 units (following demolition of existing care home) at 12 - 14 Station Road, the refurbishment and renovation of Nos.13 and 23 - 33 Lower Teddington Road (including the erection"/>
    <s v="Orione House - 12 Station Road _x000a__x000a_"/>
    <s v="KT1"/>
    <m/>
    <m/>
    <m/>
    <m/>
    <m/>
    <m/>
    <m/>
    <m/>
    <m/>
    <n v="0"/>
    <n v="4"/>
    <n v="23"/>
    <n v="1"/>
    <m/>
    <m/>
    <m/>
    <m/>
    <m/>
    <m/>
    <n v="28"/>
    <n v="4"/>
    <n v="23"/>
    <n v="1"/>
    <n v="0"/>
    <n v="0"/>
    <n v="0"/>
    <n v="0"/>
    <n v="0"/>
    <n v="0"/>
    <n v="28"/>
    <s v="Y"/>
    <n v="28"/>
    <m/>
    <m/>
    <m/>
    <m/>
    <m/>
    <m/>
    <m/>
    <m/>
    <m/>
    <m/>
    <n v="0"/>
    <n v="0"/>
    <s v="Y"/>
    <m/>
    <n v="517598"/>
    <n v="169722"/>
    <x v="11"/>
    <x v="11"/>
    <m/>
    <m/>
    <m/>
    <m/>
    <m/>
    <m/>
    <m/>
    <s v="Conservation Area"/>
    <s v="CA18 Hampton Wick"/>
    <x v="0"/>
  </r>
  <r>
    <x v="26"/>
    <x v="2"/>
    <s v="PA"/>
    <d v="2019-03-13T00:00:00"/>
    <d v="2022-03-13T00:00:00"/>
    <d v="2019-04-01T00:00:00"/>
    <d v="2021-05-05T00:00:00"/>
    <x v="0"/>
    <s v="Open Market"/>
    <s v="Y"/>
    <s v="Change of use from B1(a) Office use to C3 Residential use to provide 3 x 1 bed and 1 x 2 bed flats with associated internal refuse and cycle storage."/>
    <s v="Albion House, Colne Road, Twickenham, TW2 6QL, "/>
    <s v="TW2 6QL"/>
    <m/>
    <m/>
    <m/>
    <m/>
    <m/>
    <m/>
    <m/>
    <m/>
    <m/>
    <n v="0"/>
    <n v="3"/>
    <n v="1"/>
    <m/>
    <m/>
    <m/>
    <m/>
    <m/>
    <m/>
    <m/>
    <n v="4"/>
    <n v="3"/>
    <n v="1"/>
    <n v="0"/>
    <n v="0"/>
    <n v="0"/>
    <n v="0"/>
    <n v="0"/>
    <n v="0"/>
    <n v="0"/>
    <n v="4"/>
    <m/>
    <n v="4"/>
    <m/>
    <m/>
    <m/>
    <m/>
    <m/>
    <m/>
    <m/>
    <m/>
    <m/>
    <m/>
    <n v="0"/>
    <n v="0"/>
    <m/>
    <m/>
    <n v="515383"/>
    <n v="173139"/>
    <x v="8"/>
    <x v="8"/>
    <m/>
    <m/>
    <m/>
    <m/>
    <m/>
    <m/>
    <m/>
    <m/>
    <m/>
    <x v="0"/>
  </r>
  <r>
    <x v="27"/>
    <x v="0"/>
    <m/>
    <d v="2019-12-05T00:00:00"/>
    <d v="2022-12-05T00:00:00"/>
    <d v="2021-03-31T00:00:00"/>
    <d v="2022-03-31T00:00:00"/>
    <x v="0"/>
    <s v="Open Market"/>
    <s v="Y"/>
    <s v="Erection of two-storey detached dwellinghouse and basement with sunken courtyard and green wall.  New brick wall and pedestrian gate to Popes Avenue frontage, new parking and hard and soft landscaping."/>
    <s v="Ajanta , 13 Walpole Gardens, Twickenham, TW2 5SL"/>
    <s v="TW2 5SL"/>
    <m/>
    <m/>
    <m/>
    <m/>
    <m/>
    <m/>
    <m/>
    <m/>
    <m/>
    <n v="0"/>
    <m/>
    <m/>
    <n v="1"/>
    <m/>
    <m/>
    <m/>
    <m/>
    <m/>
    <m/>
    <n v="1"/>
    <n v="0"/>
    <n v="0"/>
    <n v="1"/>
    <n v="0"/>
    <n v="0"/>
    <n v="0"/>
    <n v="0"/>
    <n v="0"/>
    <n v="0"/>
    <n v="1"/>
    <m/>
    <n v="1"/>
    <m/>
    <m/>
    <m/>
    <m/>
    <m/>
    <m/>
    <m/>
    <m/>
    <m/>
    <m/>
    <n v="0"/>
    <n v="0"/>
    <m/>
    <m/>
    <n v="515414"/>
    <n v="172536"/>
    <x v="8"/>
    <x v="8"/>
    <s v="Y"/>
    <m/>
    <m/>
    <m/>
    <m/>
    <m/>
    <m/>
    <s v="Conservation Area"/>
    <s v="CA40 Popes Avenue Twickenham"/>
    <x v="0"/>
  </r>
  <r>
    <x v="28"/>
    <x v="1"/>
    <m/>
    <d v="2019-08-02T00:00:00"/>
    <d v="2022-08-02T00:00:00"/>
    <d v="2020-02-11T00:00:00"/>
    <d v="2021-10-28T00:00:00"/>
    <x v="0"/>
    <s v="Open Market"/>
    <s v="Y"/>
    <s v="Two-storey side/rear extension with accommodation in the roof, removal of external staircase to facilitate the conversion of existing dwellinghouse into 7 self-contained flats (4 x 1 bed and 3 x 2 bed) and associated cycle and refuse stores."/>
    <s v="Fairlight, 4 Church Grove, Hampton Wick, Kingston Upon Thames, KT1 4AL, "/>
    <s v="KT1 4AL"/>
    <m/>
    <m/>
    <m/>
    <m/>
    <m/>
    <m/>
    <m/>
    <m/>
    <n v="1"/>
    <n v="1"/>
    <n v="4"/>
    <n v="3"/>
    <m/>
    <m/>
    <m/>
    <m/>
    <m/>
    <m/>
    <m/>
    <n v="7"/>
    <n v="4"/>
    <n v="3"/>
    <n v="0"/>
    <n v="0"/>
    <n v="0"/>
    <n v="0"/>
    <n v="0"/>
    <n v="0"/>
    <n v="-1"/>
    <n v="6"/>
    <m/>
    <n v="6"/>
    <m/>
    <m/>
    <m/>
    <m/>
    <m/>
    <m/>
    <m/>
    <m/>
    <m/>
    <m/>
    <n v="0"/>
    <n v="0"/>
    <m/>
    <m/>
    <n v="517453"/>
    <n v="169423"/>
    <x v="11"/>
    <x v="11"/>
    <m/>
    <m/>
    <m/>
    <s v="Mixed Use Area"/>
    <s v="Hampton Wick"/>
    <m/>
    <m/>
    <s v="Conservation Area"/>
    <s v="CA18 Hampton Wick"/>
    <x v="0"/>
  </r>
  <r>
    <x v="29"/>
    <x v="2"/>
    <s v="PA"/>
    <d v="2019-07-16T00:00:00"/>
    <d v="2022-07-16T00:00:00"/>
    <d v="2022-01-07T00:00:00"/>
    <d v="2022-03-31T00:00:00"/>
    <x v="0"/>
    <s v="Open Market"/>
    <s v="Y"/>
    <s v="Conversion of B1(a) office unit at rear ground floor to C3 residential to provide 1 self-contained residential flat. (Proposal description corrected)."/>
    <s v="57B York Street, Twickenham, TW1 3LP, "/>
    <s v="TW1 3LP"/>
    <m/>
    <m/>
    <m/>
    <m/>
    <m/>
    <m/>
    <m/>
    <m/>
    <m/>
    <n v="0"/>
    <n v="1"/>
    <m/>
    <m/>
    <m/>
    <m/>
    <m/>
    <m/>
    <m/>
    <m/>
    <n v="1"/>
    <n v="1"/>
    <n v="0"/>
    <n v="0"/>
    <n v="0"/>
    <n v="0"/>
    <n v="0"/>
    <n v="0"/>
    <n v="0"/>
    <n v="0"/>
    <n v="1"/>
    <m/>
    <n v="1"/>
    <m/>
    <m/>
    <m/>
    <m/>
    <m/>
    <m/>
    <m/>
    <m/>
    <m/>
    <m/>
    <n v="0"/>
    <n v="0"/>
    <m/>
    <m/>
    <n v="516442"/>
    <n v="173470"/>
    <x v="3"/>
    <x v="3"/>
    <m/>
    <s v="Twickenham"/>
    <m/>
    <m/>
    <m/>
    <m/>
    <m/>
    <s v="Conservation Area"/>
    <s v="CA8 Twickenham Riverside"/>
    <x v="0"/>
  </r>
  <r>
    <x v="30"/>
    <x v="2"/>
    <s v="PA"/>
    <d v="2019-08-29T00:00:00"/>
    <d v="2022-08-29T00:00:00"/>
    <d v="2020-09-01T00:00:00"/>
    <d v="2022-03-31T00:00:00"/>
    <x v="0"/>
    <s v="Open Market"/>
    <s v="Y"/>
    <s v="Change of use of property from B1(c) light industrial use to C3 residential (1x2 bedroom house)"/>
    <s v="1A - 3A Holly Road, Hampton Hill, Hampton, TW12 1QF, "/>
    <s v="TW12 1QF"/>
    <m/>
    <m/>
    <m/>
    <m/>
    <m/>
    <m/>
    <m/>
    <m/>
    <m/>
    <n v="0"/>
    <m/>
    <n v="1"/>
    <m/>
    <m/>
    <m/>
    <m/>
    <m/>
    <m/>
    <m/>
    <n v="1"/>
    <n v="0"/>
    <n v="1"/>
    <n v="0"/>
    <n v="0"/>
    <n v="0"/>
    <n v="0"/>
    <n v="0"/>
    <n v="0"/>
    <n v="0"/>
    <n v="1"/>
    <m/>
    <n v="1"/>
    <m/>
    <m/>
    <m/>
    <m/>
    <m/>
    <m/>
    <m/>
    <m/>
    <m/>
    <m/>
    <n v="0"/>
    <n v="0"/>
    <m/>
    <m/>
    <n v="514191"/>
    <n v="170734"/>
    <x v="6"/>
    <x v="6"/>
    <m/>
    <m/>
    <m/>
    <s v="Mixed Use Area"/>
    <s v="High Street, Hampton Hill"/>
    <m/>
    <m/>
    <m/>
    <m/>
    <x v="1"/>
  </r>
  <r>
    <x v="31"/>
    <x v="2"/>
    <s v="PA"/>
    <d v="2019-11-05T00:00:00"/>
    <d v="2022-11-05T00:00:00"/>
    <d v="2020-05-21T00:00:00"/>
    <d v="2022-01-14T00:00:00"/>
    <x v="0"/>
    <s v="Open Market"/>
    <s v="Y"/>
    <s v="Change of use of the ground and basement from B1(a) office use, to Class C3 (dwellinghouse) as a single self-contained 3 bedroom flat."/>
    <s v="115 White Hart Lane, Barnes, London, SW13 0JL, "/>
    <s v="SW13 0JL"/>
    <m/>
    <m/>
    <m/>
    <m/>
    <m/>
    <m/>
    <m/>
    <m/>
    <m/>
    <n v="0"/>
    <m/>
    <m/>
    <n v="1"/>
    <m/>
    <m/>
    <m/>
    <m/>
    <m/>
    <m/>
    <n v="1"/>
    <n v="0"/>
    <n v="0"/>
    <n v="1"/>
    <n v="0"/>
    <n v="0"/>
    <n v="0"/>
    <n v="0"/>
    <n v="0"/>
    <n v="0"/>
    <n v="1"/>
    <m/>
    <n v="1"/>
    <m/>
    <m/>
    <m/>
    <m/>
    <m/>
    <m/>
    <m/>
    <m/>
    <m/>
    <m/>
    <n v="0"/>
    <n v="0"/>
    <m/>
    <m/>
    <n v="521408"/>
    <n v="175714"/>
    <x v="10"/>
    <x v="10"/>
    <m/>
    <m/>
    <m/>
    <m/>
    <m/>
    <m/>
    <m/>
    <s v="Conservation Area"/>
    <s v="CA53 White Hart Lane Mortlake"/>
    <x v="0"/>
  </r>
  <r>
    <x v="32"/>
    <x v="1"/>
    <m/>
    <d v="2020-01-15T00:00:00"/>
    <d v="2023-01-15T00:00:00"/>
    <d v="2020-05-01T00:00:00"/>
    <d v="2021-06-14T00:00:00"/>
    <x v="0"/>
    <s v="Open Market"/>
    <s v="Y"/>
    <s v="Replacement mansard roof and two dormers to rear elevation, erection of new front elevation dormer, blocking up of existing front elevation rooflight, enlargement of existing basement area, creation of rear basement terrace, ground floor extension, and erection of front garden wall to facilitate the reversion of existing block of two maisonettes to a single dwelling house"/>
    <s v="44 Nassau Road, Barnes, London"/>
    <s v="SW13 9QE"/>
    <n v="1"/>
    <m/>
    <m/>
    <n v="1"/>
    <m/>
    <m/>
    <m/>
    <m/>
    <m/>
    <n v="2"/>
    <m/>
    <m/>
    <m/>
    <m/>
    <m/>
    <n v="1"/>
    <m/>
    <m/>
    <m/>
    <n v="1"/>
    <n v="-1"/>
    <n v="0"/>
    <n v="0"/>
    <n v="-1"/>
    <n v="0"/>
    <n v="1"/>
    <n v="0"/>
    <n v="0"/>
    <n v="0"/>
    <n v="-1"/>
    <m/>
    <n v="-1"/>
    <m/>
    <m/>
    <m/>
    <m/>
    <m/>
    <m/>
    <m/>
    <m/>
    <m/>
    <m/>
    <n v="0"/>
    <n v="0"/>
    <m/>
    <m/>
    <n v="521753"/>
    <n v="176604"/>
    <x v="5"/>
    <x v="5"/>
    <m/>
    <m/>
    <m/>
    <m/>
    <m/>
    <m/>
    <m/>
    <m/>
    <m/>
    <x v="0"/>
  </r>
  <r>
    <x v="33"/>
    <x v="2"/>
    <m/>
    <d v="2021-03-18T00:00:00"/>
    <d v="2024-03-18T00:00:00"/>
    <d v="2020-12-01T00:00:00"/>
    <d v="2021-11-01T00:00:00"/>
    <x v="0"/>
    <s v="Open Market"/>
    <s v="Y"/>
    <s v="Change of use from one dwelling house falling under Class C4 (houses in multiple occupation) to Class C3 (dwellinghouse) to provide 1 x 2bed and 1 x 1bed flats._x000d__x000d_"/>
    <s v="33A Broad Street, Teddington, TW11 8QZ, "/>
    <s v="TW11 8QZ"/>
    <m/>
    <m/>
    <m/>
    <m/>
    <m/>
    <m/>
    <m/>
    <m/>
    <m/>
    <n v="0"/>
    <n v="1"/>
    <n v="1"/>
    <m/>
    <m/>
    <m/>
    <m/>
    <m/>
    <m/>
    <m/>
    <n v="2"/>
    <n v="1"/>
    <n v="1"/>
    <n v="0"/>
    <n v="0"/>
    <n v="0"/>
    <n v="0"/>
    <n v="0"/>
    <n v="0"/>
    <n v="0"/>
    <n v="2"/>
    <m/>
    <n v="2"/>
    <m/>
    <m/>
    <m/>
    <m/>
    <m/>
    <m/>
    <m/>
    <m/>
    <m/>
    <m/>
    <n v="0"/>
    <n v="0"/>
    <m/>
    <m/>
    <n v="515617"/>
    <n v="170997"/>
    <x v="2"/>
    <x v="2"/>
    <m/>
    <s v="Teddington"/>
    <m/>
    <m/>
    <m/>
    <m/>
    <m/>
    <m/>
    <m/>
    <x v="0"/>
  </r>
  <r>
    <x v="34"/>
    <x v="1"/>
    <m/>
    <d v="2020-06-11T00:00:00"/>
    <d v="2023-06-11T00:00:00"/>
    <d v="2020-07-31T00:00:00"/>
    <d v="2021-07-29T00:00:00"/>
    <x v="0"/>
    <s v="Open Market"/>
    <s v="Y"/>
    <s v="Works to Retail Unit - replacement store to rear to accommodate cycle and refuse stores. Works to upper floor flat - New hard and soft landscaping, replacement windows and doors on rear elevation to facilite the conversion of upper floor maisonette into 2 x one-bedroom flats. "/>
    <s v="49 - 49A King Street Parade, Twickenham"/>
    <s v="TW1 3SG"/>
    <m/>
    <m/>
    <n v="1"/>
    <m/>
    <m/>
    <m/>
    <m/>
    <m/>
    <m/>
    <n v="1"/>
    <n v="2"/>
    <m/>
    <m/>
    <m/>
    <m/>
    <m/>
    <m/>
    <m/>
    <m/>
    <n v="2"/>
    <n v="2"/>
    <n v="0"/>
    <n v="-1"/>
    <n v="0"/>
    <n v="0"/>
    <n v="0"/>
    <n v="0"/>
    <n v="0"/>
    <n v="0"/>
    <n v="1"/>
    <m/>
    <n v="1"/>
    <m/>
    <m/>
    <m/>
    <m/>
    <m/>
    <m/>
    <m/>
    <m/>
    <m/>
    <m/>
    <n v="0"/>
    <n v="0"/>
    <m/>
    <m/>
    <n v="516190"/>
    <n v="173118"/>
    <x v="3"/>
    <x v="3"/>
    <m/>
    <s v="Twickenham"/>
    <m/>
    <m/>
    <m/>
    <m/>
    <m/>
    <s v="Conservation Area"/>
    <s v="CA8 Twickenham Riverside"/>
    <x v="0"/>
  </r>
  <r>
    <x v="35"/>
    <x v="4"/>
    <m/>
    <d v="2020-08-20T00:00:00"/>
    <d v="2023-08-20T00:00:00"/>
    <d v="2021-04-01T00:00:00"/>
    <d v="2021-06-30T00:00:00"/>
    <x v="0"/>
    <s v="Open Market"/>
    <s v="Y"/>
    <s v="Change of use from B1 to D2 (gym) on part of second floor. Change of use from D2 (gym) on third floor to 2 no. 1 bedroom flats. Change of use from A3 on ground and first floor to B1 Office. Alterations to fenestration on south elevation."/>
    <s v="Vineyard Heights, 20 Mortlake High Street, Mortlake, London, SW14 8JN"/>
    <s v="SW14 8"/>
    <m/>
    <m/>
    <m/>
    <m/>
    <m/>
    <m/>
    <m/>
    <m/>
    <m/>
    <n v="0"/>
    <n v="2"/>
    <m/>
    <m/>
    <m/>
    <m/>
    <m/>
    <m/>
    <m/>
    <m/>
    <n v="2"/>
    <n v="2"/>
    <n v="0"/>
    <n v="0"/>
    <n v="0"/>
    <n v="0"/>
    <n v="0"/>
    <n v="0"/>
    <n v="0"/>
    <n v="0"/>
    <n v="2"/>
    <m/>
    <n v="2"/>
    <m/>
    <m/>
    <m/>
    <m/>
    <m/>
    <m/>
    <m/>
    <m/>
    <m/>
    <m/>
    <n v="0"/>
    <n v="0"/>
    <m/>
    <m/>
    <n v="520567"/>
    <n v="175919"/>
    <x v="10"/>
    <x v="10"/>
    <m/>
    <m/>
    <m/>
    <s v="Mixed Use Area"/>
    <s v="Mortlake"/>
    <m/>
    <m/>
    <m/>
    <m/>
    <x v="0"/>
  </r>
  <r>
    <x v="36"/>
    <x v="1"/>
    <m/>
    <d v="2020-04-30T00:00:00"/>
    <d v="2023-04-30T00:00:00"/>
    <d v="2020-08-03T00:00:00"/>
    <d v="2021-10-07T00:00:00"/>
    <x v="0"/>
    <s v="Open Market"/>
    <s v="Y"/>
    <s v="Single storey rear extension and change of use from 4 x self-contained flats back to a family house"/>
    <s v="65 Palewell Park, East Sheen, London, SW14 8JJ"/>
    <s v="SW14 8JJ"/>
    <n v="4"/>
    <m/>
    <m/>
    <m/>
    <m/>
    <m/>
    <m/>
    <m/>
    <m/>
    <n v="4"/>
    <m/>
    <m/>
    <n v="1"/>
    <m/>
    <m/>
    <m/>
    <m/>
    <m/>
    <m/>
    <n v="1"/>
    <n v="-4"/>
    <n v="0"/>
    <n v="1"/>
    <n v="0"/>
    <n v="0"/>
    <n v="0"/>
    <n v="0"/>
    <n v="0"/>
    <n v="0"/>
    <n v="-3"/>
    <m/>
    <n v="-3"/>
    <m/>
    <m/>
    <m/>
    <m/>
    <m/>
    <m/>
    <m/>
    <m/>
    <m/>
    <m/>
    <n v="0"/>
    <n v="0"/>
    <m/>
    <m/>
    <n v="520722"/>
    <n v="175144"/>
    <x v="1"/>
    <x v="1"/>
    <m/>
    <m/>
    <m/>
    <m/>
    <m/>
    <m/>
    <m/>
    <m/>
    <m/>
    <x v="0"/>
  </r>
  <r>
    <x v="37"/>
    <x v="0"/>
    <m/>
    <d v="2020-04-01T00:00:00"/>
    <d v="2023-04-01T00:00:00"/>
    <d v="2020-07-01T00:00:00"/>
    <d v="2022-03-17T00:00:00"/>
    <x v="0"/>
    <s v="Open Market"/>
    <s v="Y"/>
    <s v="Erection of a replacement two storey detached dwelling house with accommodation in the roof and associated hard and soft landscaping, cycle and refuse store. New gate."/>
    <s v="31 St Albans Gardens, Teddington, TW11 8AE"/>
    <s v="TW11 8AE"/>
    <m/>
    <m/>
    <m/>
    <n v="1"/>
    <m/>
    <m/>
    <m/>
    <m/>
    <m/>
    <n v="1"/>
    <m/>
    <m/>
    <m/>
    <n v="1"/>
    <m/>
    <m/>
    <m/>
    <m/>
    <m/>
    <n v="1"/>
    <n v="0"/>
    <n v="0"/>
    <n v="0"/>
    <n v="0"/>
    <n v="0"/>
    <n v="0"/>
    <n v="0"/>
    <n v="0"/>
    <n v="0"/>
    <n v="0"/>
    <m/>
    <n v="0"/>
    <m/>
    <m/>
    <m/>
    <m/>
    <m/>
    <m/>
    <m/>
    <m/>
    <m/>
    <m/>
    <n v="0"/>
    <n v="0"/>
    <m/>
    <m/>
    <n v="516359"/>
    <n v="171323"/>
    <x v="2"/>
    <x v="2"/>
    <m/>
    <m/>
    <m/>
    <m/>
    <m/>
    <m/>
    <m/>
    <m/>
    <m/>
    <x v="0"/>
  </r>
  <r>
    <x v="38"/>
    <x v="2"/>
    <s v="PA"/>
    <d v="2020-02-06T00:00:00"/>
    <d v="2023-02-06T00:00:00"/>
    <d v="2020-02-10T00:00:00"/>
    <d v="2021-07-05T00:00:00"/>
    <x v="0"/>
    <s v="Open Market"/>
    <s v="Y"/>
    <s v="Change of use of ground floor from B1a office to C3 (Residential) use comprising 1x studio flat and 1x 1 bedroom flat"/>
    <s v="59 North Worple Way, Mortlake, London"/>
    <s v="SW14 8HE"/>
    <m/>
    <m/>
    <m/>
    <m/>
    <m/>
    <m/>
    <m/>
    <m/>
    <m/>
    <n v="0"/>
    <n v="2"/>
    <m/>
    <m/>
    <m/>
    <m/>
    <m/>
    <m/>
    <m/>
    <m/>
    <n v="2"/>
    <n v="2"/>
    <n v="0"/>
    <n v="0"/>
    <n v="0"/>
    <n v="0"/>
    <n v="0"/>
    <n v="0"/>
    <n v="0"/>
    <n v="0"/>
    <n v="2"/>
    <m/>
    <n v="2"/>
    <m/>
    <m/>
    <m/>
    <m/>
    <m/>
    <m/>
    <m/>
    <m/>
    <m/>
    <m/>
    <n v="0"/>
    <n v="0"/>
    <m/>
    <m/>
    <n v="520890"/>
    <n v="175755"/>
    <x v="10"/>
    <x v="10"/>
    <m/>
    <m/>
    <m/>
    <m/>
    <m/>
    <m/>
    <m/>
    <m/>
    <m/>
    <x v="0"/>
  </r>
  <r>
    <x v="39"/>
    <x v="2"/>
    <m/>
    <d v="2020-04-21T00:00:00"/>
    <d v="2023-04-21T00:00:00"/>
    <d v="2020-05-20T00:00:00"/>
    <d v="2022-03-31T00:00:00"/>
    <x v="0"/>
    <s v="Open Market"/>
    <s v="Y"/>
    <s v="Demolition of existing part single, part double storey rear extension, change of use of part ground, first and second floors from A2 to C3 residential use and erection of two-storey rear extension and mansard roof extension incorporating solar panels to facilitate the creation of 6 flats (4 x 1 bed flats and 2 x 2 bed flats) with associated fenestration alterations, cycle and refuse stores, car parking, hard and soft landscaping"/>
    <s v="341 Upper Richmond Road West, East Sheen, London, SW14 8QN, "/>
    <s v="SW14 8QN"/>
    <m/>
    <m/>
    <m/>
    <m/>
    <m/>
    <m/>
    <m/>
    <m/>
    <m/>
    <n v="0"/>
    <n v="4"/>
    <n v="2"/>
    <m/>
    <m/>
    <m/>
    <m/>
    <m/>
    <m/>
    <m/>
    <n v="6"/>
    <n v="4"/>
    <n v="2"/>
    <n v="0"/>
    <n v="0"/>
    <n v="0"/>
    <n v="0"/>
    <n v="0"/>
    <n v="0"/>
    <n v="0"/>
    <n v="6"/>
    <m/>
    <n v="6"/>
    <m/>
    <m/>
    <m/>
    <m/>
    <m/>
    <m/>
    <m/>
    <m/>
    <m/>
    <m/>
    <n v="0"/>
    <n v="0"/>
    <m/>
    <m/>
    <n v="520601"/>
    <n v="175400"/>
    <x v="1"/>
    <x v="1"/>
    <m/>
    <s v="East Sheen"/>
    <m/>
    <m/>
    <m/>
    <m/>
    <m/>
    <m/>
    <m/>
    <x v="0"/>
  </r>
  <r>
    <x v="40"/>
    <x v="1"/>
    <m/>
    <d v="2020-10-30T00:00:00"/>
    <d v="2023-10-30T00:00:00"/>
    <d v="2021-03-31T00:00:00"/>
    <d v="2021-04-01T00:00:00"/>
    <x v="0"/>
    <s v="Open Market"/>
    <s v="Y"/>
    <s v="Reversion of the existing dwelling into two semi-detached residential dwelling houses."/>
    <s v="281 Lonsdale Road, Barnes, London, SW13 9QB"/>
    <s v="SW13 9QB"/>
    <m/>
    <m/>
    <m/>
    <m/>
    <m/>
    <m/>
    <m/>
    <n v="1"/>
    <m/>
    <n v="1"/>
    <m/>
    <m/>
    <n v="1"/>
    <m/>
    <n v="1"/>
    <m/>
    <m/>
    <m/>
    <m/>
    <n v="2"/>
    <n v="0"/>
    <n v="0"/>
    <n v="1"/>
    <n v="0"/>
    <n v="1"/>
    <n v="0"/>
    <n v="0"/>
    <n v="-1"/>
    <n v="0"/>
    <n v="1"/>
    <m/>
    <n v="1"/>
    <m/>
    <m/>
    <m/>
    <m/>
    <m/>
    <m/>
    <m/>
    <m/>
    <m/>
    <m/>
    <n v="0"/>
    <n v="0"/>
    <m/>
    <m/>
    <n v="521660"/>
    <n v="176636"/>
    <x v="5"/>
    <x v="5"/>
    <m/>
    <m/>
    <s v="Thames Policy Area"/>
    <m/>
    <m/>
    <m/>
    <m/>
    <s v="Conservation Area"/>
    <s v="CA1 Barnes Green"/>
    <x v="0"/>
  </r>
  <r>
    <x v="41"/>
    <x v="2"/>
    <m/>
    <d v="2020-06-03T00:00:00"/>
    <d v="2023-06-03T00:00:00"/>
    <d v="2020-03-02T00:00:00"/>
    <d v="2021-04-01T00:00:00"/>
    <x v="0"/>
    <s v="Open Market"/>
    <s v="Y"/>
    <s v="Change of use from dentists surgery on ground floor and residential flat on first floor to single dwellinghouse"/>
    <s v="Unit 6, 13 St Johns Road, Hampton Wick, Kingston Upon Thames, KT1 4AN"/>
    <s v="KT1 4AN"/>
    <m/>
    <n v="1"/>
    <m/>
    <m/>
    <m/>
    <m/>
    <m/>
    <m/>
    <m/>
    <n v="1"/>
    <m/>
    <m/>
    <n v="1"/>
    <m/>
    <m/>
    <m/>
    <m/>
    <m/>
    <m/>
    <n v="1"/>
    <n v="0"/>
    <n v="-1"/>
    <n v="1"/>
    <n v="0"/>
    <n v="0"/>
    <n v="0"/>
    <n v="0"/>
    <n v="0"/>
    <n v="0"/>
    <n v="0"/>
    <m/>
    <n v="0"/>
    <m/>
    <m/>
    <m/>
    <m/>
    <m/>
    <m/>
    <m/>
    <m/>
    <m/>
    <m/>
    <n v="0"/>
    <n v="0"/>
    <m/>
    <m/>
    <n v="517463"/>
    <n v="169474"/>
    <x v="11"/>
    <x v="11"/>
    <m/>
    <m/>
    <m/>
    <s v="Mixed Use Area"/>
    <s v="Hampton Wick"/>
    <m/>
    <m/>
    <s v="Conservation Area"/>
    <s v="CA18 Hampton Wick"/>
    <x v="0"/>
  </r>
  <r>
    <x v="42"/>
    <x v="0"/>
    <m/>
    <d v="2020-06-08T00:00:00"/>
    <d v="2023-06-08T00:00:00"/>
    <d v="2021-02-01T00:00:00"/>
    <d v="2022-03-31T00:00:00"/>
    <x v="0"/>
    <s v="Open Market"/>
    <s v="Y"/>
    <s v="Proposed Demolition of Existing House and Construction of New Dwelling"/>
    <s v="25 Cranmer Road, Hampton Hill, TW12 1DN"/>
    <s v="TW12 1DN"/>
    <m/>
    <n v="1"/>
    <m/>
    <m/>
    <m/>
    <m/>
    <m/>
    <m/>
    <m/>
    <n v="1"/>
    <m/>
    <m/>
    <n v="1"/>
    <m/>
    <m/>
    <m/>
    <m/>
    <m/>
    <m/>
    <n v="1"/>
    <n v="0"/>
    <n v="-1"/>
    <n v="1"/>
    <n v="0"/>
    <n v="0"/>
    <n v="0"/>
    <n v="0"/>
    <n v="0"/>
    <n v="0"/>
    <n v="0"/>
    <m/>
    <n v="0"/>
    <m/>
    <m/>
    <m/>
    <m/>
    <m/>
    <m/>
    <m/>
    <m/>
    <m/>
    <m/>
    <n v="0"/>
    <n v="0"/>
    <m/>
    <m/>
    <n v="513897"/>
    <n v="171526"/>
    <x v="6"/>
    <x v="6"/>
    <m/>
    <m/>
    <m/>
    <m/>
    <m/>
    <m/>
    <m/>
    <m/>
    <m/>
    <x v="1"/>
  </r>
  <r>
    <x v="43"/>
    <x v="2"/>
    <m/>
    <d v="2020-08-05T00:00:00"/>
    <d v="2023-08-05T00:00:00"/>
    <d v="2020-03-23T00:00:00"/>
    <d v="2022-03-31T00:00:00"/>
    <x v="0"/>
    <s v="Open Market"/>
    <s v="Y"/>
    <s v="Demolition of existing property, construction of 2 x two-storey plus attic and basement terraced dwellings and associated car parking, cycle parking, refuse stores and hard and soft landscaping."/>
    <s v="29 Howsman Road, Barnes, London, SW13 9AW"/>
    <s v="SW13 9AW"/>
    <n v="2"/>
    <m/>
    <m/>
    <m/>
    <m/>
    <m/>
    <m/>
    <m/>
    <m/>
    <n v="2"/>
    <m/>
    <m/>
    <n v="2"/>
    <m/>
    <m/>
    <m/>
    <m/>
    <m/>
    <m/>
    <n v="2"/>
    <n v="-2"/>
    <n v="0"/>
    <n v="2"/>
    <n v="0"/>
    <n v="0"/>
    <n v="0"/>
    <n v="0"/>
    <n v="0"/>
    <n v="0"/>
    <n v="0"/>
    <m/>
    <n v="0"/>
    <m/>
    <m/>
    <m/>
    <m/>
    <m/>
    <m/>
    <m/>
    <m/>
    <m/>
    <m/>
    <n v="0"/>
    <n v="0"/>
    <m/>
    <m/>
    <n v="522192"/>
    <n v="177628"/>
    <x v="5"/>
    <x v="5"/>
    <s v="Y"/>
    <m/>
    <m/>
    <m/>
    <m/>
    <m/>
    <m/>
    <m/>
    <m/>
    <x v="1"/>
  </r>
  <r>
    <x v="44"/>
    <x v="1"/>
    <m/>
    <d v="2020-09-02T00:00:00"/>
    <d v="2023-09-02T00:00:00"/>
    <d v="2020-11-25T00:00:00"/>
    <d v="2021-05-14T00:00:00"/>
    <x v="0"/>
    <s v="Open Market"/>
    <s v="Y"/>
    <s v="The proposal is to convert the existing 4 bedroom flat above the shop to 3X One bedroom flats with single storey rear and infill extension, and altering the roof/second floor and part second &amp; first floor extension and associated internal changes."/>
    <s v="Flat Above, 203 Waldegrave Road, Teddington, TW11 8LX, "/>
    <s v="TW11 8LX"/>
    <m/>
    <m/>
    <m/>
    <n v="1"/>
    <m/>
    <m/>
    <m/>
    <m/>
    <m/>
    <n v="1"/>
    <n v="3"/>
    <m/>
    <m/>
    <m/>
    <m/>
    <m/>
    <m/>
    <m/>
    <m/>
    <n v="3"/>
    <n v="3"/>
    <n v="0"/>
    <n v="0"/>
    <n v="-1"/>
    <n v="0"/>
    <n v="0"/>
    <n v="0"/>
    <n v="0"/>
    <n v="0"/>
    <n v="2"/>
    <m/>
    <n v="2"/>
    <m/>
    <m/>
    <m/>
    <m/>
    <m/>
    <m/>
    <m/>
    <m/>
    <m/>
    <m/>
    <n v="0"/>
    <n v="0"/>
    <m/>
    <m/>
    <n v="515578"/>
    <n v="171697"/>
    <x v="2"/>
    <x v="2"/>
    <m/>
    <m/>
    <m/>
    <s v="Mixed Use Area"/>
    <s v="Waldegrave Road, Teddingto"/>
    <m/>
    <m/>
    <m/>
    <m/>
    <x v="0"/>
  </r>
  <r>
    <x v="45"/>
    <x v="2"/>
    <s v="PA"/>
    <d v="2021-03-03T00:00:00"/>
    <d v="2024-03-03T00:00:00"/>
    <d v="2021-03-31T00:00:00"/>
    <d v="2022-02-23T00:00:00"/>
    <x v="0"/>
    <s v="Open Market"/>
    <s v="Y"/>
    <s v="Conversion of offices (Use Class B1a) to 14 flats (Use Class C3)"/>
    <s v="18 - 22 Church Street, Hampton, TW12 2EG"/>
    <s v="TW12 2EG"/>
    <m/>
    <m/>
    <m/>
    <m/>
    <m/>
    <m/>
    <m/>
    <m/>
    <m/>
    <n v="0"/>
    <n v="14"/>
    <m/>
    <m/>
    <m/>
    <m/>
    <m/>
    <m/>
    <m/>
    <m/>
    <n v="14"/>
    <n v="14"/>
    <n v="0"/>
    <n v="0"/>
    <n v="0"/>
    <n v="0"/>
    <n v="0"/>
    <n v="0"/>
    <n v="0"/>
    <n v="0"/>
    <n v="14"/>
    <s v="Y"/>
    <n v="14"/>
    <m/>
    <m/>
    <m/>
    <m/>
    <m/>
    <m/>
    <m/>
    <m/>
    <m/>
    <m/>
    <n v="0"/>
    <n v="0"/>
    <m/>
    <m/>
    <n v="514145"/>
    <n v="169627"/>
    <x v="12"/>
    <x v="12"/>
    <m/>
    <m/>
    <m/>
    <m/>
    <m/>
    <m/>
    <m/>
    <s v="Conservation Area"/>
    <s v="CA12 Hampton Village"/>
    <x v="1"/>
  </r>
  <r>
    <x v="46"/>
    <x v="2"/>
    <m/>
    <d v="2020-11-13T00:00:00"/>
    <d v="2023-11-13T00:00:00"/>
    <d v="2021-01-01T00:00:00"/>
    <d v="2022-02-18T00:00:00"/>
    <x v="0"/>
    <s v="Open Market"/>
    <s v="Y"/>
    <s v="PART CHANGE OF USE OF REAR GROUND FLOOR COMMERCIAL TO RESIDENTIAL USE (C3) TO PROVIDE 1 RESIDENTIAL UNIT (1X1 BEDROOM, 2 PERSON) WITH ASSOCIATED CYCLE STORAGE, REFUSE STORAGE AND PRIVATE AMENITY SPACE"/>
    <s v="Rear Of, 44 King Street, Twickenham, TW1 3SH, "/>
    <s v="TW1 3SH"/>
    <m/>
    <m/>
    <m/>
    <m/>
    <m/>
    <m/>
    <m/>
    <m/>
    <m/>
    <n v="0"/>
    <n v="1"/>
    <m/>
    <m/>
    <m/>
    <m/>
    <m/>
    <m/>
    <m/>
    <m/>
    <n v="1"/>
    <n v="1"/>
    <n v="0"/>
    <n v="0"/>
    <n v="0"/>
    <n v="0"/>
    <n v="0"/>
    <n v="0"/>
    <n v="0"/>
    <n v="0"/>
    <n v="1"/>
    <m/>
    <n v="1"/>
    <m/>
    <m/>
    <m/>
    <m/>
    <m/>
    <m/>
    <m/>
    <m/>
    <m/>
    <m/>
    <n v="0"/>
    <n v="0"/>
    <m/>
    <m/>
    <n v="516178"/>
    <n v="173202"/>
    <x v="3"/>
    <x v="3"/>
    <m/>
    <s v="Twickenham"/>
    <m/>
    <m/>
    <m/>
    <m/>
    <m/>
    <s v="Conservation Area"/>
    <s v="CA47 Queens Road Twickenham"/>
    <x v="0"/>
  </r>
  <r>
    <x v="47"/>
    <x v="2"/>
    <s v="PA"/>
    <d v="2020-10-05T00:00:00"/>
    <d v="2023-10-05T00:00:00"/>
    <d v="2021-05-10T00:00:00"/>
    <d v="2022-03-31T00:00:00"/>
    <x v="0"/>
    <s v="Open Market"/>
    <s v="Y"/>
    <s v="Conversion of 87 square metres of floorspace from B1(a) to C3 (residential) to create 1 studio unit and 1 x 1 bedroom unit"/>
    <s v="First And Second Floors, 296 Sandycombe Road, Richmond, TW9 3NG, "/>
    <s v="TW9 3NG"/>
    <m/>
    <m/>
    <m/>
    <m/>
    <m/>
    <m/>
    <m/>
    <m/>
    <m/>
    <n v="0"/>
    <n v="2"/>
    <m/>
    <m/>
    <m/>
    <m/>
    <m/>
    <m/>
    <m/>
    <m/>
    <n v="2"/>
    <n v="2"/>
    <n v="0"/>
    <n v="0"/>
    <n v="0"/>
    <n v="0"/>
    <n v="0"/>
    <n v="0"/>
    <n v="0"/>
    <n v="0"/>
    <n v="2"/>
    <m/>
    <n v="2"/>
    <m/>
    <m/>
    <m/>
    <m/>
    <m/>
    <m/>
    <m/>
    <m/>
    <m/>
    <m/>
    <n v="0"/>
    <n v="0"/>
    <m/>
    <m/>
    <n v="519056"/>
    <n v="176648"/>
    <x v="13"/>
    <x v="13"/>
    <m/>
    <m/>
    <m/>
    <m/>
    <m/>
    <m/>
    <m/>
    <s v="Conservation Area"/>
    <s v="CA15 Kew Gardens Kew"/>
    <x v="0"/>
  </r>
  <r>
    <x v="48"/>
    <x v="2"/>
    <m/>
    <d v="2021-04-16T00:00:00"/>
    <d v="2024-04-16T00:00:00"/>
    <d v="2021-04-28T00:00:00"/>
    <d v="2022-03-16T00:00:00"/>
    <x v="0"/>
    <s v="Open Market"/>
    <s v="Y"/>
    <s v="Conversion of a detached 2 flat property to a single dwellinghouse, conversion of garage to entrance hall, rear ground floor extension."/>
    <s v="11A Atbara Road, Teddington, TW11 9PA"/>
    <s v="TW11 9PA"/>
    <n v="1"/>
    <n v="1"/>
    <m/>
    <m/>
    <m/>
    <m/>
    <m/>
    <m/>
    <m/>
    <n v="2"/>
    <m/>
    <m/>
    <n v="1"/>
    <m/>
    <m/>
    <m/>
    <m/>
    <m/>
    <m/>
    <n v="1"/>
    <n v="-1"/>
    <n v="-1"/>
    <n v="1"/>
    <n v="0"/>
    <n v="0"/>
    <n v="0"/>
    <n v="0"/>
    <n v="0"/>
    <n v="0"/>
    <n v="-1"/>
    <m/>
    <n v="-1"/>
    <m/>
    <m/>
    <m/>
    <m/>
    <m/>
    <m/>
    <m/>
    <m/>
    <m/>
    <m/>
    <n v="0"/>
    <n v="0"/>
    <m/>
    <m/>
    <n v="516877"/>
    <n v="170799"/>
    <x v="11"/>
    <x v="11"/>
    <m/>
    <m/>
    <m/>
    <m/>
    <m/>
    <m/>
    <m/>
    <m/>
    <m/>
    <x v="0"/>
  </r>
  <r>
    <x v="49"/>
    <x v="2"/>
    <s v="PA"/>
    <d v="2021-03-15T00:00:00"/>
    <d v="2024-03-15T00:00:00"/>
    <d v="2021-06-01T00:00:00"/>
    <d v="2022-02-01T00:00:00"/>
    <x v="0"/>
    <s v="Open Market"/>
    <s v="Y"/>
    <s v="Change of use of an end of terrace two storey building from office (B1) to residential use (Class C3)"/>
    <s v="1A May Road, Twickenham, TW2 6QW, "/>
    <s v="TW2 6QW"/>
    <m/>
    <m/>
    <m/>
    <m/>
    <m/>
    <m/>
    <m/>
    <m/>
    <m/>
    <n v="0"/>
    <m/>
    <n v="1"/>
    <m/>
    <m/>
    <m/>
    <m/>
    <m/>
    <m/>
    <m/>
    <n v="1"/>
    <n v="0"/>
    <n v="1"/>
    <n v="0"/>
    <n v="0"/>
    <n v="0"/>
    <n v="0"/>
    <n v="0"/>
    <n v="0"/>
    <n v="0"/>
    <n v="1"/>
    <m/>
    <n v="1"/>
    <m/>
    <m/>
    <m/>
    <m/>
    <m/>
    <m/>
    <m/>
    <m/>
    <m/>
    <m/>
    <n v="0"/>
    <n v="0"/>
    <m/>
    <m/>
    <n v="515302"/>
    <n v="173042"/>
    <x v="8"/>
    <x v="8"/>
    <m/>
    <m/>
    <m/>
    <s v="Mixed Use Area"/>
    <s v="Twickenham Green"/>
    <m/>
    <m/>
    <s v="Conservation Area"/>
    <s v="CA9 Twickenham Green"/>
    <x v="0"/>
  </r>
  <r>
    <x v="50"/>
    <x v="2"/>
    <s v="PA"/>
    <d v="2021-04-27T00:00:00"/>
    <d v="2024-04-27T00:00:00"/>
    <d v="2021-07-01T00:00:00"/>
    <d v="2021-11-23T00:00:00"/>
    <x v="0"/>
    <s v="Open Market"/>
    <s v="Y"/>
    <s v="Proposed change of use of part ground floor (for access &amp; refuse) &amp; first floor of betting office to class C3 2 nos. self-contained Residential Units with associated external (access to ff) &amp; internal alterations_x000a_"/>
    <s v="664 Hanworth Road, Whitton"/>
    <s v="TW4 5NP"/>
    <m/>
    <m/>
    <m/>
    <m/>
    <m/>
    <m/>
    <m/>
    <m/>
    <m/>
    <n v="0"/>
    <n v="2"/>
    <m/>
    <m/>
    <m/>
    <m/>
    <m/>
    <m/>
    <m/>
    <m/>
    <n v="2"/>
    <n v="2"/>
    <n v="0"/>
    <n v="0"/>
    <n v="0"/>
    <n v="0"/>
    <n v="0"/>
    <n v="0"/>
    <n v="0"/>
    <n v="0"/>
    <n v="2"/>
    <m/>
    <n v="2"/>
    <m/>
    <m/>
    <m/>
    <m/>
    <m/>
    <m/>
    <m/>
    <m/>
    <m/>
    <m/>
    <n v="0"/>
    <n v="0"/>
    <m/>
    <m/>
    <n v="512728"/>
    <n v="173606"/>
    <x v="14"/>
    <x v="14"/>
    <m/>
    <m/>
    <m/>
    <s v="Mixed Use Area"/>
    <s v="Hanworth Road"/>
    <m/>
    <m/>
    <m/>
    <m/>
    <x v="1"/>
  </r>
  <r>
    <x v="51"/>
    <x v="2"/>
    <m/>
    <d v="2022-02-04T00:00:00"/>
    <d v="2025-02-04T00:00:00"/>
    <d v="2022-02-04T00:00:00"/>
    <d v="2022-03-31T00:00:00"/>
    <x v="0"/>
    <s v="Open Market"/>
    <s v="Y"/>
    <s v="Removal of extraction flue, new rear boundary wall, alterations to existing ground floor rear extension, alterations/replacement windows and doors to facilitate the change of use of part ground floor from restaurant to shop/office (Class E) and part ground and upper floors from restaurant to residential use to create 2 flats (1 x 1 bedroom flat and 1 x 2 bedroom flat)"/>
    <s v="5 White Hart Lane, Barnes, London, SW13 0PX"/>
    <s v="SW13 0PX"/>
    <m/>
    <m/>
    <m/>
    <m/>
    <m/>
    <m/>
    <m/>
    <m/>
    <m/>
    <n v="0"/>
    <n v="1"/>
    <n v="1"/>
    <m/>
    <m/>
    <m/>
    <m/>
    <m/>
    <m/>
    <m/>
    <n v="2"/>
    <n v="1"/>
    <n v="1"/>
    <n v="0"/>
    <n v="0"/>
    <n v="0"/>
    <n v="0"/>
    <n v="0"/>
    <n v="0"/>
    <n v="0"/>
    <n v="2"/>
    <m/>
    <n v="2"/>
    <m/>
    <m/>
    <m/>
    <m/>
    <m/>
    <m/>
    <m/>
    <m/>
    <m/>
    <m/>
    <n v="0"/>
    <n v="0"/>
    <m/>
    <m/>
    <n v="521270"/>
    <n v="176076"/>
    <x v="10"/>
    <x v="10"/>
    <m/>
    <m/>
    <s v="Thames Policy Area"/>
    <s v="Mixed Use Area"/>
    <s v="White Hart Lane/Mortlake H"/>
    <m/>
    <m/>
    <s v="Conservation Area"/>
    <s v="CA33 Mortlake"/>
    <x v="0"/>
  </r>
  <r>
    <x v="52"/>
    <x v="2"/>
    <m/>
    <d v="2021-05-10T00:00:00"/>
    <d v="2021-05-10T00:00:00"/>
    <d v="2021-05-10T00:00:00"/>
    <d v="2021-05-10T00:00:00"/>
    <x v="0"/>
    <s v="Open Market"/>
    <s v="Y"/>
    <s v="Established use as single family dwelling."/>
    <s v="2 Magna Square, East Sheen, London, SW14 8LH"/>
    <s v="SW14 8LH"/>
    <m/>
    <n v="1"/>
    <m/>
    <m/>
    <m/>
    <m/>
    <m/>
    <m/>
    <m/>
    <n v="1"/>
    <m/>
    <m/>
    <n v="1"/>
    <m/>
    <m/>
    <m/>
    <m/>
    <m/>
    <m/>
    <n v="1"/>
    <n v="0"/>
    <n v="-1"/>
    <n v="1"/>
    <n v="0"/>
    <n v="0"/>
    <n v="0"/>
    <n v="0"/>
    <n v="0"/>
    <n v="0"/>
    <n v="0"/>
    <m/>
    <n v="0"/>
    <m/>
    <m/>
    <m/>
    <m/>
    <m/>
    <m/>
    <m/>
    <m/>
    <m/>
    <m/>
    <n v="0"/>
    <n v="0"/>
    <m/>
    <m/>
    <n v="520436"/>
    <n v="175645"/>
    <x v="1"/>
    <x v="1"/>
    <m/>
    <s v="East Sheen"/>
    <m/>
    <m/>
    <m/>
    <m/>
    <m/>
    <m/>
    <m/>
    <x v="0"/>
  </r>
  <r>
    <x v="53"/>
    <x v="2"/>
    <m/>
    <d v="2021-05-10T00:00:00"/>
    <d v="2021-05-10T00:00:00"/>
    <d v="2021-05-10T00:00:00"/>
    <d v="2021-05-10T00:00:00"/>
    <x v="0"/>
    <s v="Open Market"/>
    <s v="Y"/>
    <s v="Use of property as a single residential dwelling"/>
    <s v="19 Orleans Road, Twickenham, TW1 3BJ"/>
    <s v="TW1 3BJ"/>
    <n v="1"/>
    <m/>
    <m/>
    <m/>
    <m/>
    <m/>
    <m/>
    <m/>
    <m/>
    <n v="1"/>
    <n v="1"/>
    <m/>
    <m/>
    <m/>
    <m/>
    <m/>
    <m/>
    <m/>
    <m/>
    <n v="1"/>
    <n v="0"/>
    <n v="0"/>
    <n v="0"/>
    <n v="0"/>
    <n v="0"/>
    <n v="0"/>
    <n v="0"/>
    <n v="0"/>
    <n v="0"/>
    <n v="0"/>
    <m/>
    <n v="0"/>
    <m/>
    <m/>
    <m/>
    <m/>
    <m/>
    <m/>
    <m/>
    <m/>
    <m/>
    <m/>
    <n v="0"/>
    <n v="0"/>
    <m/>
    <m/>
    <n v="516926"/>
    <n v="173754"/>
    <x v="3"/>
    <x v="3"/>
    <m/>
    <m/>
    <m/>
    <m/>
    <m/>
    <m/>
    <m/>
    <s v="Conservation Area"/>
    <s v="CA8 Twickenham Riverside"/>
    <x v="0"/>
  </r>
  <r>
    <x v="54"/>
    <x v="1"/>
    <m/>
    <d v="2021-06-29T00:00:00"/>
    <d v="2021-06-29T00:00:00"/>
    <d v="2021-06-29T00:00:00"/>
    <d v="2021-06-29T00:00:00"/>
    <x v="0"/>
    <s v="Open Market"/>
    <s v="Y"/>
    <s v="Residential flat above garage."/>
    <s v="Flat , 32 St Georges Road, Twickenham, TW1 1QR"/>
    <s v="TW1 1QR"/>
    <m/>
    <m/>
    <m/>
    <m/>
    <m/>
    <m/>
    <m/>
    <m/>
    <m/>
    <n v="0"/>
    <n v="1"/>
    <m/>
    <m/>
    <m/>
    <m/>
    <m/>
    <m/>
    <m/>
    <m/>
    <n v="1"/>
    <n v="1"/>
    <n v="0"/>
    <n v="0"/>
    <n v="0"/>
    <n v="0"/>
    <n v="0"/>
    <n v="0"/>
    <n v="0"/>
    <n v="0"/>
    <n v="1"/>
    <m/>
    <n v="1"/>
    <m/>
    <m/>
    <m/>
    <m/>
    <m/>
    <m/>
    <m/>
    <m/>
    <m/>
    <m/>
    <n v="0"/>
    <n v="0"/>
    <m/>
    <m/>
    <n v="516877"/>
    <n v="174852"/>
    <x v="0"/>
    <x v="0"/>
    <m/>
    <m/>
    <m/>
    <m/>
    <m/>
    <m/>
    <m/>
    <s v="Conservation Area"/>
    <s v="CA19 St Margarets"/>
    <x v="0"/>
  </r>
  <r>
    <x v="55"/>
    <x v="2"/>
    <s v="PA"/>
    <d v="2021-09-10T00:00:00"/>
    <d v="2021-09-10T00:00:00"/>
    <d v="2021-07-29T00:00:00"/>
    <d v="2022-02-01T00:00:00"/>
    <x v="0"/>
    <s v="Open Market"/>
    <s v="Y"/>
    <s v="Change of use from a single family dwellinghouse (Use Class C3(a)) to a dwellinghouse comprising 4 people living together as a single household and receiving care (Use Class C3(b))."/>
    <s v="23 Cheyne Avenue, Twickenham, TW2 6AN"/>
    <s v="TW2 6AN"/>
    <m/>
    <m/>
    <m/>
    <n v="1"/>
    <m/>
    <m/>
    <m/>
    <m/>
    <m/>
    <n v="1"/>
    <m/>
    <m/>
    <m/>
    <n v="1"/>
    <m/>
    <m/>
    <m/>
    <m/>
    <m/>
    <n v="1"/>
    <n v="0"/>
    <n v="0"/>
    <n v="0"/>
    <n v="0"/>
    <n v="0"/>
    <n v="0"/>
    <n v="0"/>
    <n v="0"/>
    <n v="0"/>
    <n v="0"/>
    <m/>
    <n v="0"/>
    <m/>
    <m/>
    <m/>
    <m/>
    <m/>
    <m/>
    <m/>
    <m/>
    <m/>
    <m/>
    <n v="0"/>
    <n v="0"/>
    <m/>
    <s v="Y"/>
    <n v="512913"/>
    <n v="173047"/>
    <x v="14"/>
    <x v="14"/>
    <m/>
    <m/>
    <m/>
    <m/>
    <m/>
    <m/>
    <m/>
    <m/>
    <m/>
    <x v="1"/>
  </r>
  <r>
    <x v="56"/>
    <x v="1"/>
    <m/>
    <d v="2021-09-28T00:00:00"/>
    <d v="2021-09-28T00:00:00"/>
    <d v="2021-09-28T00:00:00"/>
    <d v="2021-09-28T00:00:00"/>
    <x v="0"/>
    <s v="Open Market"/>
    <s v="Y"/>
    <s v="To establish the use of No.5a as a separate dwelling."/>
    <s v="5A Dickens Close, Petersham, Richmond, TW10 7AU"/>
    <s v="TW10 7AU"/>
    <m/>
    <m/>
    <m/>
    <m/>
    <n v="1"/>
    <m/>
    <m/>
    <m/>
    <m/>
    <n v="1"/>
    <m/>
    <n v="1"/>
    <n v="1"/>
    <m/>
    <m/>
    <m/>
    <m/>
    <m/>
    <m/>
    <n v="2"/>
    <n v="0"/>
    <n v="1"/>
    <n v="1"/>
    <n v="0"/>
    <n v="-1"/>
    <n v="0"/>
    <n v="0"/>
    <n v="0"/>
    <n v="0"/>
    <n v="1"/>
    <m/>
    <n v="1"/>
    <m/>
    <m/>
    <m/>
    <m/>
    <m/>
    <m/>
    <m/>
    <m/>
    <m/>
    <m/>
    <n v="0"/>
    <n v="0"/>
    <m/>
    <m/>
    <n v="518107"/>
    <n v="172841"/>
    <x v="9"/>
    <x v="9"/>
    <m/>
    <m/>
    <m/>
    <m/>
    <m/>
    <m/>
    <m/>
    <s v="Conservation Area"/>
    <s v="CA6 Petersham"/>
    <x v="1"/>
  </r>
  <r>
    <x v="57"/>
    <x v="2"/>
    <m/>
    <d v="2022-02-01T00:00:00"/>
    <d v="2025-02-01T00:00:00"/>
    <d v="2022-02-01T00:00:00"/>
    <d v="2022-02-01T00:00:00"/>
    <x v="0"/>
    <s v="Open Market"/>
    <s v="Y"/>
    <s v="Use of property as a self-contained dwellinghouse"/>
    <s v="255A Sheen Lane East Sheen London SW14 8RN"/>
    <s v="SW14 8RN"/>
    <m/>
    <m/>
    <m/>
    <m/>
    <m/>
    <m/>
    <m/>
    <m/>
    <m/>
    <n v="0"/>
    <n v="1"/>
    <m/>
    <m/>
    <m/>
    <m/>
    <m/>
    <m/>
    <m/>
    <m/>
    <n v="1"/>
    <n v="1"/>
    <n v="0"/>
    <n v="0"/>
    <n v="0"/>
    <n v="0"/>
    <n v="0"/>
    <n v="0"/>
    <n v="0"/>
    <n v="0"/>
    <n v="1"/>
    <m/>
    <n v="1"/>
    <m/>
    <m/>
    <m/>
    <m/>
    <m/>
    <m/>
    <m/>
    <m/>
    <m/>
    <m/>
    <n v="0"/>
    <n v="0"/>
    <m/>
    <m/>
    <n v="520450"/>
    <n v="174830"/>
    <x v="1"/>
    <x v="1"/>
    <s v="Y"/>
    <m/>
    <m/>
    <m/>
    <m/>
    <m/>
    <m/>
    <m/>
    <m/>
    <x v="0"/>
  </r>
  <r>
    <x v="58"/>
    <x v="2"/>
    <s v="PA"/>
    <d v="2022-01-20T00:00:00"/>
    <d v="2025-01-20T00:00:00"/>
    <d v="2020-07-15T00:00:00"/>
    <d v="2022-03-29T00:00:00"/>
    <x v="0"/>
    <s v="Open Market"/>
    <s v="Y"/>
    <s v="Change of use for part of ground floor from former A2 now Class E use (bank) to C3 use (self contained residential flat) with mezzanine floor extending over part of the commercial space below."/>
    <s v="341 Upper Richmond Road West, East Sheen, London, SW14 8QN, "/>
    <s v="SW14 8QN"/>
    <m/>
    <m/>
    <m/>
    <m/>
    <m/>
    <m/>
    <m/>
    <m/>
    <m/>
    <n v="0"/>
    <m/>
    <n v="1"/>
    <m/>
    <m/>
    <m/>
    <m/>
    <m/>
    <m/>
    <m/>
    <n v="1"/>
    <n v="0"/>
    <n v="1"/>
    <n v="0"/>
    <n v="0"/>
    <n v="0"/>
    <n v="0"/>
    <n v="0"/>
    <n v="0"/>
    <n v="0"/>
    <n v="1"/>
    <m/>
    <n v="1"/>
    <m/>
    <m/>
    <m/>
    <m/>
    <m/>
    <m/>
    <m/>
    <m/>
    <m/>
    <m/>
    <n v="0"/>
    <n v="0"/>
    <m/>
    <m/>
    <n v="520601"/>
    <n v="175400"/>
    <x v="1"/>
    <x v="1"/>
    <m/>
    <s v="East Sheen"/>
    <m/>
    <m/>
    <m/>
    <m/>
    <m/>
    <m/>
    <m/>
    <x v="0"/>
  </r>
  <r>
    <x v="59"/>
    <x v="1"/>
    <m/>
    <d v="2022-01-25T00:00:00"/>
    <d v="2025-01-25T00:00:00"/>
    <d v="2022-01-25T00:00:00"/>
    <d v="2022-01-25T00:00:00"/>
    <x v="0"/>
    <s v="Open Market"/>
    <s v="Y"/>
    <s v="Use of property as a single family dwelling house"/>
    <s v="335 - 337 Lonsdale Road, Barnes, London"/>
    <s v="SW13 9PY"/>
    <m/>
    <n v="2"/>
    <m/>
    <m/>
    <m/>
    <m/>
    <m/>
    <m/>
    <m/>
    <n v="2"/>
    <m/>
    <m/>
    <m/>
    <n v="1"/>
    <m/>
    <m/>
    <m/>
    <m/>
    <m/>
    <n v="1"/>
    <n v="0"/>
    <n v="-2"/>
    <n v="0"/>
    <n v="1"/>
    <n v="0"/>
    <n v="0"/>
    <n v="0"/>
    <n v="0"/>
    <n v="0"/>
    <n v="-1"/>
    <m/>
    <n v="-1"/>
    <m/>
    <m/>
    <m/>
    <m/>
    <m/>
    <m/>
    <m/>
    <m/>
    <m/>
    <m/>
    <n v="0"/>
    <n v="0"/>
    <m/>
    <m/>
    <n v="521605"/>
    <n v="176518"/>
    <x v="5"/>
    <x v="5"/>
    <m/>
    <m/>
    <s v="Thames Policy Area"/>
    <m/>
    <m/>
    <m/>
    <m/>
    <s v="Conservation Area"/>
    <s v="CA1 Barnes Green"/>
    <x v="0"/>
  </r>
  <r>
    <x v="60"/>
    <x v="1"/>
    <m/>
    <d v="2022-03-29T00:00:00"/>
    <d v="2025-03-29T00:00:00"/>
    <d v="2022-03-29T00:00:00"/>
    <d v="2022-03-29T00:00:00"/>
    <x v="0"/>
    <s v="Open Market"/>
    <s v="Y"/>
    <s v="Use of the property as a self-contained dwelling at lower ground floor, and a self-contained dwelling contained across ground, 1st and 2nd floors"/>
    <s v="14 Mount Ararat Road, Richmond, TW10 6PA, "/>
    <s v="TW10 6PA"/>
    <n v="2"/>
    <n v="1"/>
    <m/>
    <m/>
    <m/>
    <m/>
    <m/>
    <m/>
    <m/>
    <n v="3"/>
    <n v="1"/>
    <m/>
    <m/>
    <n v="1"/>
    <m/>
    <m/>
    <m/>
    <m/>
    <m/>
    <n v="2"/>
    <n v="-1"/>
    <n v="-1"/>
    <n v="0"/>
    <n v="1"/>
    <n v="0"/>
    <n v="0"/>
    <n v="0"/>
    <n v="0"/>
    <n v="0"/>
    <n v="-1"/>
    <m/>
    <n v="-1"/>
    <m/>
    <m/>
    <m/>
    <m/>
    <m/>
    <m/>
    <m/>
    <m/>
    <m/>
    <m/>
    <n v="0"/>
    <n v="0"/>
    <m/>
    <m/>
    <n v="518245"/>
    <n v="174790"/>
    <x v="4"/>
    <x v="4"/>
    <m/>
    <m/>
    <m/>
    <m/>
    <m/>
    <m/>
    <m/>
    <s v="Conservation Area"/>
    <s v="CA30 St Matthias Richmond"/>
    <x v="0"/>
  </r>
  <r>
    <x v="61"/>
    <x v="0"/>
    <m/>
    <d v="2008-04-01T00:00:00"/>
    <d v="2011-04-01T00:00:00"/>
    <d v="2012-08-17T00:00:00"/>
    <m/>
    <x v="1"/>
    <s v="Open Market"/>
    <s v="Y"/>
    <s v="Demolition of existing house and outbuildings, construction of 3 houses."/>
    <s v="289 Petersham Road, Richmond, Surrey, TW10 7DA"/>
    <s v="TW10 7DA"/>
    <m/>
    <m/>
    <m/>
    <n v="1"/>
    <m/>
    <m/>
    <m/>
    <m/>
    <m/>
    <n v="1"/>
    <n v="1"/>
    <m/>
    <m/>
    <n v="2"/>
    <m/>
    <m/>
    <m/>
    <m/>
    <m/>
    <n v="3"/>
    <n v="1"/>
    <n v="0"/>
    <n v="0"/>
    <n v="1"/>
    <n v="0"/>
    <n v="0"/>
    <n v="0"/>
    <n v="0"/>
    <n v="0"/>
    <n v="2"/>
    <m/>
    <m/>
    <m/>
    <n v="2"/>
    <m/>
    <m/>
    <m/>
    <m/>
    <m/>
    <m/>
    <m/>
    <m/>
    <n v="2"/>
    <n v="2"/>
    <m/>
    <m/>
    <n v="517856"/>
    <n v="172364"/>
    <x v="9"/>
    <x v="9"/>
    <m/>
    <m/>
    <m/>
    <m/>
    <m/>
    <m/>
    <m/>
    <m/>
    <m/>
    <x v="1"/>
  </r>
  <r>
    <x v="62"/>
    <x v="0"/>
    <m/>
    <d v="2008-01-30T00:00:00"/>
    <d v="2011-01-30T00:00:00"/>
    <d v="2011-01-25T00:00:00"/>
    <m/>
    <x v="1"/>
    <s v="Open Market"/>
    <s v="Y"/>
    <s v="Demolition of an existing bungalow and construction of two new residential units. Separate entrance will be provided to both dwellings. The developments two main levels: above lower ground and a built out roof area underneath a pitch roof."/>
    <s v="64 Ormond Avenue, Hampton, TW12 2RX"/>
    <s v="TW12 2RX"/>
    <m/>
    <m/>
    <n v="1"/>
    <m/>
    <m/>
    <m/>
    <m/>
    <m/>
    <m/>
    <n v="1"/>
    <n v="1"/>
    <m/>
    <m/>
    <n v="1"/>
    <m/>
    <m/>
    <m/>
    <m/>
    <m/>
    <n v="2"/>
    <n v="1"/>
    <n v="0"/>
    <n v="-1"/>
    <n v="1"/>
    <n v="0"/>
    <n v="0"/>
    <n v="0"/>
    <n v="0"/>
    <n v="0"/>
    <n v="1"/>
    <m/>
    <m/>
    <m/>
    <n v="1"/>
    <m/>
    <m/>
    <m/>
    <m/>
    <m/>
    <m/>
    <m/>
    <m/>
    <n v="1"/>
    <n v="1"/>
    <m/>
    <m/>
    <n v="513713"/>
    <n v="169858"/>
    <x v="12"/>
    <x v="12"/>
    <m/>
    <m/>
    <m/>
    <m/>
    <m/>
    <m/>
    <m/>
    <m/>
    <m/>
    <x v="0"/>
  </r>
  <r>
    <x v="63"/>
    <x v="0"/>
    <m/>
    <d v="2011-03-07T00:00:00"/>
    <d v="2014-03-07T00:00:00"/>
    <d v="2011-03-07T00:00:00"/>
    <m/>
    <x v="1"/>
    <s v="Open Market"/>
    <s v="N"/>
    <s v="Continuing construction of block of 11 flats on site of Osbourne House under permission 07/2991/FUL after 28/02/2011 (when the permission would otherwise have expired) will be lawful."/>
    <s v="Becketts Wharf And Osbourne House, Becketts Place, Hampton Wick"/>
    <s v="KT1 4ER"/>
    <m/>
    <m/>
    <m/>
    <m/>
    <m/>
    <m/>
    <m/>
    <m/>
    <m/>
    <n v="0"/>
    <n v="4"/>
    <n v="7"/>
    <m/>
    <m/>
    <m/>
    <m/>
    <m/>
    <m/>
    <m/>
    <n v="11"/>
    <n v="4"/>
    <n v="7"/>
    <n v="0"/>
    <n v="0"/>
    <n v="0"/>
    <n v="0"/>
    <n v="0"/>
    <n v="0"/>
    <n v="0"/>
    <n v="11"/>
    <s v="Y"/>
    <m/>
    <m/>
    <n v="11"/>
    <m/>
    <m/>
    <m/>
    <m/>
    <m/>
    <m/>
    <m/>
    <m/>
    <n v="11"/>
    <n v="11"/>
    <m/>
    <m/>
    <n v="517650"/>
    <n v="169624"/>
    <x v="11"/>
    <x v="11"/>
    <m/>
    <m/>
    <s v="Thames Policy Area"/>
    <s v="Mixed Use Area"/>
    <s v="Hampton Wick"/>
    <m/>
    <m/>
    <s v="Conservation Area"/>
    <s v="CA18 Hampton Wick"/>
    <x v="0"/>
  </r>
  <r>
    <x v="64"/>
    <x v="2"/>
    <m/>
    <d v="2013-09-03T00:00:00"/>
    <d v="2016-09-03T00:00:00"/>
    <d v="2016-08-19T00:00:00"/>
    <m/>
    <x v="1"/>
    <s v="Open Market"/>
    <s v="Y"/>
    <s v="Reversion of Doughty House and Doughty Cottage, change of use from D1 gallery to a single family dwelling. New conservatory with basement below; underground car parking beneath the upper garden and linked to Doughty House; part re-construction of rear ele"/>
    <s v="Doughty House And Doughty Cottage, 142 - 142A Richmond Hill, Richmond"/>
    <s v="TW10 6RN"/>
    <m/>
    <m/>
    <m/>
    <n v="2"/>
    <m/>
    <m/>
    <m/>
    <m/>
    <m/>
    <n v="2"/>
    <m/>
    <m/>
    <m/>
    <n v="1"/>
    <m/>
    <m/>
    <m/>
    <m/>
    <m/>
    <n v="1"/>
    <n v="0"/>
    <n v="0"/>
    <n v="0"/>
    <n v="-1"/>
    <n v="0"/>
    <n v="0"/>
    <n v="0"/>
    <n v="0"/>
    <n v="0"/>
    <n v="-1"/>
    <m/>
    <m/>
    <m/>
    <n v="-1"/>
    <m/>
    <m/>
    <m/>
    <m/>
    <m/>
    <m/>
    <m/>
    <m/>
    <n v="-1"/>
    <n v="-1"/>
    <m/>
    <m/>
    <n v="518397"/>
    <n v="173968"/>
    <x v="9"/>
    <x v="9"/>
    <m/>
    <m/>
    <s v="Thames Policy Area"/>
    <m/>
    <m/>
    <m/>
    <m/>
    <s v="Conservation Area"/>
    <s v="CA5 Richmond Hill"/>
    <x v="0"/>
  </r>
  <r>
    <x v="65"/>
    <x v="2"/>
    <s v="PA"/>
    <d v="2014-08-20T00:00:00"/>
    <d v="2017-11-27T00:00:00"/>
    <d v="2017-06-30T00:00:00"/>
    <m/>
    <x v="1"/>
    <s v="Open Market"/>
    <s v="Y"/>
    <s v="Proposed change of use of part of an existing two storey office block (B1a Use Class) to Residential (C3 Use Class) creating 6 No.flats (comprising 1 x 1-bed unit and 5 x 2-bed units)."/>
    <s v="Crane Mews, 32 Gould Road, Twickenham"/>
    <s v="TW2 6RS"/>
    <m/>
    <m/>
    <m/>
    <m/>
    <m/>
    <m/>
    <m/>
    <m/>
    <m/>
    <n v="0"/>
    <n v="1"/>
    <n v="5"/>
    <m/>
    <m/>
    <m/>
    <m/>
    <m/>
    <m/>
    <m/>
    <n v="6"/>
    <n v="1"/>
    <n v="5"/>
    <n v="0"/>
    <n v="0"/>
    <n v="0"/>
    <n v="0"/>
    <n v="0"/>
    <n v="0"/>
    <n v="0"/>
    <n v="6"/>
    <m/>
    <m/>
    <m/>
    <n v="6"/>
    <m/>
    <m/>
    <m/>
    <m/>
    <m/>
    <m/>
    <m/>
    <m/>
    <n v="6"/>
    <n v="6"/>
    <m/>
    <m/>
    <n v="515206"/>
    <n v="173341"/>
    <x v="8"/>
    <x v="8"/>
    <m/>
    <m/>
    <m/>
    <m/>
    <m/>
    <m/>
    <m/>
    <m/>
    <m/>
    <x v="0"/>
  </r>
  <r>
    <x v="66"/>
    <x v="1"/>
    <m/>
    <d v="2015-02-16T00:00:00"/>
    <d v="2018-02-16T00:00:00"/>
    <d v="2018-03-23T00:00:00"/>
    <m/>
    <x v="1"/>
    <s v="Open Market"/>
    <s v="Y"/>
    <s v="The reversion of a Building of Townscape Merit from two self-contained flats (1x1 and 1x3 beds) to a single-family dwelling (Use Class C3: Dwelling Houses) including a rear side infill extension with associated works."/>
    <s v="46 Halford Road, Richmond"/>
    <s v="TW10 6AP"/>
    <n v="1"/>
    <m/>
    <n v="1"/>
    <m/>
    <m/>
    <m/>
    <m/>
    <m/>
    <m/>
    <n v="2"/>
    <m/>
    <m/>
    <m/>
    <n v="1"/>
    <m/>
    <m/>
    <m/>
    <m/>
    <m/>
    <n v="1"/>
    <n v="-1"/>
    <n v="0"/>
    <n v="-1"/>
    <n v="1"/>
    <n v="0"/>
    <n v="0"/>
    <n v="0"/>
    <n v="0"/>
    <n v="0"/>
    <n v="-1"/>
    <m/>
    <m/>
    <m/>
    <n v="-1"/>
    <m/>
    <m/>
    <m/>
    <m/>
    <m/>
    <m/>
    <m/>
    <m/>
    <n v="-1"/>
    <n v="-1"/>
    <m/>
    <m/>
    <n v="518090"/>
    <n v="174701"/>
    <x v="4"/>
    <x v="4"/>
    <m/>
    <m/>
    <m/>
    <m/>
    <m/>
    <m/>
    <m/>
    <s v="Conservation Area"/>
    <s v="CA5 Richmond Hill"/>
    <x v="0"/>
  </r>
  <r>
    <x v="67"/>
    <x v="0"/>
    <m/>
    <d v="2015-07-16T00:00:00"/>
    <d v="2018-07-16T00:00:00"/>
    <d v="2018-06-04T00:00:00"/>
    <m/>
    <x v="1"/>
    <s v="Open Market"/>
    <s v="Y"/>
    <s v="Demolition of existing dwelling and erection of 2 No.4 bed semi-detached dwellings with associated parking and landscaping."/>
    <s v="8 Heathside, Whitton, TW4 5NN"/>
    <s v="TW4 5NN"/>
    <m/>
    <n v="1"/>
    <m/>
    <m/>
    <m/>
    <m/>
    <m/>
    <m/>
    <m/>
    <n v="1"/>
    <m/>
    <m/>
    <m/>
    <n v="2"/>
    <m/>
    <m/>
    <m/>
    <m/>
    <m/>
    <n v="2"/>
    <n v="0"/>
    <n v="-1"/>
    <n v="0"/>
    <n v="2"/>
    <n v="0"/>
    <n v="0"/>
    <n v="0"/>
    <n v="0"/>
    <n v="0"/>
    <n v="1"/>
    <m/>
    <m/>
    <m/>
    <n v="1"/>
    <m/>
    <m/>
    <m/>
    <m/>
    <m/>
    <m/>
    <m/>
    <m/>
    <n v="1"/>
    <n v="1"/>
    <m/>
    <m/>
    <n v="512819"/>
    <n v="173657"/>
    <x v="14"/>
    <x v="14"/>
    <m/>
    <m/>
    <m/>
    <m/>
    <m/>
    <m/>
    <m/>
    <m/>
    <m/>
    <x v="1"/>
  </r>
  <r>
    <x v="68"/>
    <x v="0"/>
    <m/>
    <d v="2018-07-03T00:00:00"/>
    <d v="2021-07-03T00:00:00"/>
    <d v="2021-07-03T00:00:00"/>
    <m/>
    <x v="1"/>
    <s v="Open Market"/>
    <s v="Y"/>
    <s v="Change of use from a private garage and store to a 2 bedroom house with associated single storey extensions; retention of existing photovoltaic arrays; associated cycle and refuse/recycle stores; hard and soft landscaping and installation of car turntable"/>
    <s v="1E Colonial Avenue, Twickenham, TW2 7EE, "/>
    <s v="TW2 7EE"/>
    <m/>
    <m/>
    <m/>
    <m/>
    <m/>
    <m/>
    <m/>
    <m/>
    <m/>
    <n v="0"/>
    <m/>
    <n v="1"/>
    <m/>
    <m/>
    <m/>
    <m/>
    <m/>
    <m/>
    <m/>
    <n v="1"/>
    <n v="0"/>
    <n v="1"/>
    <n v="0"/>
    <n v="0"/>
    <n v="0"/>
    <n v="0"/>
    <n v="0"/>
    <n v="0"/>
    <n v="0"/>
    <n v="1"/>
    <m/>
    <m/>
    <n v="1"/>
    <m/>
    <m/>
    <m/>
    <m/>
    <m/>
    <m/>
    <m/>
    <m/>
    <m/>
    <n v="1"/>
    <n v="1"/>
    <m/>
    <m/>
    <n v="514174"/>
    <n v="174381"/>
    <x v="15"/>
    <x v="15"/>
    <m/>
    <m/>
    <m/>
    <m/>
    <m/>
    <m/>
    <m/>
    <m/>
    <m/>
    <x v="0"/>
  </r>
  <r>
    <x v="69"/>
    <x v="2"/>
    <m/>
    <d v="2016-10-07T00:00:00"/>
    <d v="2019-10-07T00:00:00"/>
    <d v="2018-03-01T00:00:00"/>
    <m/>
    <x v="1"/>
    <s v="Open Market"/>
    <s v="Y"/>
    <s v="Conversion, extension and alteration of the existing church building to provide for 6 x 2 bedroom flats over four levels together with 6 off-street car parking spaces, motorcycle parking, garden amenity areas and refuse, recycling and cycle parking areas."/>
    <s v="Christ Church, Station Road, Teddington"/>
    <s v="TW11"/>
    <m/>
    <m/>
    <m/>
    <m/>
    <m/>
    <m/>
    <m/>
    <m/>
    <m/>
    <n v="0"/>
    <m/>
    <n v="6"/>
    <m/>
    <m/>
    <m/>
    <m/>
    <m/>
    <m/>
    <m/>
    <n v="6"/>
    <n v="0"/>
    <n v="6"/>
    <n v="0"/>
    <n v="0"/>
    <n v="0"/>
    <n v="0"/>
    <n v="0"/>
    <n v="0"/>
    <n v="0"/>
    <n v="6"/>
    <m/>
    <m/>
    <n v="6"/>
    <m/>
    <m/>
    <m/>
    <m/>
    <m/>
    <m/>
    <m/>
    <m/>
    <m/>
    <n v="6"/>
    <n v="6"/>
    <m/>
    <m/>
    <n v="516013"/>
    <n v="171023"/>
    <x v="2"/>
    <x v="2"/>
    <m/>
    <m/>
    <m/>
    <m/>
    <m/>
    <m/>
    <m/>
    <s v="Conservation Area"/>
    <s v="CA37 High Street Teddington"/>
    <x v="0"/>
  </r>
  <r>
    <x v="70"/>
    <x v="0"/>
    <m/>
    <d v="2019-08-13T00:00:00"/>
    <d v="2022-08-13T00:00:00"/>
    <d v="2021-03-31T00:00:00"/>
    <d v="2022-08-17T00:00:00"/>
    <x v="1"/>
    <s v="London Affordable Rent"/>
    <s v="Y"/>
    <s v="SITE A:-Removal of 40 garages Create a short terrace of high quality two storey houses consisting of three x  three-bedroom houses and two x  four-bedroom houses. Provision of 16 parking spaces in a shared surface courtyard"/>
    <s v="Garages Site A, Bucklands Road, Teddington"/>
    <s v="TW11"/>
    <m/>
    <m/>
    <m/>
    <m/>
    <m/>
    <m/>
    <m/>
    <m/>
    <m/>
    <n v="0"/>
    <m/>
    <m/>
    <n v="3"/>
    <n v="2"/>
    <m/>
    <m/>
    <m/>
    <m/>
    <m/>
    <n v="5"/>
    <n v="0"/>
    <n v="0"/>
    <n v="3"/>
    <n v="2"/>
    <n v="0"/>
    <n v="0"/>
    <n v="0"/>
    <n v="0"/>
    <n v="0"/>
    <n v="5"/>
    <m/>
    <m/>
    <n v="5"/>
    <m/>
    <m/>
    <m/>
    <m/>
    <m/>
    <m/>
    <m/>
    <m/>
    <m/>
    <n v="5"/>
    <n v="5"/>
    <m/>
    <m/>
    <n v="517328"/>
    <n v="170954"/>
    <x v="11"/>
    <x v="11"/>
    <m/>
    <m/>
    <m/>
    <m/>
    <m/>
    <m/>
    <m/>
    <m/>
    <m/>
    <x v="0"/>
  </r>
  <r>
    <x v="71"/>
    <x v="0"/>
    <m/>
    <d v="2019-08-13T00:00:00"/>
    <d v="2022-08-13T00:00:00"/>
    <d v="2021-03-31T00:00:00"/>
    <m/>
    <x v="1"/>
    <s v="London Affordable Rent"/>
    <s v="Y"/>
    <s v="SITE B The site is currently an open parking court of approximately 28 spaces accessed from Bucklands Road. Create a pair of semi-detached high quality four-bedroom houses._x000a_-Provision of 24 car parking spaces"/>
    <s v="Garage Site B, Bucklands Road, Teddington"/>
    <s v="TW11"/>
    <m/>
    <m/>
    <m/>
    <m/>
    <m/>
    <m/>
    <m/>
    <m/>
    <m/>
    <n v="0"/>
    <m/>
    <m/>
    <m/>
    <n v="2"/>
    <m/>
    <m/>
    <m/>
    <m/>
    <m/>
    <n v="2"/>
    <n v="0"/>
    <n v="0"/>
    <n v="0"/>
    <n v="2"/>
    <n v="0"/>
    <n v="0"/>
    <n v="0"/>
    <n v="0"/>
    <n v="0"/>
    <n v="2"/>
    <m/>
    <m/>
    <m/>
    <n v="2"/>
    <m/>
    <m/>
    <m/>
    <m/>
    <m/>
    <m/>
    <m/>
    <m/>
    <n v="2"/>
    <n v="2"/>
    <m/>
    <m/>
    <n v="517351"/>
    <n v="170884"/>
    <x v="11"/>
    <x v="11"/>
    <m/>
    <m/>
    <m/>
    <m/>
    <m/>
    <m/>
    <m/>
    <m/>
    <m/>
    <x v="1"/>
  </r>
  <r>
    <x v="72"/>
    <x v="2"/>
    <m/>
    <d v="2016-07-14T00:00:00"/>
    <d v="2019-07-14T00:00:00"/>
    <d v="2019-07-10T00:00:00"/>
    <m/>
    <x v="1"/>
    <s v="Open Market"/>
    <s v="Y"/>
    <s v="Change of use of 2nd floor and 3rd floor level from ancillary retail to nine 1 bedroom flats (C3 use) with external alterations and enclosure of walkway at 1st floor, new residential access, bin store, bicycle storage, replacement of plant, new stairs to"/>
    <s v="29 George Street, Richmond, TW9 1HY"/>
    <s v="TW9 1HY"/>
    <m/>
    <m/>
    <m/>
    <m/>
    <m/>
    <m/>
    <m/>
    <m/>
    <m/>
    <n v="0"/>
    <n v="9"/>
    <m/>
    <m/>
    <m/>
    <m/>
    <m/>
    <m/>
    <m/>
    <m/>
    <n v="9"/>
    <n v="9"/>
    <n v="0"/>
    <n v="0"/>
    <n v="0"/>
    <n v="0"/>
    <n v="0"/>
    <n v="0"/>
    <n v="0"/>
    <n v="0"/>
    <n v="9"/>
    <m/>
    <m/>
    <m/>
    <m/>
    <n v="9"/>
    <m/>
    <m/>
    <m/>
    <m/>
    <m/>
    <m/>
    <m/>
    <n v="9"/>
    <n v="9"/>
    <m/>
    <m/>
    <n v="517924"/>
    <n v="174891"/>
    <x v="4"/>
    <x v="4"/>
    <m/>
    <s v="Richmond"/>
    <m/>
    <m/>
    <m/>
    <m/>
    <m/>
    <s v="Conservation Area"/>
    <s v="CA17 Central Richmond"/>
    <x v="0"/>
  </r>
  <r>
    <x v="73"/>
    <x v="4"/>
    <m/>
    <d v="2017-09-05T00:00:00"/>
    <d v="2021-05-01T00:00:00"/>
    <d v="2021-04-26T00:00:00"/>
    <m/>
    <x v="1"/>
    <s v="Open Market"/>
    <s v="Y"/>
    <s v="Retention of former police station building with partial demolition of the rear wings of the police station and demolition of the rear garages and the construction of 28 residential units (4 x 1 bedroom, 12 x 2 bedroom, 10 x 3 bedroom and 2 x 4 bedroom) a"/>
    <s v="Police Station, 60 - 68 Station Road, Hampton"/>
    <s v="TW12 2AX"/>
    <m/>
    <m/>
    <m/>
    <m/>
    <m/>
    <m/>
    <m/>
    <m/>
    <m/>
    <n v="0"/>
    <n v="4"/>
    <n v="12"/>
    <n v="10"/>
    <n v="2"/>
    <m/>
    <m/>
    <m/>
    <m/>
    <m/>
    <n v="28"/>
    <n v="4"/>
    <n v="12"/>
    <n v="10"/>
    <n v="2"/>
    <n v="0"/>
    <n v="0"/>
    <n v="0"/>
    <n v="0"/>
    <n v="0"/>
    <n v="28"/>
    <s v="Y"/>
    <m/>
    <m/>
    <m/>
    <n v="28"/>
    <m/>
    <m/>
    <m/>
    <m/>
    <m/>
    <m/>
    <m/>
    <n v="28"/>
    <n v="28"/>
    <m/>
    <m/>
    <n v="513766"/>
    <n v="169736"/>
    <x v="12"/>
    <x v="12"/>
    <m/>
    <m/>
    <m/>
    <s v="Mixed Use Area"/>
    <s v="Station Road, Hampton"/>
    <m/>
    <m/>
    <s v="Conservation Area"/>
    <s v="CA12 Hampton Village"/>
    <x v="0"/>
  </r>
  <r>
    <x v="74"/>
    <x v="3"/>
    <m/>
    <d v="2016-04-19T00:00:00"/>
    <d v="2019-04-19T00:00:00"/>
    <d v="2016-07-01T00:00:00"/>
    <m/>
    <x v="1"/>
    <s v="Open Market"/>
    <s v="Y"/>
    <s v="Part demolition of single dwelling house and formation of two semi-detached houses."/>
    <s v="2 Firs Avenue, East Sheen, SW14 7NZ"/>
    <s v="SW14 7NZ"/>
    <m/>
    <m/>
    <m/>
    <n v="1"/>
    <m/>
    <m/>
    <m/>
    <m/>
    <m/>
    <n v="1"/>
    <m/>
    <m/>
    <m/>
    <n v="2"/>
    <m/>
    <m/>
    <m/>
    <m/>
    <m/>
    <n v="2"/>
    <n v="0"/>
    <n v="0"/>
    <n v="0"/>
    <n v="1"/>
    <n v="0"/>
    <n v="0"/>
    <n v="0"/>
    <n v="0"/>
    <n v="0"/>
    <n v="1"/>
    <m/>
    <m/>
    <n v="1"/>
    <m/>
    <m/>
    <m/>
    <m/>
    <m/>
    <m/>
    <m/>
    <m/>
    <m/>
    <n v="1"/>
    <n v="1"/>
    <m/>
    <m/>
    <n v="520343"/>
    <n v="175141"/>
    <x v="1"/>
    <x v="1"/>
    <m/>
    <m/>
    <m/>
    <m/>
    <m/>
    <m/>
    <m/>
    <m/>
    <m/>
    <x v="0"/>
  </r>
  <r>
    <x v="75"/>
    <x v="0"/>
    <m/>
    <d v="2017-02-23T00:00:00"/>
    <d v="2020-02-23T00:00:00"/>
    <d v="2020-02-19T00:00:00"/>
    <m/>
    <x v="1"/>
    <s v="Open Market"/>
    <s v="Y"/>
    <s v="Demolition of the existing hall and the erection of a new community facility building and 6 flats"/>
    <s v="275 Sandycombe Road, Richmond, TW9 3LU"/>
    <s v="TW9 3LU"/>
    <m/>
    <m/>
    <m/>
    <m/>
    <m/>
    <m/>
    <m/>
    <m/>
    <m/>
    <n v="0"/>
    <n v="4"/>
    <n v="2"/>
    <m/>
    <m/>
    <m/>
    <m/>
    <m/>
    <m/>
    <m/>
    <n v="6"/>
    <n v="4"/>
    <n v="2"/>
    <n v="0"/>
    <n v="0"/>
    <n v="0"/>
    <n v="0"/>
    <n v="0"/>
    <n v="0"/>
    <n v="0"/>
    <n v="6"/>
    <m/>
    <m/>
    <m/>
    <n v="6"/>
    <m/>
    <m/>
    <m/>
    <m/>
    <m/>
    <m/>
    <m/>
    <m/>
    <n v="6"/>
    <n v="6"/>
    <m/>
    <m/>
    <n v="519126"/>
    <n v="176420"/>
    <x v="13"/>
    <x v="13"/>
    <m/>
    <m/>
    <m/>
    <s v="Mixed Use Area"/>
    <s v="Sandycombe Road North"/>
    <m/>
    <m/>
    <s v="Conservation Area"/>
    <s v="CA15 Kew Gardens Kew"/>
    <x v="0"/>
  </r>
  <r>
    <x v="76"/>
    <x v="1"/>
    <m/>
    <d v="2016-08-17T00:00:00"/>
    <d v="2019-08-17T00:00:00"/>
    <d v="2019-01-14T00:00:00"/>
    <d v="2022-06-01T00:00:00"/>
    <x v="1"/>
    <s v="Open Market"/>
    <s v="Y"/>
    <s v="Conversion of the building into one family house, plus an additional apartment at basement level to the front."/>
    <s v="112 Richmond Hill, Richmond"/>
    <s v="TW10 6RJ"/>
    <n v="2"/>
    <n v="2"/>
    <n v="1"/>
    <m/>
    <m/>
    <m/>
    <m/>
    <m/>
    <m/>
    <n v="5"/>
    <n v="1"/>
    <m/>
    <m/>
    <n v="1"/>
    <m/>
    <m/>
    <m/>
    <m/>
    <m/>
    <n v="2"/>
    <n v="-1"/>
    <n v="-2"/>
    <n v="-1"/>
    <n v="1"/>
    <n v="0"/>
    <n v="0"/>
    <n v="0"/>
    <n v="0"/>
    <n v="0"/>
    <n v="-3"/>
    <m/>
    <m/>
    <n v="-3"/>
    <m/>
    <m/>
    <m/>
    <m/>
    <m/>
    <m/>
    <m/>
    <m/>
    <m/>
    <n v="-3"/>
    <n v="-3"/>
    <m/>
    <m/>
    <n v="518294"/>
    <n v="174078"/>
    <x v="9"/>
    <x v="9"/>
    <m/>
    <m/>
    <s v="Thames Policy Area"/>
    <m/>
    <m/>
    <m/>
    <m/>
    <s v="Conservation Area"/>
    <s v="CA5 Richmond Hill"/>
    <x v="0"/>
  </r>
  <r>
    <x v="77"/>
    <x v="0"/>
    <m/>
    <d v="2019-04-03T00:00:00"/>
    <d v="2022-04-03T00:00:00"/>
    <d v="2022-03-16T00:00:00"/>
    <m/>
    <x v="1"/>
    <s v="Open Market"/>
    <s v="Y"/>
    <s v="Demolition of the existing building, and redevelopment of the site for 8 residential units (1 x 1 bed, 7 x 2 bed units) with associated car and cycle parking, amenity space, refuse and recycling storage."/>
    <s v="1D Becketts Place_x000d_Hampton Wick_x000d__x000d_"/>
    <s v="KT1 4EW"/>
    <n v="3"/>
    <m/>
    <m/>
    <m/>
    <m/>
    <m/>
    <m/>
    <m/>
    <m/>
    <n v="3"/>
    <n v="1"/>
    <n v="7"/>
    <m/>
    <m/>
    <m/>
    <m/>
    <m/>
    <m/>
    <m/>
    <n v="8"/>
    <n v="-2"/>
    <n v="7"/>
    <n v="0"/>
    <n v="0"/>
    <n v="0"/>
    <n v="0"/>
    <n v="0"/>
    <n v="0"/>
    <n v="0"/>
    <n v="5"/>
    <m/>
    <m/>
    <m/>
    <n v="5"/>
    <m/>
    <m/>
    <m/>
    <m/>
    <m/>
    <m/>
    <m/>
    <m/>
    <n v="5"/>
    <n v="5"/>
    <m/>
    <m/>
    <n v="517622"/>
    <n v="169605"/>
    <x v="11"/>
    <x v="11"/>
    <m/>
    <m/>
    <s v="Thames Policy Area"/>
    <s v="Mixed Use Area"/>
    <s v="Hampton Wick"/>
    <m/>
    <m/>
    <s v="Conservation Area"/>
    <s v="CA18 Hampton Wick"/>
    <x v="0"/>
  </r>
  <r>
    <x v="78"/>
    <x v="0"/>
    <m/>
    <d v="2016-11-03T00:00:00"/>
    <d v="2019-11-03T00:00:00"/>
    <d v="2017-03-13T00:00:00"/>
    <m/>
    <x v="1"/>
    <s v="Open Market"/>
    <s v="Y"/>
    <s v="Detailed Reserved Matters application including Appearance, Landscaping, Layout and Scale for the Schools Development Zone pursuant to Conditions U08026 and U08031 of Outline Planning Permission 15/3038/OUT dated 16.08.16 (Outline application for the demo"/>
    <s v="Land At Junction Of A316 And Langhorn Drive And Richmond College Site (Including Craneford Way East Playing Fields And Marsh Farm Lane), Egerton Road, Twickenham"/>
    <s v="TW2 7SJ"/>
    <m/>
    <m/>
    <m/>
    <m/>
    <m/>
    <m/>
    <m/>
    <m/>
    <m/>
    <n v="0"/>
    <n v="38"/>
    <n v="68"/>
    <n v="32"/>
    <n v="15"/>
    <m/>
    <m/>
    <m/>
    <m/>
    <m/>
    <n v="153"/>
    <n v="38"/>
    <n v="68"/>
    <n v="32"/>
    <n v="15"/>
    <n v="0"/>
    <n v="0"/>
    <n v="0"/>
    <n v="0"/>
    <n v="0"/>
    <n v="153"/>
    <s v="Y"/>
    <m/>
    <m/>
    <m/>
    <n v="76.5"/>
    <n v="76.5"/>
    <m/>
    <m/>
    <m/>
    <m/>
    <m/>
    <m/>
    <n v="153"/>
    <n v="153"/>
    <m/>
    <m/>
    <n v="515304"/>
    <n v="173889"/>
    <x v="0"/>
    <x v="0"/>
    <m/>
    <m/>
    <m/>
    <m/>
    <m/>
    <m/>
    <m/>
    <m/>
    <m/>
    <x v="0"/>
  </r>
  <r>
    <x v="78"/>
    <x v="0"/>
    <m/>
    <d v="2016-11-03T00:00:00"/>
    <d v="2019-11-03T00:00:00"/>
    <d v="2017-03-13T00:00:00"/>
    <m/>
    <x v="1"/>
    <s v="Affordable Rent"/>
    <s v="Y"/>
    <s v="Detailed Reserved Matters application including Appearance, Landscaping, Layout and Scale for the Schools Development Zone pursuant to Conditions U08026 and U08031 of Outline Planning Permission 15/3038/OUT dated 16.08.16 (Outline application for the demo"/>
    <s v="Land At Junction Of A316 And Langhorn Drive And Richmond College Site (Including Craneford Way East Playing Fields And Marsh Farm Lane), Egerton Road, Twickenham"/>
    <s v="TW2 7SJ"/>
    <m/>
    <m/>
    <m/>
    <m/>
    <m/>
    <m/>
    <m/>
    <m/>
    <m/>
    <n v="0"/>
    <n v="3"/>
    <n v="11"/>
    <n v="5"/>
    <n v="3"/>
    <m/>
    <m/>
    <m/>
    <m/>
    <m/>
    <n v="22"/>
    <n v="3"/>
    <n v="11"/>
    <n v="5"/>
    <n v="3"/>
    <n v="0"/>
    <n v="0"/>
    <n v="0"/>
    <n v="0"/>
    <n v="0"/>
    <n v="22"/>
    <s v="Y"/>
    <m/>
    <m/>
    <m/>
    <n v="11"/>
    <n v="11"/>
    <m/>
    <m/>
    <m/>
    <m/>
    <m/>
    <m/>
    <n v="22"/>
    <n v="22"/>
    <m/>
    <m/>
    <n v="515304"/>
    <n v="173889"/>
    <x v="0"/>
    <x v="0"/>
    <m/>
    <m/>
    <m/>
    <m/>
    <m/>
    <m/>
    <m/>
    <m/>
    <m/>
    <x v="0"/>
  </r>
  <r>
    <x v="78"/>
    <x v="0"/>
    <m/>
    <d v="2016-11-03T00:00:00"/>
    <d v="2019-11-03T00:00:00"/>
    <d v="2017-03-13T00:00:00"/>
    <m/>
    <x v="1"/>
    <s v="Intermediate"/>
    <s v="Y"/>
    <s v="Detailed Reserved Matters application including Appearance, Landscaping, Layout and Scale for the Schools Development Zone pursuant to Conditions U08026 and U08031 of Outline Planning Permission 15/3038/OUT dated 16.08.16 (Outline application for the demo"/>
    <s v="Land At Junction Of A316 And Langhorn Drive And Richmond College Site (Including Craneford Way East Playing Fields And Marsh Farm Lane), Egerton Road, Twickenham"/>
    <s v="TW2 7SJ"/>
    <m/>
    <m/>
    <m/>
    <m/>
    <m/>
    <m/>
    <m/>
    <m/>
    <m/>
    <n v="0"/>
    <n v="4"/>
    <n v="1"/>
    <m/>
    <m/>
    <m/>
    <m/>
    <m/>
    <m/>
    <m/>
    <n v="5"/>
    <n v="4"/>
    <n v="1"/>
    <n v="0"/>
    <n v="0"/>
    <n v="0"/>
    <n v="0"/>
    <n v="0"/>
    <n v="0"/>
    <n v="0"/>
    <n v="5"/>
    <s v="Y"/>
    <m/>
    <m/>
    <m/>
    <n v="2.5"/>
    <n v="2.5"/>
    <m/>
    <m/>
    <m/>
    <m/>
    <m/>
    <m/>
    <n v="5"/>
    <n v="5"/>
    <m/>
    <m/>
    <n v="515304"/>
    <n v="173889"/>
    <x v="0"/>
    <x v="0"/>
    <m/>
    <m/>
    <m/>
    <m/>
    <m/>
    <m/>
    <m/>
    <m/>
    <m/>
    <x v="0"/>
  </r>
  <r>
    <x v="79"/>
    <x v="0"/>
    <m/>
    <d v="2018-10-11T00:00:00"/>
    <d v="2021-10-11T00:00:00"/>
    <d v="2019-10-14T00:00:00"/>
    <m/>
    <x v="1"/>
    <s v="Affordable Rent"/>
    <s v="Y"/>
    <s v="Demolition of the existing building and erection of 2 buildings at single-storey and three-stories to provide 24 affordable residential units (sheltered accommodation for older people of the minimum age of 55) with associated external amenities, communal lounge/dining space, refuse/storage, and manager and staff offices."/>
    <s v="Somerville House, 1 Rodney Road, Twickenham"/>
    <s v="TW2 7AL"/>
    <m/>
    <m/>
    <m/>
    <m/>
    <m/>
    <m/>
    <m/>
    <m/>
    <m/>
    <n v="0"/>
    <n v="19"/>
    <m/>
    <m/>
    <m/>
    <m/>
    <m/>
    <m/>
    <m/>
    <m/>
    <n v="19"/>
    <n v="19"/>
    <n v="0"/>
    <n v="0"/>
    <n v="0"/>
    <n v="0"/>
    <n v="0"/>
    <n v="0"/>
    <n v="0"/>
    <n v="0"/>
    <n v="19"/>
    <s v="Y"/>
    <m/>
    <n v="19"/>
    <m/>
    <m/>
    <m/>
    <m/>
    <m/>
    <m/>
    <m/>
    <m/>
    <m/>
    <n v="19"/>
    <n v="19"/>
    <s v="Y"/>
    <s v="Y"/>
    <n v="513257"/>
    <n v="174057"/>
    <x v="15"/>
    <x v="15"/>
    <m/>
    <m/>
    <m/>
    <m/>
    <m/>
    <m/>
    <m/>
    <m/>
    <m/>
    <x v="0"/>
  </r>
  <r>
    <x v="79"/>
    <x v="0"/>
    <m/>
    <d v="2018-10-11T00:00:00"/>
    <d v="2021-10-11T00:00:00"/>
    <d v="2019-10-14T00:00:00"/>
    <m/>
    <x v="1"/>
    <s v="Shared Ownership"/>
    <s v="Y"/>
    <s v="Demolition of the existing building and erection of 2 buildings at single-storey and three-stories to provide 24 affordable residential units (sheltered accommodation for older people of the minimum age of 55) with associated external amenities, communal lounge/dining space, refuse/storage, and manager and staff offices."/>
    <s v="Somerville House, 1 Rodney Road, Twickenham"/>
    <s v="TW2 7AL"/>
    <m/>
    <m/>
    <m/>
    <m/>
    <m/>
    <m/>
    <m/>
    <m/>
    <m/>
    <n v="0"/>
    <n v="5"/>
    <m/>
    <m/>
    <m/>
    <m/>
    <m/>
    <m/>
    <m/>
    <m/>
    <n v="5"/>
    <n v="5"/>
    <n v="0"/>
    <n v="0"/>
    <n v="0"/>
    <n v="0"/>
    <n v="0"/>
    <n v="0"/>
    <n v="0"/>
    <n v="0"/>
    <n v="5"/>
    <s v="Y"/>
    <m/>
    <n v="5"/>
    <m/>
    <m/>
    <m/>
    <m/>
    <m/>
    <m/>
    <m/>
    <m/>
    <m/>
    <n v="5"/>
    <n v="5"/>
    <s v="Y"/>
    <s v="Y"/>
    <n v="513257"/>
    <n v="174057"/>
    <x v="15"/>
    <x v="15"/>
    <m/>
    <m/>
    <m/>
    <m/>
    <m/>
    <m/>
    <m/>
    <m/>
    <m/>
    <x v="0"/>
  </r>
  <r>
    <x v="79"/>
    <x v="0"/>
    <m/>
    <d v="2018-10-11T00:00:00"/>
    <d v="2021-10-11T00:00:00"/>
    <d v="2019-10-14T00:00:00"/>
    <m/>
    <x v="1"/>
    <s v="Social Rent"/>
    <s v="Y"/>
    <s v="Demolition of the existing building and erection of 2 buildings at single-storey and three-stories to provide 24 affordable residential units (sheltered accommodation for older people of the minimum age of 55) with associated external amenities, communal lounge/dining space, refuse/storage, and manager and staff offices."/>
    <s v="Somerville House, 1 Rodney Road, Twickenham"/>
    <s v="TW2 7AL"/>
    <n v="29"/>
    <n v="1"/>
    <m/>
    <m/>
    <m/>
    <m/>
    <m/>
    <m/>
    <m/>
    <n v="30"/>
    <m/>
    <m/>
    <m/>
    <m/>
    <m/>
    <m/>
    <m/>
    <m/>
    <m/>
    <n v="0"/>
    <n v="-29"/>
    <n v="-1"/>
    <n v="0"/>
    <n v="0"/>
    <n v="0"/>
    <n v="0"/>
    <n v="0"/>
    <n v="0"/>
    <n v="0"/>
    <n v="-30"/>
    <s v="Y"/>
    <m/>
    <n v="-30"/>
    <m/>
    <m/>
    <m/>
    <m/>
    <m/>
    <m/>
    <m/>
    <m/>
    <m/>
    <n v="-30"/>
    <n v="-30"/>
    <s v="Y"/>
    <s v="Y"/>
    <n v="513257"/>
    <n v="174057"/>
    <x v="15"/>
    <x v="15"/>
    <m/>
    <m/>
    <m/>
    <m/>
    <m/>
    <m/>
    <m/>
    <m/>
    <m/>
    <x v="0"/>
  </r>
  <r>
    <x v="80"/>
    <x v="0"/>
    <m/>
    <d v="2017-11-30T00:00:00"/>
    <d v="2021-05-01T00:00:00"/>
    <d v="2018-09-01T00:00:00"/>
    <m/>
    <x v="1"/>
    <s v="Open Market"/>
    <s v="N"/>
    <s v="Demolition of existing car repair workshop and replacement with 1 no. ground floor B1(a) commercial unit and 1 no. 2 bed residential unit with associated landscaping, car and cycle parking."/>
    <s v="65 Holly Road, Twickenham, TW1 4HF, "/>
    <s v="TW1 4HF"/>
    <m/>
    <m/>
    <m/>
    <m/>
    <m/>
    <m/>
    <m/>
    <m/>
    <m/>
    <n v="0"/>
    <m/>
    <n v="1"/>
    <m/>
    <m/>
    <m/>
    <m/>
    <m/>
    <m/>
    <m/>
    <n v="1"/>
    <n v="0"/>
    <n v="1"/>
    <n v="0"/>
    <n v="0"/>
    <n v="0"/>
    <n v="0"/>
    <n v="0"/>
    <n v="0"/>
    <n v="0"/>
    <n v="1"/>
    <m/>
    <m/>
    <m/>
    <n v="1"/>
    <m/>
    <m/>
    <m/>
    <m/>
    <m/>
    <m/>
    <m/>
    <m/>
    <n v="1"/>
    <n v="1"/>
    <m/>
    <m/>
    <n v="516115"/>
    <n v="173199"/>
    <x v="3"/>
    <x v="3"/>
    <m/>
    <s v="Twickenham"/>
    <m/>
    <m/>
    <m/>
    <m/>
    <m/>
    <m/>
    <m/>
    <x v="0"/>
  </r>
  <r>
    <x v="81"/>
    <x v="0"/>
    <m/>
    <d v="2017-10-27T00:00:00"/>
    <d v="2021-05-01T00:00:00"/>
    <d v="2020-10-26T00:00:00"/>
    <d v="2022-11-15T00:00:00"/>
    <x v="1"/>
    <s v="Open Market"/>
    <s v="Y"/>
    <s v="Demolition of the existing garage and erection of a new partially sunken one-bedroom, single-storey dwelling, and provision of a new boundary wall and entrance gate."/>
    <s v="Land Junction Of North Worple Way And Wrights Walk Rear Of, 31 Alder Road, Mortlake, London"/>
    <s v="SW14"/>
    <m/>
    <m/>
    <m/>
    <m/>
    <m/>
    <m/>
    <m/>
    <m/>
    <m/>
    <n v="0"/>
    <n v="1"/>
    <m/>
    <m/>
    <m/>
    <m/>
    <m/>
    <m/>
    <m/>
    <m/>
    <n v="1"/>
    <n v="1"/>
    <n v="0"/>
    <n v="0"/>
    <n v="0"/>
    <n v="0"/>
    <n v="0"/>
    <n v="0"/>
    <n v="0"/>
    <n v="0"/>
    <n v="1"/>
    <m/>
    <m/>
    <n v="1"/>
    <m/>
    <m/>
    <m/>
    <m/>
    <m/>
    <m/>
    <m/>
    <m/>
    <m/>
    <n v="1"/>
    <n v="1"/>
    <m/>
    <m/>
    <n v="520624"/>
    <n v="175780"/>
    <x v="10"/>
    <x v="10"/>
    <s v="Y"/>
    <m/>
    <m/>
    <m/>
    <m/>
    <m/>
    <m/>
    <s v="Conservation Area"/>
    <s v="CA33 Mortlake"/>
    <x v="0"/>
  </r>
  <r>
    <x v="82"/>
    <x v="0"/>
    <m/>
    <d v="2017-03-07T00:00:00"/>
    <d v="2020-03-07T00:00:00"/>
    <d v="2020-03-01T00:00:00"/>
    <m/>
    <x v="1"/>
    <s v="Open Market"/>
    <s v="Y"/>
    <s v="Construction of a three bedroom single storey dwelling with associated hard and soft landscaping, parking and access road (bollard lit)"/>
    <s v="Land Rear Of 12 To 36, Vincam Close, Twickenham"/>
    <s v="TW2 7AB"/>
    <m/>
    <m/>
    <m/>
    <m/>
    <m/>
    <m/>
    <m/>
    <m/>
    <m/>
    <n v="0"/>
    <m/>
    <m/>
    <n v="1"/>
    <m/>
    <m/>
    <m/>
    <m/>
    <m/>
    <m/>
    <n v="1"/>
    <n v="0"/>
    <n v="0"/>
    <n v="1"/>
    <n v="0"/>
    <n v="0"/>
    <n v="0"/>
    <n v="0"/>
    <n v="0"/>
    <n v="0"/>
    <n v="1"/>
    <m/>
    <m/>
    <m/>
    <n v="1"/>
    <m/>
    <m/>
    <m/>
    <m/>
    <m/>
    <m/>
    <m/>
    <m/>
    <n v="1"/>
    <n v="1"/>
    <m/>
    <m/>
    <n v="513432"/>
    <n v="173849"/>
    <x v="15"/>
    <x v="15"/>
    <m/>
    <m/>
    <m/>
    <m/>
    <m/>
    <m/>
    <m/>
    <m/>
    <m/>
    <x v="0"/>
  </r>
  <r>
    <x v="83"/>
    <x v="0"/>
    <m/>
    <d v="2017-09-08T00:00:00"/>
    <d v="2021-05-01T00:00:00"/>
    <d v="2019-03-30T00:00:00"/>
    <d v="2022-10-19T00:00:00"/>
    <x v="1"/>
    <s v="Open Market"/>
    <s v="Y"/>
    <s v="Redevelopment of site to provide for a mixed use development of 535m2 of commercial space (B1 (a), (b) and (c) and B8 use) and 20 residential units, together with car parking and landscaping"/>
    <s v="1 - 9 Sandycombe Road, Richmond"/>
    <s v="TW9 2EP"/>
    <m/>
    <m/>
    <m/>
    <m/>
    <m/>
    <m/>
    <m/>
    <m/>
    <m/>
    <n v="0"/>
    <n v="9"/>
    <n v="7"/>
    <n v="4"/>
    <m/>
    <m/>
    <m/>
    <m/>
    <m/>
    <m/>
    <n v="20"/>
    <n v="9"/>
    <n v="7"/>
    <n v="4"/>
    <n v="0"/>
    <n v="0"/>
    <n v="0"/>
    <n v="0"/>
    <n v="0"/>
    <n v="0"/>
    <n v="20"/>
    <s v="Y"/>
    <m/>
    <n v="20"/>
    <m/>
    <m/>
    <m/>
    <m/>
    <m/>
    <m/>
    <m/>
    <m/>
    <m/>
    <n v="20"/>
    <n v="20"/>
    <m/>
    <m/>
    <n v="519012"/>
    <n v="175761"/>
    <x v="13"/>
    <x v="13"/>
    <m/>
    <m/>
    <m/>
    <m/>
    <m/>
    <m/>
    <m/>
    <m/>
    <m/>
    <x v="0"/>
  </r>
  <r>
    <x v="84"/>
    <x v="0"/>
    <m/>
    <d v="2018-03-23T00:00:00"/>
    <d v="2021-03-23T00:00:00"/>
    <d v="2021-02-23T00:00:00"/>
    <m/>
    <x v="1"/>
    <s v="Open Market"/>
    <s v="Y"/>
    <s v="Erection of a three-storey building to provide  4 two-bedroom residential units (Class C3) separate refuse facilities and altered parking layout."/>
    <s v="Courtyard Apartments, 70B Hampton Road, Teddington"/>
    <s v="TW11 0JX"/>
    <m/>
    <m/>
    <m/>
    <m/>
    <m/>
    <m/>
    <m/>
    <m/>
    <m/>
    <n v="0"/>
    <m/>
    <n v="4"/>
    <m/>
    <m/>
    <m/>
    <m/>
    <m/>
    <m/>
    <m/>
    <n v="4"/>
    <n v="0"/>
    <n v="4"/>
    <n v="0"/>
    <n v="0"/>
    <n v="0"/>
    <n v="0"/>
    <n v="0"/>
    <n v="0"/>
    <n v="0"/>
    <n v="4"/>
    <m/>
    <m/>
    <m/>
    <m/>
    <n v="4"/>
    <m/>
    <m/>
    <m/>
    <m/>
    <m/>
    <m/>
    <m/>
    <n v="4"/>
    <n v="4"/>
    <m/>
    <m/>
    <n v="514687"/>
    <n v="171290"/>
    <x v="6"/>
    <x v="6"/>
    <m/>
    <m/>
    <m/>
    <m/>
    <m/>
    <m/>
    <m/>
    <m/>
    <m/>
    <x v="0"/>
  </r>
  <r>
    <x v="85"/>
    <x v="0"/>
    <m/>
    <d v="2018-01-08T00:00:00"/>
    <d v="2021-01-08T00:00:00"/>
    <d v="2021-01-07T00:00:00"/>
    <m/>
    <x v="1"/>
    <s v="Open Market"/>
    <s v="Y"/>
    <s v="Demolition of lock up garages to provide 1 no. detached 4 bedroom dwellinghouse with associated parking, cycle and refuse stores, new boundary fence and hard and soft landscaping."/>
    <s v="High Wigsell, 35 Twickenham Road, Teddington"/>
    <s v="TW11"/>
    <m/>
    <m/>
    <m/>
    <m/>
    <m/>
    <m/>
    <m/>
    <m/>
    <m/>
    <n v="0"/>
    <m/>
    <m/>
    <m/>
    <n v="1"/>
    <m/>
    <m/>
    <m/>
    <m/>
    <m/>
    <n v="1"/>
    <n v="0"/>
    <n v="0"/>
    <n v="0"/>
    <n v="1"/>
    <n v="0"/>
    <n v="0"/>
    <n v="0"/>
    <n v="0"/>
    <n v="0"/>
    <n v="1"/>
    <m/>
    <m/>
    <m/>
    <n v="1"/>
    <m/>
    <m/>
    <m/>
    <m/>
    <m/>
    <m/>
    <m/>
    <m/>
    <n v="1"/>
    <n v="1"/>
    <m/>
    <m/>
    <n v="516399"/>
    <n v="171470"/>
    <x v="2"/>
    <x v="2"/>
    <m/>
    <m/>
    <m/>
    <m/>
    <m/>
    <m/>
    <m/>
    <m/>
    <m/>
    <x v="0"/>
  </r>
  <r>
    <x v="86"/>
    <x v="0"/>
    <m/>
    <d v="2018-11-15T00:00:00"/>
    <d v="2022-05-14T00:00:00"/>
    <d v="2022-03-01T00:00:00"/>
    <m/>
    <x v="1"/>
    <s v="Open Market"/>
    <s v="Y"/>
    <s v="Demolition of builders storage building and erection of one bedroomed  2 storey detached dwellinghouse with basement."/>
    <s v="Land Adjacent To No 1, South Western Road, Twickenham"/>
    <s v="TW1 1LG"/>
    <m/>
    <m/>
    <m/>
    <m/>
    <m/>
    <m/>
    <m/>
    <m/>
    <m/>
    <n v="0"/>
    <n v="1"/>
    <m/>
    <m/>
    <m/>
    <m/>
    <m/>
    <m/>
    <m/>
    <m/>
    <n v="1"/>
    <n v="1"/>
    <n v="0"/>
    <n v="0"/>
    <n v="0"/>
    <n v="0"/>
    <n v="0"/>
    <n v="0"/>
    <n v="0"/>
    <n v="0"/>
    <n v="1"/>
    <m/>
    <m/>
    <m/>
    <n v="1"/>
    <m/>
    <m/>
    <m/>
    <m/>
    <m/>
    <m/>
    <m/>
    <m/>
    <n v="1"/>
    <n v="1"/>
    <m/>
    <m/>
    <n v="516598"/>
    <n v="174330"/>
    <x v="0"/>
    <x v="0"/>
    <m/>
    <m/>
    <m/>
    <m/>
    <m/>
    <m/>
    <m/>
    <m/>
    <m/>
    <x v="0"/>
  </r>
  <r>
    <x v="87"/>
    <x v="0"/>
    <m/>
    <d v="2018-07-09T00:00:00"/>
    <d v="2021-07-09T00:00:00"/>
    <d v="2021-02-01T00:00:00"/>
    <d v="2022-05-25T00:00:00"/>
    <x v="1"/>
    <s v="Open Market"/>
    <s v="Y"/>
    <s v="Demolition of existing building and erection of part two storey/part four storey building to provide 9 residential flats (6 x one bed, 3 x two bed) and new basement level to facilitate provision of underground parking and associated hard and soft landscap"/>
    <s v="The Firs, Church Grove, Hampton Wick, Kingston Upon Thames, KT1 4AL, "/>
    <s v="KT1 4AL"/>
    <m/>
    <m/>
    <n v="1"/>
    <m/>
    <m/>
    <m/>
    <m/>
    <m/>
    <m/>
    <n v="1"/>
    <n v="6"/>
    <n v="3"/>
    <m/>
    <m/>
    <m/>
    <m/>
    <m/>
    <m/>
    <m/>
    <n v="9"/>
    <n v="6"/>
    <n v="3"/>
    <n v="-1"/>
    <n v="0"/>
    <n v="0"/>
    <n v="0"/>
    <n v="0"/>
    <n v="0"/>
    <n v="0"/>
    <n v="8"/>
    <m/>
    <m/>
    <n v="8"/>
    <m/>
    <m/>
    <m/>
    <m/>
    <m/>
    <m/>
    <m/>
    <m/>
    <m/>
    <n v="8"/>
    <n v="8"/>
    <m/>
    <m/>
    <n v="517393"/>
    <n v="169491"/>
    <x v="11"/>
    <x v="11"/>
    <m/>
    <m/>
    <m/>
    <m/>
    <m/>
    <m/>
    <m/>
    <s v="Conservation Area"/>
    <s v="CA18 Hampton Wick"/>
    <x v="0"/>
  </r>
  <r>
    <x v="88"/>
    <x v="2"/>
    <s v="PA"/>
    <d v="2018-06-07T00:00:00"/>
    <d v="2021-06-07T00:00:00"/>
    <d v="2021-03-31T00:00:00"/>
    <m/>
    <x v="1"/>
    <s v="Open Market"/>
    <s v="Y"/>
    <s v="Change of use from B8 (storage) to C3 (residential use) to create a 1 bedroom unit."/>
    <s v="Unit 3, Plough Lane, Teddington"/>
    <s v="TW11 9BN"/>
    <m/>
    <m/>
    <m/>
    <m/>
    <m/>
    <m/>
    <m/>
    <m/>
    <m/>
    <n v="0"/>
    <n v="1"/>
    <m/>
    <m/>
    <m/>
    <m/>
    <m/>
    <m/>
    <m/>
    <m/>
    <n v="1"/>
    <n v="1"/>
    <n v="0"/>
    <n v="0"/>
    <n v="0"/>
    <n v="0"/>
    <n v="0"/>
    <n v="0"/>
    <n v="0"/>
    <n v="0"/>
    <n v="1"/>
    <m/>
    <m/>
    <n v="1"/>
    <m/>
    <m/>
    <m/>
    <m/>
    <m/>
    <m/>
    <m/>
    <m/>
    <m/>
    <n v="1"/>
    <n v="1"/>
    <m/>
    <m/>
    <n v="516215"/>
    <n v="171077"/>
    <x v="2"/>
    <x v="2"/>
    <m/>
    <s v="Teddington"/>
    <m/>
    <m/>
    <m/>
    <m/>
    <m/>
    <m/>
    <m/>
    <x v="0"/>
  </r>
  <r>
    <x v="89"/>
    <x v="2"/>
    <s v="PA"/>
    <d v="2018-06-07T00:00:00"/>
    <d v="2021-06-07T00:00:00"/>
    <d v="2021-03-31T00:00:00"/>
    <m/>
    <x v="1"/>
    <s v="Open Market"/>
    <s v="Y"/>
    <s v="Change of use from B8 (storage) to C3 (residential) to create 2 Studio units."/>
    <s v="Unit 4 To 5A, Plough Lane, Teddington"/>
    <s v="TW11 9BN"/>
    <m/>
    <m/>
    <m/>
    <m/>
    <m/>
    <m/>
    <m/>
    <m/>
    <m/>
    <n v="0"/>
    <n v="2"/>
    <m/>
    <m/>
    <m/>
    <m/>
    <m/>
    <m/>
    <m/>
    <m/>
    <n v="2"/>
    <n v="2"/>
    <n v="0"/>
    <n v="0"/>
    <n v="0"/>
    <n v="0"/>
    <n v="0"/>
    <n v="0"/>
    <n v="0"/>
    <n v="0"/>
    <n v="2"/>
    <m/>
    <m/>
    <n v="2"/>
    <m/>
    <m/>
    <m/>
    <m/>
    <m/>
    <m/>
    <m/>
    <m/>
    <m/>
    <n v="2"/>
    <n v="2"/>
    <m/>
    <m/>
    <n v="516224"/>
    <n v="171078"/>
    <x v="2"/>
    <x v="2"/>
    <m/>
    <s v="Teddington"/>
    <m/>
    <m/>
    <m/>
    <m/>
    <m/>
    <m/>
    <m/>
    <x v="0"/>
  </r>
  <r>
    <x v="90"/>
    <x v="0"/>
    <m/>
    <d v="2018-07-26T00:00:00"/>
    <d v="2021-07-26T00:00:00"/>
    <d v="2021-07-23T00:00:00"/>
    <m/>
    <x v="1"/>
    <s v="Open Market"/>
    <s v="Y"/>
    <s v="Demolition of the existing garages. Erection of 1 x 2 bed single storey house and 1 x 3 bed single storey house with basement with associated hard and soft landscaping, refuse and cycle stores."/>
    <s v="Garages Rear Of 48-52, Anlaby Road, Teddington"/>
    <s v="TW11 0PP"/>
    <m/>
    <m/>
    <m/>
    <m/>
    <m/>
    <m/>
    <m/>
    <m/>
    <m/>
    <n v="0"/>
    <m/>
    <n v="1"/>
    <n v="1"/>
    <m/>
    <m/>
    <m/>
    <m/>
    <m/>
    <m/>
    <n v="2"/>
    <n v="0"/>
    <n v="1"/>
    <n v="1"/>
    <n v="0"/>
    <n v="0"/>
    <n v="0"/>
    <n v="0"/>
    <n v="0"/>
    <n v="0"/>
    <n v="2"/>
    <m/>
    <m/>
    <m/>
    <n v="2"/>
    <m/>
    <m/>
    <m/>
    <m/>
    <m/>
    <m/>
    <m/>
    <m/>
    <n v="2"/>
    <n v="2"/>
    <m/>
    <m/>
    <n v="514975"/>
    <n v="171285"/>
    <x v="6"/>
    <x v="6"/>
    <m/>
    <m/>
    <m/>
    <m/>
    <m/>
    <m/>
    <m/>
    <m/>
    <m/>
    <x v="0"/>
  </r>
  <r>
    <x v="91"/>
    <x v="0"/>
    <m/>
    <d v="2018-04-25T00:00:00"/>
    <d v="2021-04-25T00:00:00"/>
    <d v="2021-03-15T00:00:00"/>
    <m/>
    <x v="1"/>
    <s v="Open Market"/>
    <s v="Y"/>
    <s v="Demolition of existing staff accommodation caravans and storage barn and erection of replacement grooms accommodation."/>
    <s v="Manor Farm Riding School, Petersham Road, Petersham, Richmond, TW10 7AH"/>
    <s v="TW10 7AH"/>
    <m/>
    <m/>
    <m/>
    <m/>
    <m/>
    <m/>
    <m/>
    <m/>
    <m/>
    <n v="0"/>
    <m/>
    <m/>
    <n v="1"/>
    <m/>
    <m/>
    <m/>
    <m/>
    <m/>
    <m/>
    <n v="1"/>
    <n v="0"/>
    <n v="0"/>
    <n v="1"/>
    <n v="0"/>
    <n v="0"/>
    <n v="0"/>
    <n v="0"/>
    <n v="0"/>
    <n v="0"/>
    <n v="1"/>
    <m/>
    <m/>
    <m/>
    <n v="1"/>
    <m/>
    <m/>
    <m/>
    <m/>
    <m/>
    <m/>
    <m/>
    <m/>
    <n v="1"/>
    <n v="1"/>
    <m/>
    <m/>
    <n v="517808"/>
    <n v="173353"/>
    <x v="9"/>
    <x v="9"/>
    <m/>
    <m/>
    <s v="Thames Policy Area"/>
    <m/>
    <m/>
    <m/>
    <s v="Petersham Lodge"/>
    <s v="Conservation Area"/>
    <s v="CA6 Petersham"/>
    <x v="1"/>
  </r>
  <r>
    <x v="92"/>
    <x v="0"/>
    <m/>
    <d v="2018-10-03T00:00:00"/>
    <d v="2021-10-03T00:00:00"/>
    <d v="2021-09-27T00:00:00"/>
    <m/>
    <x v="1"/>
    <s v="Open Market"/>
    <s v="Y"/>
    <s v="Erection of 2no. dwellings with associated cycle parking and refuse storage."/>
    <s v="Land To Rear Of, 34 - 40 The Quadrant, Richmond"/>
    <s v="TW9 1DN"/>
    <m/>
    <m/>
    <m/>
    <m/>
    <m/>
    <m/>
    <m/>
    <m/>
    <m/>
    <n v="0"/>
    <m/>
    <n v="2"/>
    <m/>
    <m/>
    <m/>
    <m/>
    <m/>
    <m/>
    <m/>
    <n v="2"/>
    <n v="0"/>
    <n v="2"/>
    <n v="0"/>
    <n v="0"/>
    <n v="0"/>
    <n v="0"/>
    <n v="0"/>
    <n v="0"/>
    <n v="0"/>
    <n v="2"/>
    <m/>
    <m/>
    <m/>
    <m/>
    <n v="2"/>
    <m/>
    <m/>
    <m/>
    <m/>
    <m/>
    <m/>
    <m/>
    <n v="2"/>
    <n v="2"/>
    <m/>
    <m/>
    <n v="518028"/>
    <n v="175050"/>
    <x v="4"/>
    <x v="4"/>
    <m/>
    <s v="Richmond"/>
    <m/>
    <m/>
    <m/>
    <m/>
    <m/>
    <s v="Conservation Area"/>
    <s v="CA17 Central Richmond"/>
    <x v="0"/>
  </r>
  <r>
    <x v="93"/>
    <x v="3"/>
    <m/>
    <d v="2018-01-25T00:00:00"/>
    <d v="2021-01-25T00:00:00"/>
    <d v="2021-01-20T00:00:00"/>
    <m/>
    <x v="1"/>
    <s v="Open Market"/>
    <s v="Y"/>
    <s v="Proposed roof and side extension to the existing two storey residential building to provide three new apartment units and to increase the size of four of the existing units. Alterations to elevations including balconies at first and second floor."/>
    <s v="Cliveden House, Victoria Villas, Richmond, TW9 2JX, "/>
    <s v="TW9 2JX"/>
    <m/>
    <m/>
    <m/>
    <m/>
    <m/>
    <m/>
    <m/>
    <m/>
    <m/>
    <n v="0"/>
    <n v="1"/>
    <n v="2"/>
    <m/>
    <m/>
    <m/>
    <m/>
    <m/>
    <m/>
    <m/>
    <n v="3"/>
    <n v="1"/>
    <n v="2"/>
    <n v="0"/>
    <n v="0"/>
    <n v="0"/>
    <n v="0"/>
    <n v="0"/>
    <n v="0"/>
    <n v="0"/>
    <n v="3"/>
    <m/>
    <m/>
    <m/>
    <n v="3"/>
    <m/>
    <m/>
    <m/>
    <m/>
    <m/>
    <m/>
    <m/>
    <m/>
    <n v="3"/>
    <n v="3"/>
    <m/>
    <m/>
    <n v="518831"/>
    <n v="175436"/>
    <x v="16"/>
    <x v="16"/>
    <m/>
    <m/>
    <m/>
    <m/>
    <m/>
    <m/>
    <m/>
    <m/>
    <m/>
    <x v="0"/>
  </r>
  <r>
    <x v="94"/>
    <x v="1"/>
    <m/>
    <d v="2018-12-05T00:00:00"/>
    <d v="2021-12-05T00:00:00"/>
    <d v="2019-11-11T00:00:00"/>
    <m/>
    <x v="1"/>
    <s v="Open Market"/>
    <s v="Y"/>
    <s v="The division of the existing single dwelling on the upper floors into two dwellings. Rear dormer and roof lights to the front roofslope."/>
    <s v="34 Colston Road, East Sheen, SW14 7PG"/>
    <s v="SW14 7PG"/>
    <m/>
    <m/>
    <m/>
    <n v="1"/>
    <m/>
    <m/>
    <m/>
    <m/>
    <m/>
    <n v="1"/>
    <n v="1"/>
    <m/>
    <n v="1"/>
    <m/>
    <m/>
    <m/>
    <m/>
    <m/>
    <m/>
    <n v="2"/>
    <n v="1"/>
    <n v="0"/>
    <n v="1"/>
    <n v="-1"/>
    <n v="0"/>
    <n v="0"/>
    <n v="0"/>
    <n v="0"/>
    <n v="0"/>
    <n v="1"/>
    <m/>
    <m/>
    <n v="1"/>
    <m/>
    <m/>
    <m/>
    <m/>
    <m/>
    <m/>
    <m/>
    <m/>
    <m/>
    <n v="1"/>
    <n v="1"/>
    <m/>
    <m/>
    <n v="520283"/>
    <n v="175305"/>
    <x v="1"/>
    <x v="1"/>
    <m/>
    <s v="East Sheen"/>
    <m/>
    <m/>
    <m/>
    <m/>
    <m/>
    <m/>
    <m/>
    <x v="0"/>
  </r>
  <r>
    <x v="95"/>
    <x v="0"/>
    <m/>
    <d v="2018-10-04T00:00:00"/>
    <d v="2021-10-04T00:00:00"/>
    <d v="2020-06-23T00:00:00"/>
    <d v="2022-04-26T00:00:00"/>
    <x v="1"/>
    <s v="Open Market"/>
    <s v="Y"/>
    <s v="Demolition of existing dwelling and the erection of a replacement two storey, 4 bedroom dwelling"/>
    <s v="3 Queens Rise, Richmond, TW10 6HL"/>
    <s v="TW10 6HL"/>
    <m/>
    <m/>
    <m/>
    <n v="1"/>
    <m/>
    <m/>
    <m/>
    <m/>
    <m/>
    <n v="1"/>
    <m/>
    <m/>
    <m/>
    <n v="1"/>
    <m/>
    <m/>
    <m/>
    <m/>
    <m/>
    <n v="1"/>
    <n v="0"/>
    <n v="0"/>
    <n v="0"/>
    <n v="0"/>
    <n v="0"/>
    <n v="0"/>
    <n v="0"/>
    <n v="0"/>
    <n v="0"/>
    <n v="0"/>
    <m/>
    <m/>
    <n v="0"/>
    <m/>
    <m/>
    <m/>
    <m/>
    <m/>
    <m/>
    <m/>
    <m/>
    <m/>
    <n v="0"/>
    <n v="0"/>
    <m/>
    <m/>
    <n v="518695"/>
    <n v="174476"/>
    <x v="4"/>
    <x v="4"/>
    <m/>
    <m/>
    <m/>
    <m/>
    <m/>
    <m/>
    <m/>
    <m/>
    <m/>
    <x v="0"/>
  </r>
  <r>
    <x v="96"/>
    <x v="2"/>
    <m/>
    <d v="2018-12-21T00:00:00"/>
    <d v="2021-12-21T00:00:00"/>
    <d v="2020-09-01T00:00:00"/>
    <m/>
    <x v="1"/>
    <s v="Open Market"/>
    <s v="Y"/>
    <s v="Conversion, refurbishment and extension of existing tyre shop with maisonette above (C3) into two self-contained one bedroom flats (C3)."/>
    <s v="1 Trinity Road, Richmond, TW9 2LD"/>
    <s v="TW9 2LD"/>
    <n v="1"/>
    <m/>
    <m/>
    <m/>
    <m/>
    <m/>
    <m/>
    <m/>
    <m/>
    <n v="1"/>
    <n v="2"/>
    <m/>
    <m/>
    <m/>
    <m/>
    <m/>
    <m/>
    <m/>
    <m/>
    <n v="2"/>
    <n v="1"/>
    <n v="0"/>
    <n v="0"/>
    <n v="0"/>
    <n v="0"/>
    <n v="0"/>
    <n v="0"/>
    <n v="0"/>
    <n v="0"/>
    <n v="1"/>
    <m/>
    <m/>
    <n v="1"/>
    <m/>
    <m/>
    <m/>
    <m/>
    <m/>
    <m/>
    <m/>
    <m/>
    <m/>
    <n v="1"/>
    <n v="1"/>
    <m/>
    <m/>
    <n v="518862"/>
    <n v="175562"/>
    <x v="16"/>
    <x v="16"/>
    <m/>
    <m/>
    <m/>
    <m/>
    <m/>
    <m/>
    <m/>
    <m/>
    <m/>
    <x v="0"/>
  </r>
  <r>
    <x v="97"/>
    <x v="0"/>
    <m/>
    <d v="2019-01-07T00:00:00"/>
    <d v="2022-01-07T00:00:00"/>
    <d v="2021-09-16T00:00:00"/>
    <m/>
    <x v="1"/>
    <s v="Open Market"/>
    <s v="Y"/>
    <s v="Demolition of the existing outbuilding to the rear of no.48 Fourth Cross Road accessed via Rutland Road and construction of 1x2 bedroom dwelling including basement, with associated car parking, cycle parking and recycle/refuse storage."/>
    <s v="Land Rear Of, 48 Fourth Cross Road, Twickenham"/>
    <s v="TW2 5ER"/>
    <m/>
    <m/>
    <m/>
    <m/>
    <m/>
    <m/>
    <m/>
    <m/>
    <m/>
    <n v="0"/>
    <m/>
    <n v="1"/>
    <m/>
    <m/>
    <m/>
    <m/>
    <m/>
    <m/>
    <m/>
    <n v="1"/>
    <n v="0"/>
    <n v="1"/>
    <n v="0"/>
    <n v="0"/>
    <n v="0"/>
    <n v="0"/>
    <n v="0"/>
    <n v="0"/>
    <n v="0"/>
    <n v="1"/>
    <m/>
    <m/>
    <m/>
    <n v="1"/>
    <m/>
    <m/>
    <m/>
    <m/>
    <m/>
    <m/>
    <m/>
    <m/>
    <n v="1"/>
    <n v="1"/>
    <m/>
    <m/>
    <n v="514703"/>
    <n v="172701"/>
    <x v="7"/>
    <x v="7"/>
    <m/>
    <m/>
    <m/>
    <m/>
    <m/>
    <m/>
    <m/>
    <m/>
    <m/>
    <x v="1"/>
  </r>
  <r>
    <x v="98"/>
    <x v="0"/>
    <m/>
    <d v="2019-09-10T00:00:00"/>
    <d v="2022-09-10T00:00:00"/>
    <d v="2022-03-30T00:00:00"/>
    <m/>
    <x v="1"/>
    <s v="Open Market"/>
    <s v="Y"/>
    <s v="Erection of a pair of 2 storey semi-detached 2 bed (1 x 2B4P and 1 x 2B3P) dwellinghouses with associated hard and soft landscaping and parking."/>
    <s v="Land To The Side Of, 61 Acacia Road, Hampton, TW12 3DP"/>
    <s v="TW12 3DP"/>
    <m/>
    <m/>
    <m/>
    <m/>
    <m/>
    <m/>
    <m/>
    <m/>
    <m/>
    <n v="0"/>
    <m/>
    <n v="2"/>
    <m/>
    <m/>
    <m/>
    <m/>
    <m/>
    <m/>
    <m/>
    <n v="2"/>
    <n v="0"/>
    <n v="2"/>
    <n v="0"/>
    <n v="0"/>
    <n v="0"/>
    <n v="0"/>
    <n v="0"/>
    <n v="0"/>
    <n v="0"/>
    <n v="2"/>
    <m/>
    <m/>
    <m/>
    <n v="2"/>
    <m/>
    <m/>
    <m/>
    <m/>
    <m/>
    <m/>
    <m/>
    <m/>
    <n v="2"/>
    <n v="2"/>
    <m/>
    <m/>
    <n v="513221"/>
    <n v="170897"/>
    <x v="17"/>
    <x v="17"/>
    <s v="Y"/>
    <m/>
    <m/>
    <m/>
    <m/>
    <m/>
    <m/>
    <m/>
    <m/>
    <x v="1"/>
  </r>
  <r>
    <x v="99"/>
    <x v="0"/>
    <m/>
    <d v="2019-03-18T00:00:00"/>
    <d v="2022-03-18T00:00:00"/>
    <d v="2021-09-01T00:00:00"/>
    <m/>
    <x v="1"/>
    <s v="Open Market"/>
    <s v="Y"/>
    <s v="Demolition of existing house and construction of a new 5 bed house with basement"/>
    <s v="74 Lowther Road, Barnes, London, SW13 9NU"/>
    <s v="SW13 9NU"/>
    <m/>
    <m/>
    <m/>
    <n v="1"/>
    <m/>
    <m/>
    <m/>
    <m/>
    <m/>
    <n v="1"/>
    <m/>
    <m/>
    <m/>
    <m/>
    <n v="1"/>
    <m/>
    <m/>
    <m/>
    <m/>
    <n v="1"/>
    <n v="0"/>
    <n v="0"/>
    <n v="0"/>
    <n v="-1"/>
    <n v="1"/>
    <n v="0"/>
    <n v="0"/>
    <n v="0"/>
    <n v="0"/>
    <n v="0"/>
    <m/>
    <m/>
    <n v="0"/>
    <m/>
    <m/>
    <m/>
    <m/>
    <m/>
    <m/>
    <m/>
    <m/>
    <m/>
    <n v="0"/>
    <n v="0"/>
    <m/>
    <m/>
    <n v="521978"/>
    <n v="177062"/>
    <x v="5"/>
    <x v="5"/>
    <m/>
    <m/>
    <m/>
    <m/>
    <m/>
    <m/>
    <m/>
    <m/>
    <m/>
    <x v="1"/>
  </r>
  <r>
    <x v="100"/>
    <x v="2"/>
    <m/>
    <d v="2019-03-26T00:00:00"/>
    <d v="2022-03-26T00:00:00"/>
    <d v="2020-01-13T00:00:00"/>
    <m/>
    <x v="1"/>
    <s v="Open Market"/>
    <s v="N"/>
    <s v="Demolition of two existing workshop buildings. Change of use from current vacant B1 use to C3. Construction of 2No. semi-detached 5-bedroom family houses consisting of 2 storeys plus loft space with integral garaging.  Associated hard &amp; soft landscaping t"/>
    <s v="58 Oldfield Road, Hampton, TW12 2AE"/>
    <s v="TW12 2AE"/>
    <m/>
    <m/>
    <m/>
    <m/>
    <m/>
    <m/>
    <m/>
    <m/>
    <m/>
    <n v="0"/>
    <m/>
    <m/>
    <m/>
    <m/>
    <n v="2"/>
    <m/>
    <m/>
    <m/>
    <m/>
    <n v="2"/>
    <n v="0"/>
    <n v="0"/>
    <n v="0"/>
    <n v="0"/>
    <n v="2"/>
    <n v="0"/>
    <n v="0"/>
    <n v="0"/>
    <n v="0"/>
    <n v="2"/>
    <m/>
    <m/>
    <m/>
    <n v="2"/>
    <m/>
    <m/>
    <m/>
    <m/>
    <m/>
    <m/>
    <m/>
    <m/>
    <n v="2"/>
    <n v="2"/>
    <m/>
    <m/>
    <n v="513264"/>
    <n v="169738"/>
    <x v="12"/>
    <x v="12"/>
    <m/>
    <m/>
    <m/>
    <m/>
    <m/>
    <m/>
    <m/>
    <m/>
    <m/>
    <x v="0"/>
  </r>
  <r>
    <x v="101"/>
    <x v="2"/>
    <m/>
    <d v="2019-07-15T00:00:00"/>
    <d v="2022-07-15T00:00:00"/>
    <d v="2021-02-22T00:00:00"/>
    <m/>
    <x v="1"/>
    <s v="Open Market"/>
    <s v="Y"/>
    <s v="(1) Conversion of the existing health facilities (use class D1) to a mixed-use development providing 71 no. residential apartments (use class C3) and 500 sqm of D1 (Health) floorspace.  _x000d_(2) Restoration, alteration, extensions and demolition (mainly of la"/>
    <s v="Richmond Royal Hospital (Original Block), Kew Foot Road, Richmond, TW9 2TE, "/>
    <s v="TW9 2TE"/>
    <m/>
    <m/>
    <m/>
    <m/>
    <m/>
    <m/>
    <m/>
    <m/>
    <m/>
    <n v="0"/>
    <n v="22"/>
    <n v="30"/>
    <n v="2"/>
    <n v="2"/>
    <m/>
    <m/>
    <m/>
    <m/>
    <m/>
    <n v="56"/>
    <n v="22"/>
    <n v="30"/>
    <n v="2"/>
    <n v="2"/>
    <n v="0"/>
    <n v="0"/>
    <n v="0"/>
    <n v="0"/>
    <n v="0"/>
    <n v="56"/>
    <s v="Y"/>
    <m/>
    <n v="28"/>
    <n v="28"/>
    <m/>
    <m/>
    <m/>
    <m/>
    <m/>
    <m/>
    <m/>
    <m/>
    <n v="56"/>
    <n v="56"/>
    <m/>
    <m/>
    <n v="518144"/>
    <n v="175553"/>
    <x v="16"/>
    <x v="16"/>
    <m/>
    <m/>
    <m/>
    <m/>
    <m/>
    <m/>
    <m/>
    <s v="Conservation Area"/>
    <s v="CA36 Kew Foot Road"/>
    <x v="0"/>
  </r>
  <r>
    <x v="101"/>
    <x v="2"/>
    <m/>
    <d v="2019-07-15T00:00:00"/>
    <d v="2022-07-15T00:00:00"/>
    <d v="2021-02-22T00:00:00"/>
    <m/>
    <x v="1"/>
    <s v="Affordable Rent"/>
    <s v="Y"/>
    <s v="(1) Conversion of the existing health facilities (use class D1) to a mixed-use development providing 71 no. residential apartments (use class C3) and 500 sqm of D1 (Health) floorspace.  _x000d_(2) Restoration, alteration, extensions and demolition (mainly of la"/>
    <s v="Richmond Royal Hospital (Original Block), Kew Foot Road, Richmond, TW9 2TE, "/>
    <s v="TW9 2TE"/>
    <m/>
    <m/>
    <m/>
    <m/>
    <m/>
    <m/>
    <m/>
    <m/>
    <m/>
    <n v="0"/>
    <m/>
    <n v="7"/>
    <n v="3"/>
    <n v="1"/>
    <m/>
    <m/>
    <m/>
    <m/>
    <m/>
    <n v="11"/>
    <n v="0"/>
    <n v="7"/>
    <n v="3"/>
    <n v="1"/>
    <n v="0"/>
    <n v="0"/>
    <n v="0"/>
    <n v="0"/>
    <n v="0"/>
    <n v="11"/>
    <s v="Y"/>
    <m/>
    <n v="11"/>
    <m/>
    <m/>
    <m/>
    <m/>
    <m/>
    <m/>
    <m/>
    <m/>
    <m/>
    <n v="11"/>
    <n v="11"/>
    <m/>
    <m/>
    <n v="518144"/>
    <n v="175553"/>
    <x v="16"/>
    <x v="16"/>
    <m/>
    <m/>
    <m/>
    <m/>
    <m/>
    <m/>
    <m/>
    <s v="Conservation Area"/>
    <s v="CA36 Kew Foot Road"/>
    <x v="0"/>
  </r>
  <r>
    <x v="101"/>
    <x v="2"/>
    <m/>
    <d v="2019-07-15T00:00:00"/>
    <d v="2022-07-15T00:00:00"/>
    <d v="2021-02-22T00:00:00"/>
    <m/>
    <x v="1"/>
    <s v="Intermediate"/>
    <s v="Y"/>
    <s v="(1) Conversion of the existing health facilities (use class D1) to a mixed-use development providing 71 no. residential apartments (use class C3) and 500 sqm of D1 (Health) floorspace.  _x000d_(2) Restoration, alteration, extensions and demolition (mainly of la"/>
    <s v="Richmond Royal Hospital (Original Block), Kew Foot Road, Richmond, TW9 2TE, "/>
    <s v="TW9 2TE"/>
    <m/>
    <m/>
    <m/>
    <m/>
    <m/>
    <m/>
    <m/>
    <m/>
    <m/>
    <n v="0"/>
    <n v="4"/>
    <m/>
    <m/>
    <m/>
    <m/>
    <m/>
    <m/>
    <m/>
    <m/>
    <n v="4"/>
    <n v="4"/>
    <n v="0"/>
    <n v="0"/>
    <n v="0"/>
    <n v="0"/>
    <n v="0"/>
    <n v="0"/>
    <n v="0"/>
    <n v="0"/>
    <n v="4"/>
    <s v="Y"/>
    <m/>
    <n v="4"/>
    <m/>
    <m/>
    <m/>
    <m/>
    <m/>
    <m/>
    <m/>
    <m/>
    <m/>
    <n v="4"/>
    <n v="4"/>
    <m/>
    <m/>
    <n v="518144"/>
    <n v="175553"/>
    <x v="16"/>
    <x v="16"/>
    <m/>
    <m/>
    <m/>
    <m/>
    <m/>
    <m/>
    <m/>
    <s v="Conservation Area"/>
    <s v="CA36 Kew Foot Road"/>
    <x v="0"/>
  </r>
  <r>
    <x v="102"/>
    <x v="0"/>
    <m/>
    <d v="2019-04-01T00:00:00"/>
    <d v="2022-04-01T00:00:00"/>
    <d v="2021-07-01T00:00:00"/>
    <m/>
    <x v="1"/>
    <s v="Open Market"/>
    <s v="Y"/>
    <s v="Replacement of existing dwelling with 1 no. 2 storey with accommodation in the roof (5B10P) dwellinghouse and new pedestrian gate."/>
    <s v="45 Ormond Crescent, Hampton, TW12 2TJ"/>
    <s v="TW12 2TJ"/>
    <m/>
    <m/>
    <m/>
    <m/>
    <n v="1"/>
    <m/>
    <m/>
    <m/>
    <m/>
    <n v="1"/>
    <m/>
    <m/>
    <m/>
    <m/>
    <n v="1"/>
    <m/>
    <m/>
    <m/>
    <m/>
    <n v="1"/>
    <n v="0"/>
    <n v="0"/>
    <n v="0"/>
    <n v="0"/>
    <n v="0"/>
    <n v="0"/>
    <n v="0"/>
    <n v="0"/>
    <n v="0"/>
    <n v="0"/>
    <m/>
    <m/>
    <n v="0"/>
    <m/>
    <m/>
    <m/>
    <m/>
    <m/>
    <m/>
    <m/>
    <m/>
    <m/>
    <n v="0"/>
    <n v="0"/>
    <m/>
    <m/>
    <n v="513943"/>
    <n v="170016"/>
    <x v="12"/>
    <x v="12"/>
    <m/>
    <m/>
    <m/>
    <m/>
    <m/>
    <m/>
    <m/>
    <m/>
    <m/>
    <x v="0"/>
  </r>
  <r>
    <x v="103"/>
    <x v="0"/>
    <m/>
    <d v="2019-07-25T00:00:00"/>
    <d v="2022-07-25T00:00:00"/>
    <d v="2021-01-28T00:00:00"/>
    <d v="2022-06-14T00:00:00"/>
    <x v="1"/>
    <s v="Open Market"/>
    <s v="Y"/>
    <s v="Demolition of existing garage compound and erection of one detached dwelling with 2 parking spaces, turning area, landscaping and tree planting."/>
    <s v="Garage Site, Rosslyn Avenue/Treen Avenue, Barnes, London, SW13 0JT"/>
    <s v="SW13 0JT"/>
    <m/>
    <m/>
    <m/>
    <m/>
    <m/>
    <m/>
    <m/>
    <m/>
    <m/>
    <n v="0"/>
    <m/>
    <m/>
    <n v="1"/>
    <m/>
    <m/>
    <m/>
    <m/>
    <m/>
    <m/>
    <n v="1"/>
    <n v="0"/>
    <n v="0"/>
    <n v="1"/>
    <n v="0"/>
    <n v="0"/>
    <n v="0"/>
    <n v="0"/>
    <n v="0"/>
    <n v="0"/>
    <n v="1"/>
    <m/>
    <m/>
    <n v="1"/>
    <m/>
    <m/>
    <m/>
    <m/>
    <m/>
    <m/>
    <m/>
    <m/>
    <m/>
    <n v="1"/>
    <n v="1"/>
    <m/>
    <m/>
    <n v="521611"/>
    <n v="175705"/>
    <x v="10"/>
    <x v="10"/>
    <m/>
    <m/>
    <m/>
    <m/>
    <m/>
    <m/>
    <m/>
    <m/>
    <m/>
    <x v="0"/>
  </r>
  <r>
    <x v="25"/>
    <x v="4"/>
    <m/>
    <d v="2019-12-12T00:00:00"/>
    <d v="2022-12-12T00:00:00"/>
    <d v="2020-03-30T00:00:00"/>
    <m/>
    <x v="1"/>
    <s v="Open Market"/>
    <s v="Y"/>
    <s v="Erection of an independent senior living extra care building comprising of 28 units (following demolition of existing care home) at 12 - 14 Station Road, the refurbishment and renovation of Nos.13 and 23 - 33 Lower Teddington Road (including the erection"/>
    <s v="25-29 Lower Teddington Road"/>
    <s v="KT1"/>
    <n v="7"/>
    <m/>
    <m/>
    <m/>
    <m/>
    <m/>
    <m/>
    <m/>
    <m/>
    <n v="7"/>
    <n v="2"/>
    <n v="4"/>
    <m/>
    <m/>
    <m/>
    <m/>
    <m/>
    <m/>
    <m/>
    <n v="6"/>
    <n v="-5"/>
    <n v="4"/>
    <n v="0"/>
    <n v="0"/>
    <n v="0"/>
    <n v="0"/>
    <n v="0"/>
    <n v="0"/>
    <n v="0"/>
    <n v="-1"/>
    <s v="Y"/>
    <m/>
    <n v="-1"/>
    <m/>
    <m/>
    <m/>
    <m/>
    <m/>
    <m/>
    <m/>
    <m/>
    <m/>
    <n v="-1"/>
    <n v="-1"/>
    <m/>
    <m/>
    <n v="517598"/>
    <n v="169722"/>
    <x v="11"/>
    <x v="11"/>
    <m/>
    <m/>
    <m/>
    <m/>
    <m/>
    <m/>
    <m/>
    <s v="Conservation Area"/>
    <s v="CA18 Hampton Wick"/>
    <x v="0"/>
  </r>
  <r>
    <x v="25"/>
    <x v="4"/>
    <m/>
    <d v="2019-12-12T00:00:00"/>
    <d v="2022-12-12T00:00:00"/>
    <d v="2020-03-30T00:00:00"/>
    <m/>
    <x v="1"/>
    <s v="London Affordable Rent"/>
    <s v="Y"/>
    <s v="Erection of an independent senior living extra care building comprising of 28 units (following demolition of existing care home) at 12 - 14 Station Road, the refurbishment and renovation of Nos.13 and 23 - 33 Lower Teddington Road (including the erection of a single-storey rear extension to No.23. Change of use of No.13 from ancillary offices to residential with the retention of the offices elsewhere on the site and the conversion of houses in multiple occupation to residential apartments at Nos.27 &amp; 29). The erection of a temporary sales building to the rear of No. 31 &amp; 33 Teddington Road, and associated landscape planting and car parking."/>
    <s v="13 Lower Teddington Road _x000a__x000a_"/>
    <s v="KT1"/>
    <m/>
    <m/>
    <m/>
    <m/>
    <m/>
    <m/>
    <m/>
    <m/>
    <m/>
    <n v="0"/>
    <n v="3"/>
    <n v="3"/>
    <m/>
    <m/>
    <m/>
    <m/>
    <m/>
    <m/>
    <m/>
    <n v="6"/>
    <n v="3"/>
    <n v="3"/>
    <n v="0"/>
    <n v="0"/>
    <n v="0"/>
    <n v="0"/>
    <n v="0"/>
    <n v="0"/>
    <n v="0"/>
    <n v="6"/>
    <s v="Y"/>
    <m/>
    <n v="6"/>
    <m/>
    <m/>
    <m/>
    <m/>
    <m/>
    <m/>
    <m/>
    <m/>
    <m/>
    <n v="6"/>
    <n v="6"/>
    <m/>
    <m/>
    <n v="517598"/>
    <n v="169722"/>
    <x v="11"/>
    <x v="11"/>
    <m/>
    <m/>
    <m/>
    <m/>
    <m/>
    <m/>
    <m/>
    <s v="Conservation Area"/>
    <s v="CA18 Hampton Wick"/>
    <x v="0"/>
  </r>
  <r>
    <x v="104"/>
    <x v="2"/>
    <s v="PA"/>
    <d v="2019-03-19T00:00:00"/>
    <d v="2022-03-19T00:00:00"/>
    <d v="2020-07-01T00:00:00"/>
    <d v="2022-07-04T00:00:00"/>
    <x v="1"/>
    <s v="Open Market"/>
    <s v="Y"/>
    <s v="Change of use from B1 (Offices) to C3(a) (Dwellings) (2 x 2 bed)."/>
    <s v="62 Glentham Road, Barnes, London, SW13 9JJ, "/>
    <s v="SW13 9JJ"/>
    <m/>
    <m/>
    <m/>
    <m/>
    <m/>
    <m/>
    <m/>
    <m/>
    <m/>
    <n v="0"/>
    <m/>
    <n v="2"/>
    <m/>
    <m/>
    <m/>
    <m/>
    <m/>
    <m/>
    <m/>
    <n v="2"/>
    <n v="0"/>
    <n v="2"/>
    <n v="0"/>
    <n v="0"/>
    <n v="0"/>
    <n v="0"/>
    <n v="0"/>
    <n v="0"/>
    <n v="0"/>
    <n v="2"/>
    <m/>
    <m/>
    <n v="2"/>
    <m/>
    <m/>
    <m/>
    <m/>
    <m/>
    <m/>
    <m/>
    <m/>
    <m/>
    <n v="2"/>
    <n v="2"/>
    <m/>
    <m/>
    <n v="522531"/>
    <n v="177884"/>
    <x v="5"/>
    <x v="5"/>
    <m/>
    <m/>
    <m/>
    <m/>
    <m/>
    <m/>
    <m/>
    <s v="Conservation Area"/>
    <s v="CA25 Castelnau"/>
    <x v="1"/>
  </r>
  <r>
    <x v="105"/>
    <x v="0"/>
    <m/>
    <d v="2019-05-09T00:00:00"/>
    <d v="2022-05-09T00:00:00"/>
    <d v="2020-11-20T00:00:00"/>
    <m/>
    <x v="1"/>
    <s v="Open Market"/>
    <s v="Y"/>
    <s v="Demolition of existing one-bedroom, two-storey dwelling and construction of one-bedroom, one-person single-storey dwelling."/>
    <s v="The Haven , Eel Pie Island, Twickenham, TW1 3DY"/>
    <s v="TW1 3DY"/>
    <n v="1"/>
    <m/>
    <m/>
    <m/>
    <m/>
    <m/>
    <m/>
    <m/>
    <m/>
    <n v="1"/>
    <n v="1"/>
    <m/>
    <m/>
    <m/>
    <m/>
    <m/>
    <m/>
    <m/>
    <m/>
    <n v="1"/>
    <n v="0"/>
    <n v="0"/>
    <n v="0"/>
    <n v="0"/>
    <n v="0"/>
    <n v="0"/>
    <n v="0"/>
    <n v="0"/>
    <n v="0"/>
    <n v="0"/>
    <m/>
    <m/>
    <n v="0"/>
    <m/>
    <m/>
    <m/>
    <m/>
    <m/>
    <m/>
    <m/>
    <m/>
    <m/>
    <n v="0"/>
    <n v="0"/>
    <m/>
    <m/>
    <n v="516414"/>
    <n v="173065"/>
    <x v="3"/>
    <x v="3"/>
    <m/>
    <m/>
    <s v="Thames Policy Area"/>
    <m/>
    <m/>
    <m/>
    <m/>
    <s v="Conservation Area"/>
    <s v="CA8 Twickenham Riverside"/>
    <x v="0"/>
  </r>
  <r>
    <x v="106"/>
    <x v="1"/>
    <m/>
    <d v="2019-08-21T00:00:00"/>
    <d v="2022-08-21T00:00:00"/>
    <d v="2019-11-04T00:00:00"/>
    <d v="2022-06-01T00:00:00"/>
    <x v="1"/>
    <s v="Open Market"/>
    <s v="Y"/>
    <s v="Convert 2 flats back to one family house. Proposed pitched side infill extension adjacent neighbouring infill extension with glazed rooflight. Proposed loft conversion with full width rear dormer, partial dormer to outrigger and rooflights."/>
    <s v="32 Selwyn Avenue, Richmond, TW9 2HA, "/>
    <s v="TW9 2HA"/>
    <n v="1"/>
    <n v="1"/>
    <m/>
    <m/>
    <m/>
    <m/>
    <m/>
    <m/>
    <m/>
    <n v="2"/>
    <m/>
    <m/>
    <m/>
    <m/>
    <n v="1"/>
    <m/>
    <m/>
    <m/>
    <m/>
    <n v="1"/>
    <n v="-1"/>
    <n v="-1"/>
    <n v="0"/>
    <n v="0"/>
    <n v="1"/>
    <n v="0"/>
    <n v="0"/>
    <n v="0"/>
    <n v="0"/>
    <n v="-1"/>
    <m/>
    <m/>
    <n v="-1"/>
    <m/>
    <m/>
    <m/>
    <m/>
    <m/>
    <m/>
    <m/>
    <m/>
    <m/>
    <n v="-1"/>
    <n v="-1"/>
    <m/>
    <m/>
    <n v="518458"/>
    <n v="175501"/>
    <x v="16"/>
    <x v="16"/>
    <m/>
    <m/>
    <m/>
    <m/>
    <m/>
    <m/>
    <m/>
    <m/>
    <m/>
    <x v="0"/>
  </r>
  <r>
    <x v="107"/>
    <x v="2"/>
    <s v="PA"/>
    <d v="2019-05-07T00:00:00"/>
    <d v="2022-05-07T00:00:00"/>
    <d v="2022-03-30T00:00:00"/>
    <d v="2022-11-28T00:00:00"/>
    <x v="1"/>
    <s v="Open Market"/>
    <s v="Y"/>
    <s v="Conversion of commercial unit to self-contained 2no. bedroom unit"/>
    <s v="203 Sandycombe Road, Richmond, TW9 2EW, "/>
    <s v="TW9 2EW"/>
    <m/>
    <m/>
    <m/>
    <m/>
    <m/>
    <m/>
    <m/>
    <m/>
    <m/>
    <n v="0"/>
    <m/>
    <n v="1"/>
    <m/>
    <m/>
    <m/>
    <m/>
    <m/>
    <m/>
    <m/>
    <n v="1"/>
    <n v="0"/>
    <n v="1"/>
    <n v="0"/>
    <n v="0"/>
    <n v="0"/>
    <n v="0"/>
    <n v="0"/>
    <n v="0"/>
    <n v="0"/>
    <n v="1"/>
    <m/>
    <m/>
    <n v="1"/>
    <m/>
    <m/>
    <m/>
    <m/>
    <m/>
    <m/>
    <m/>
    <m/>
    <m/>
    <n v="1"/>
    <n v="1"/>
    <m/>
    <m/>
    <n v="519091"/>
    <n v="176195"/>
    <x v="13"/>
    <x v="13"/>
    <m/>
    <m/>
    <m/>
    <m/>
    <m/>
    <m/>
    <m/>
    <m/>
    <m/>
    <x v="0"/>
  </r>
  <r>
    <x v="108"/>
    <x v="0"/>
    <m/>
    <d v="2019-10-16T00:00:00"/>
    <d v="2022-10-16T00:00:00"/>
    <d v="2021-07-06T00:00:00"/>
    <m/>
    <x v="1"/>
    <s v="Open Market"/>
    <s v="Y"/>
    <s v="Minor material amendment to application ref 16/3290/FUL (Partial demolition of an existing building and the creation of 3 new dwelling houses and associated works) by variation of appeal decision condition 2 (approved drawing numbers) to allow for externa"/>
    <s v="45 The Vineyard, Richmond, TW10 6AS, "/>
    <s v="TW10 6AS"/>
    <m/>
    <n v="2"/>
    <n v="1"/>
    <m/>
    <m/>
    <m/>
    <m/>
    <m/>
    <m/>
    <n v="3"/>
    <m/>
    <m/>
    <m/>
    <n v="3"/>
    <m/>
    <m/>
    <m/>
    <m/>
    <m/>
    <n v="3"/>
    <n v="0"/>
    <n v="-2"/>
    <n v="-1"/>
    <n v="3"/>
    <n v="0"/>
    <n v="0"/>
    <n v="0"/>
    <n v="0"/>
    <n v="0"/>
    <n v="0"/>
    <m/>
    <m/>
    <n v="0"/>
    <m/>
    <m/>
    <m/>
    <m/>
    <m/>
    <m/>
    <m/>
    <m/>
    <m/>
    <n v="0"/>
    <n v="0"/>
    <m/>
    <m/>
    <n v="518209"/>
    <n v="174625"/>
    <x v="4"/>
    <x v="4"/>
    <m/>
    <m/>
    <m/>
    <m/>
    <m/>
    <m/>
    <m/>
    <s v="Conservation Area"/>
    <s v="CA30 St Matthias Richmond"/>
    <x v="0"/>
  </r>
  <r>
    <x v="109"/>
    <x v="2"/>
    <s v="PA"/>
    <d v="2019-06-05T00:00:00"/>
    <d v="2022-06-05T00:00:00"/>
    <d v="2021-10-01T00:00:00"/>
    <m/>
    <x v="1"/>
    <s v="Open Market"/>
    <s v="Y"/>
    <s v="Change of use from premises in light industrial use (Class B1(c)) to one dwelling house (Class C3)."/>
    <s v="Unit 1 Hampton Works Rear Of, 119 Sheen Lane, East Sheen, London"/>
    <s v="SW14 8AE"/>
    <m/>
    <m/>
    <m/>
    <m/>
    <m/>
    <m/>
    <m/>
    <m/>
    <m/>
    <n v="0"/>
    <m/>
    <n v="1"/>
    <m/>
    <m/>
    <m/>
    <m/>
    <m/>
    <m/>
    <m/>
    <n v="1"/>
    <n v="0"/>
    <n v="1"/>
    <n v="0"/>
    <n v="0"/>
    <n v="0"/>
    <n v="0"/>
    <n v="0"/>
    <n v="0"/>
    <n v="0"/>
    <n v="1"/>
    <m/>
    <m/>
    <m/>
    <n v="1"/>
    <m/>
    <m/>
    <m/>
    <m/>
    <m/>
    <m/>
    <m/>
    <m/>
    <n v="1"/>
    <n v="1"/>
    <m/>
    <m/>
    <n v="520517"/>
    <n v="175507"/>
    <x v="1"/>
    <x v="1"/>
    <m/>
    <s v="East Sheen"/>
    <m/>
    <m/>
    <m/>
    <m/>
    <m/>
    <s v="Conservation Area"/>
    <s v="CA70 Sheen Lane Mortlake"/>
    <x v="0"/>
  </r>
  <r>
    <x v="110"/>
    <x v="0"/>
    <m/>
    <d v="2019-07-10T00:00:00"/>
    <d v="2022-07-10T00:00:00"/>
    <d v="2020-05-21T00:00:00"/>
    <m/>
    <x v="1"/>
    <s v="Open Market"/>
    <s v="Y"/>
    <s v="Minor material amendment to planning permission 17/4358/VRC (which varied/removed approved conditions attached to planning permission ref: 08/1760/EXT dated 30.06.2017) and as further amended by 17/4358/NMA to enable minor changes to Block A of the staff"/>
    <s v="St Pauls School, Lonsdale Road, Barnes, London, SW13 9JT, "/>
    <s v="SW13 9JT"/>
    <n v="8"/>
    <n v="2"/>
    <n v="4"/>
    <n v="2"/>
    <m/>
    <m/>
    <m/>
    <m/>
    <m/>
    <n v="16"/>
    <n v="7"/>
    <n v="5"/>
    <n v="6"/>
    <m/>
    <m/>
    <m/>
    <m/>
    <m/>
    <m/>
    <n v="18"/>
    <n v="-1"/>
    <n v="3"/>
    <n v="2"/>
    <n v="-2"/>
    <n v="0"/>
    <n v="0"/>
    <n v="0"/>
    <n v="0"/>
    <n v="0"/>
    <n v="2"/>
    <m/>
    <m/>
    <m/>
    <m/>
    <n v="2"/>
    <m/>
    <m/>
    <m/>
    <m/>
    <m/>
    <m/>
    <m/>
    <n v="2"/>
    <n v="2"/>
    <m/>
    <m/>
    <n v="522473"/>
    <n v="178000"/>
    <x v="5"/>
    <x v="5"/>
    <m/>
    <m/>
    <s v="Thames Policy Area"/>
    <m/>
    <m/>
    <m/>
    <m/>
    <m/>
    <m/>
    <x v="0"/>
  </r>
  <r>
    <x v="111"/>
    <x v="0"/>
    <m/>
    <d v="2019-08-27T00:00:00"/>
    <d v="2022-08-27T00:00:00"/>
    <d v="2021-08-16T00:00:00"/>
    <m/>
    <x v="1"/>
    <s v="Open Market"/>
    <s v="Y"/>
    <s v="Demolition of detached house, construction of four classrooms and a multi use hall complete with change of use from residential to education."/>
    <s v="190 Sheen Lane, East Sheen, London, SW14 8LF, "/>
    <s v="SW14 8LF"/>
    <m/>
    <m/>
    <n v="1"/>
    <m/>
    <m/>
    <m/>
    <m/>
    <m/>
    <m/>
    <n v="1"/>
    <m/>
    <m/>
    <m/>
    <m/>
    <m/>
    <m/>
    <m/>
    <m/>
    <m/>
    <n v="0"/>
    <n v="0"/>
    <n v="0"/>
    <n v="-1"/>
    <n v="0"/>
    <n v="0"/>
    <n v="0"/>
    <n v="0"/>
    <n v="0"/>
    <n v="0"/>
    <n v="-1"/>
    <m/>
    <m/>
    <n v="-1"/>
    <m/>
    <m/>
    <m/>
    <m/>
    <m/>
    <m/>
    <m/>
    <m/>
    <m/>
    <n v="-1"/>
    <n v="-1"/>
    <m/>
    <m/>
    <n v="520394"/>
    <n v="175127"/>
    <x v="1"/>
    <x v="1"/>
    <m/>
    <m/>
    <m/>
    <m/>
    <m/>
    <m/>
    <m/>
    <s v="Conservation Area"/>
    <s v="CA64 Sheen Lane East Sheen"/>
    <x v="0"/>
  </r>
  <r>
    <x v="112"/>
    <x v="4"/>
    <m/>
    <d v="2020-03-20T00:00:00"/>
    <d v="2023-03-20T00:00:00"/>
    <d v="2020-10-01T00:00:00"/>
    <m/>
    <x v="1"/>
    <s v="Open Market"/>
    <s v="Y"/>
    <s v="Part change of use of ground floor and rear garden from A1 to C3 (residential use) and replacement window on ground floor rear elevation to facilitate the conversion of existing 1 x 3 bed flat into 2 x 2 bed flats and associated cycle and refuse stores"/>
    <s v="82 - 84 Hill Rise, Richmond"/>
    <s v="TW10 6UB"/>
    <m/>
    <m/>
    <n v="1"/>
    <m/>
    <m/>
    <m/>
    <m/>
    <m/>
    <m/>
    <n v="1"/>
    <m/>
    <n v="2"/>
    <m/>
    <m/>
    <m/>
    <m/>
    <m/>
    <m/>
    <m/>
    <n v="2"/>
    <n v="0"/>
    <n v="2"/>
    <n v="-1"/>
    <n v="0"/>
    <n v="0"/>
    <n v="0"/>
    <n v="0"/>
    <n v="0"/>
    <n v="0"/>
    <n v="1"/>
    <m/>
    <m/>
    <m/>
    <n v="1"/>
    <m/>
    <m/>
    <m/>
    <m/>
    <m/>
    <m/>
    <m/>
    <m/>
    <n v="1"/>
    <n v="1"/>
    <m/>
    <m/>
    <n v="517949"/>
    <n v="174506"/>
    <x v="4"/>
    <x v="4"/>
    <m/>
    <s v="Richmond"/>
    <m/>
    <m/>
    <m/>
    <m/>
    <m/>
    <s v="Conservation Area"/>
    <s v="CA5 Richmond Hill"/>
    <x v="0"/>
  </r>
  <r>
    <x v="113"/>
    <x v="2"/>
    <m/>
    <d v="2021-03-01T00:00:00"/>
    <d v="2024-03-01T00:00:00"/>
    <d v="2021-08-02T00:00:00"/>
    <m/>
    <x v="1"/>
    <s v="Open Market"/>
    <s v="Y"/>
    <s v="Conversion and extension of workshop building Use Class E(g) - light industrial (formerly B1c and B1a lightl) to form a one-storey, 3 bedroom dwelling with accomodation in the roof Use Class C3 residential."/>
    <s v="Workshop Rear Of 8 , High Street, Hampton, TW12 2SJ"/>
    <s v="TW12 2SJ"/>
    <m/>
    <m/>
    <m/>
    <m/>
    <m/>
    <m/>
    <m/>
    <m/>
    <m/>
    <n v="0"/>
    <m/>
    <m/>
    <n v="1"/>
    <m/>
    <m/>
    <m/>
    <m/>
    <m/>
    <m/>
    <n v="1"/>
    <n v="0"/>
    <n v="0"/>
    <n v="1"/>
    <n v="0"/>
    <n v="0"/>
    <n v="0"/>
    <n v="0"/>
    <n v="0"/>
    <n v="0"/>
    <n v="1"/>
    <m/>
    <m/>
    <n v="1"/>
    <m/>
    <m/>
    <m/>
    <m/>
    <m/>
    <m/>
    <m/>
    <m/>
    <m/>
    <n v="1"/>
    <n v="1"/>
    <m/>
    <m/>
    <n v="513992"/>
    <n v="169525"/>
    <x v="12"/>
    <x v="12"/>
    <m/>
    <m/>
    <m/>
    <s v="Mixed Use Area"/>
    <s v="Thames Street, Hampton"/>
    <m/>
    <m/>
    <s v="Conservation Area"/>
    <s v="CA12 Hampton Village"/>
    <x v="0"/>
  </r>
  <r>
    <x v="114"/>
    <x v="2"/>
    <m/>
    <d v="2019-08-12T00:00:00"/>
    <d v="2022-12-27T00:00:00"/>
    <d v="2021-05-24T00:00:00"/>
    <m/>
    <x v="1"/>
    <s v="Open Market"/>
    <s v="Y"/>
    <s v="Internal alterations to provide accessible accommodation at the ground floor level of live/work unit. Employment use as printers/graphic design business to be retained. Partial demolition of part of ground floor extension to provide courtyard garden."/>
    <s v="216 Hampton Road, Twickenham, TW2 5NJ"/>
    <s v="TW2 5NJ"/>
    <m/>
    <m/>
    <n v="1"/>
    <m/>
    <m/>
    <m/>
    <m/>
    <m/>
    <m/>
    <n v="1"/>
    <n v="1"/>
    <m/>
    <n v="1"/>
    <m/>
    <m/>
    <m/>
    <m/>
    <m/>
    <m/>
    <n v="2"/>
    <n v="1"/>
    <n v="0"/>
    <n v="0"/>
    <n v="0"/>
    <n v="0"/>
    <n v="0"/>
    <n v="0"/>
    <n v="0"/>
    <n v="0"/>
    <n v="1"/>
    <m/>
    <m/>
    <n v="1"/>
    <m/>
    <m/>
    <m/>
    <m/>
    <m/>
    <m/>
    <m/>
    <m/>
    <m/>
    <n v="1"/>
    <n v="1"/>
    <m/>
    <m/>
    <n v="514733"/>
    <n v="172125"/>
    <x v="7"/>
    <x v="7"/>
    <m/>
    <m/>
    <m/>
    <m/>
    <m/>
    <m/>
    <m/>
    <m/>
    <m/>
    <x v="0"/>
  </r>
  <r>
    <x v="115"/>
    <x v="2"/>
    <s v="PA"/>
    <d v="2019-09-30T00:00:00"/>
    <d v="2022-09-30T00:00:00"/>
    <d v="2020-02-17T00:00:00"/>
    <m/>
    <x v="1"/>
    <s v="Open Market"/>
    <s v="Y"/>
    <s v="Partial change of use from office to residential (4 No flats)."/>
    <s v="122 - 124 St Margarets Road, Twickenham"/>
    <s v="TW1 2LH"/>
    <m/>
    <m/>
    <m/>
    <m/>
    <m/>
    <m/>
    <m/>
    <m/>
    <m/>
    <n v="0"/>
    <m/>
    <n v="4"/>
    <m/>
    <m/>
    <m/>
    <m/>
    <m/>
    <m/>
    <m/>
    <n v="4"/>
    <n v="0"/>
    <n v="4"/>
    <n v="0"/>
    <n v="0"/>
    <n v="0"/>
    <n v="0"/>
    <n v="0"/>
    <n v="0"/>
    <n v="0"/>
    <n v="4"/>
    <m/>
    <m/>
    <n v="4"/>
    <m/>
    <m/>
    <m/>
    <m/>
    <m/>
    <m/>
    <m/>
    <m/>
    <m/>
    <n v="4"/>
    <n v="4"/>
    <m/>
    <m/>
    <n v="516843"/>
    <n v="174266"/>
    <x v="0"/>
    <x v="0"/>
    <m/>
    <m/>
    <m/>
    <s v="Mixed Use Area"/>
    <s v="St Margarets"/>
    <m/>
    <m/>
    <s v="Conservation Area"/>
    <s v="CA49 Crown Road St Margarets"/>
    <x v="0"/>
  </r>
  <r>
    <x v="116"/>
    <x v="2"/>
    <s v="PA"/>
    <d v="2019-11-11T00:00:00"/>
    <d v="2022-11-11T00:00:00"/>
    <d v="2021-01-04T00:00:00"/>
    <d v="2022-09-06T00:00:00"/>
    <x v="1"/>
    <s v="Open Market"/>
    <s v="Y"/>
    <s v="Change of use of first, second and third floor from B1(a) offices to C3 residential to provide 3 x flats (2 x 1 bed and 1 x studio)."/>
    <s v="7A York Street, Twickenham"/>
    <s v="TW1"/>
    <m/>
    <m/>
    <m/>
    <m/>
    <m/>
    <m/>
    <m/>
    <m/>
    <m/>
    <n v="0"/>
    <n v="3"/>
    <m/>
    <m/>
    <m/>
    <m/>
    <m/>
    <m/>
    <m/>
    <m/>
    <n v="3"/>
    <n v="3"/>
    <n v="0"/>
    <n v="0"/>
    <n v="0"/>
    <n v="0"/>
    <n v="0"/>
    <n v="0"/>
    <n v="0"/>
    <n v="0"/>
    <n v="3"/>
    <m/>
    <m/>
    <n v="3"/>
    <m/>
    <m/>
    <m/>
    <m/>
    <m/>
    <m/>
    <m/>
    <m/>
    <m/>
    <n v="3"/>
    <n v="3"/>
    <m/>
    <m/>
    <n v="516291"/>
    <n v="173345"/>
    <x v="3"/>
    <x v="3"/>
    <m/>
    <s v="Twickenham"/>
    <m/>
    <m/>
    <m/>
    <m/>
    <m/>
    <s v="Conservation Area"/>
    <s v="CA8 Twickenham Riverside"/>
    <x v="0"/>
  </r>
  <r>
    <x v="117"/>
    <x v="4"/>
    <m/>
    <d v="2020-07-24T00:00:00"/>
    <d v="2023-07-24T00:00:00"/>
    <d v="2021-11-01T00:00:00"/>
    <m/>
    <x v="1"/>
    <s v="Open Market"/>
    <s v="Y"/>
    <s v="Part change of use of rear garden area, single storey side extension, part two storey part single storey rear extension and insertion of 2 rooflights on roof to outrigger to facilitate the creation of a self-contained 2 bed maisonette.  Associated boundar"/>
    <s v="The China Chef , 78 White Hart Lane, Barnes, London, SW13 0PZ"/>
    <s v="SW13 0PZ"/>
    <m/>
    <m/>
    <m/>
    <m/>
    <m/>
    <m/>
    <m/>
    <m/>
    <m/>
    <n v="0"/>
    <m/>
    <n v="1"/>
    <m/>
    <m/>
    <m/>
    <m/>
    <m/>
    <m/>
    <m/>
    <n v="1"/>
    <n v="0"/>
    <n v="1"/>
    <n v="0"/>
    <n v="0"/>
    <n v="0"/>
    <n v="0"/>
    <n v="0"/>
    <n v="0"/>
    <n v="0"/>
    <n v="1"/>
    <m/>
    <m/>
    <n v="1"/>
    <m/>
    <m/>
    <m/>
    <m/>
    <m/>
    <m/>
    <m/>
    <m/>
    <m/>
    <n v="1"/>
    <n v="1"/>
    <m/>
    <m/>
    <n v="521330"/>
    <n v="175807"/>
    <x v="10"/>
    <x v="10"/>
    <m/>
    <m/>
    <m/>
    <s v="Mixed Use Area"/>
    <s v="White Hart lane, Barnes"/>
    <m/>
    <m/>
    <s v="Conservation Area"/>
    <s v="CA33 Mortlake"/>
    <x v="0"/>
  </r>
  <r>
    <x v="118"/>
    <x v="0"/>
    <m/>
    <d v="2020-08-20T00:00:00"/>
    <d v="2023-08-20T00:00:00"/>
    <d v="2021-12-07T00:00:00"/>
    <d v="2023-01-12T00:00:00"/>
    <x v="1"/>
    <s v="London Affordable Rent"/>
    <s v="Y"/>
    <s v="Erection of  5 no. 2 bed/4 person terraced houses (including 1 wheelchair unit) and 4 no. 3 bed/5  person semi-detached houses; formation of new access off Simpson Road and 12 no. off-street car parking space; creation of publicly accessible pocket park a"/>
    <s v="Land To The Northeast Of, Simpson Road, Whitton"/>
    <s v="TW4 5QE"/>
    <m/>
    <m/>
    <m/>
    <m/>
    <m/>
    <m/>
    <m/>
    <m/>
    <m/>
    <n v="0"/>
    <m/>
    <n v="5"/>
    <n v="4"/>
    <m/>
    <m/>
    <m/>
    <m/>
    <m/>
    <m/>
    <n v="9"/>
    <n v="0"/>
    <n v="5"/>
    <n v="4"/>
    <n v="0"/>
    <n v="0"/>
    <n v="0"/>
    <n v="0"/>
    <n v="0"/>
    <n v="0"/>
    <n v="9"/>
    <m/>
    <m/>
    <n v="9"/>
    <m/>
    <m/>
    <m/>
    <m/>
    <m/>
    <m/>
    <m/>
    <m/>
    <m/>
    <n v="9"/>
    <n v="9"/>
    <m/>
    <m/>
    <n v="512878"/>
    <n v="174040"/>
    <x v="14"/>
    <x v="14"/>
    <m/>
    <m/>
    <m/>
    <m/>
    <m/>
    <m/>
    <m/>
    <m/>
    <m/>
    <x v="1"/>
  </r>
  <r>
    <x v="119"/>
    <x v="2"/>
    <m/>
    <d v="2020-05-07T00:00:00"/>
    <d v="2023-05-07T00:00:00"/>
    <d v="2021-03-31T00:00:00"/>
    <d v="2022-07-22T00:00:00"/>
    <x v="1"/>
    <s v="Open Market"/>
    <s v="Y"/>
    <s v="Change of use of five, B1(a) office units to provide five three-bedroomed terraced houses (Class C3), Retention of remaining class B1(a) office unit, extension and provision of rear private amenity space, facade alterations and other external alterations."/>
    <s v="Schurlock Place, 9 - 23 Third Cross Road, Twickenham, TW2 5FP"/>
    <s v="TW2 5FP"/>
    <m/>
    <m/>
    <m/>
    <m/>
    <m/>
    <m/>
    <m/>
    <m/>
    <m/>
    <n v="0"/>
    <m/>
    <m/>
    <n v="5"/>
    <m/>
    <m/>
    <m/>
    <m/>
    <m/>
    <m/>
    <n v="5"/>
    <n v="0"/>
    <n v="0"/>
    <n v="5"/>
    <n v="0"/>
    <n v="0"/>
    <n v="0"/>
    <n v="0"/>
    <n v="0"/>
    <n v="0"/>
    <n v="5"/>
    <m/>
    <m/>
    <n v="5"/>
    <m/>
    <m/>
    <m/>
    <m/>
    <m/>
    <m/>
    <m/>
    <m/>
    <m/>
    <n v="5"/>
    <n v="5"/>
    <m/>
    <m/>
    <n v="515028"/>
    <n v="172768"/>
    <x v="7"/>
    <x v="7"/>
    <m/>
    <m/>
    <m/>
    <m/>
    <m/>
    <m/>
    <m/>
    <m/>
    <m/>
    <x v="0"/>
  </r>
  <r>
    <x v="120"/>
    <x v="0"/>
    <m/>
    <d v="2020-03-11T00:00:00"/>
    <d v="2023-03-11T00:00:00"/>
    <d v="2021-03-31T00:00:00"/>
    <m/>
    <x v="1"/>
    <s v="Open Market"/>
    <s v="Y"/>
    <s v="Demolition of existing dwellinghouse and erection of detached two storey dwellinghouse, associated hard and soft landscaping"/>
    <s v="8 Sandy Lane, Petersham, Richmond, TW10 7EN, "/>
    <s v="TW10 7EN"/>
    <m/>
    <m/>
    <m/>
    <n v="1"/>
    <m/>
    <m/>
    <m/>
    <m/>
    <m/>
    <n v="1"/>
    <m/>
    <m/>
    <m/>
    <m/>
    <n v="1"/>
    <m/>
    <m/>
    <m/>
    <m/>
    <n v="1"/>
    <n v="0"/>
    <n v="0"/>
    <n v="0"/>
    <n v="-1"/>
    <n v="1"/>
    <n v="0"/>
    <n v="0"/>
    <n v="0"/>
    <n v="0"/>
    <n v="0"/>
    <m/>
    <m/>
    <n v="0"/>
    <m/>
    <m/>
    <m/>
    <m/>
    <m/>
    <m/>
    <m/>
    <m/>
    <m/>
    <n v="0"/>
    <n v="0"/>
    <m/>
    <m/>
    <n v="517948"/>
    <n v="172696"/>
    <x v="9"/>
    <x v="9"/>
    <m/>
    <m/>
    <m/>
    <m/>
    <m/>
    <m/>
    <m/>
    <m/>
    <m/>
    <x v="1"/>
  </r>
  <r>
    <x v="121"/>
    <x v="0"/>
    <m/>
    <d v="2020-06-10T00:00:00"/>
    <d v="2023-06-10T00:00:00"/>
    <d v="2021-03-31T00:00:00"/>
    <m/>
    <x v="1"/>
    <s v="Open Market"/>
    <s v="Y"/>
    <s v="Replacement of existing single-storey detached bungalow to provide a pair of two-storey semi-detached dwelling houses with habitable roofspace, each with 5-bedrooms; off-street parking provision for two vehicles per dwelling; the removal of the existing t"/>
    <s v="73A High Street, Hampton, TW12 2SX"/>
    <s v="TW12 2SX"/>
    <m/>
    <n v="1"/>
    <m/>
    <m/>
    <m/>
    <m/>
    <m/>
    <m/>
    <m/>
    <n v="1"/>
    <m/>
    <m/>
    <m/>
    <m/>
    <n v="2"/>
    <m/>
    <m/>
    <m/>
    <m/>
    <n v="2"/>
    <n v="0"/>
    <n v="-1"/>
    <n v="0"/>
    <n v="0"/>
    <n v="2"/>
    <n v="0"/>
    <n v="0"/>
    <n v="0"/>
    <n v="0"/>
    <n v="1"/>
    <m/>
    <m/>
    <n v="1"/>
    <m/>
    <m/>
    <m/>
    <m/>
    <m/>
    <m/>
    <m/>
    <m/>
    <m/>
    <n v="1"/>
    <n v="1"/>
    <m/>
    <m/>
    <n v="514203"/>
    <n v="169911"/>
    <x v="12"/>
    <x v="12"/>
    <m/>
    <m/>
    <m/>
    <m/>
    <m/>
    <m/>
    <m/>
    <s v="Conservation Area"/>
    <s v="CA12 Hampton Village"/>
    <x v="1"/>
  </r>
  <r>
    <x v="122"/>
    <x v="1"/>
    <m/>
    <d v="2021-02-26T00:00:00"/>
    <d v="2024-02-26T00:00:00"/>
    <d v="2021-08-02T00:00:00"/>
    <d v="2022-06-01T00:00:00"/>
    <x v="1"/>
    <s v="Open Market"/>
    <s v="Y"/>
    <s v="Single-storey rear extension and replacement window arrangement in side dormer and conversion of a dwelling house into two flats."/>
    <s v="600 Hanworth Road, Whitton, Hounslow, TW4 5LJ, "/>
    <s v="TW4 5LJ"/>
    <m/>
    <m/>
    <n v="1"/>
    <m/>
    <m/>
    <m/>
    <m/>
    <m/>
    <m/>
    <n v="1"/>
    <m/>
    <n v="1"/>
    <n v="1"/>
    <m/>
    <m/>
    <m/>
    <m/>
    <m/>
    <m/>
    <n v="2"/>
    <n v="0"/>
    <n v="1"/>
    <n v="0"/>
    <n v="0"/>
    <n v="0"/>
    <n v="0"/>
    <n v="0"/>
    <n v="0"/>
    <n v="0"/>
    <n v="1"/>
    <m/>
    <m/>
    <n v="1"/>
    <m/>
    <m/>
    <m/>
    <m/>
    <m/>
    <m/>
    <m/>
    <m/>
    <m/>
    <n v="1"/>
    <n v="1"/>
    <m/>
    <m/>
    <n v="512962"/>
    <n v="173989"/>
    <x v="14"/>
    <x v="14"/>
    <m/>
    <m/>
    <m/>
    <m/>
    <m/>
    <m/>
    <m/>
    <m/>
    <m/>
    <x v="1"/>
  </r>
  <r>
    <x v="123"/>
    <x v="3"/>
    <m/>
    <d v="2020-05-06T00:00:00"/>
    <d v="2023-05-06T00:00:00"/>
    <d v="2021-03-01T00:00:00"/>
    <d v="2022-09-13T00:00:00"/>
    <x v="1"/>
    <s v="Open Market"/>
    <s v="Y"/>
    <s v="Removal of existing stairs to rear, erection of the single-storey rear extension, replacement/new windows, refurbishment of existing side dormer roof extension, new access gate to facilitate the reversion of 2 x flats to a single-family dwellinghouse"/>
    <s v="68 Mount Ararat Road, Richmond, TW10 6PJ"/>
    <s v="TW10 6PJ"/>
    <m/>
    <n v="1"/>
    <m/>
    <m/>
    <n v="1"/>
    <m/>
    <m/>
    <m/>
    <m/>
    <n v="2"/>
    <m/>
    <m/>
    <m/>
    <m/>
    <n v="1"/>
    <m/>
    <m/>
    <m/>
    <m/>
    <n v="1"/>
    <n v="0"/>
    <n v="-1"/>
    <n v="0"/>
    <n v="0"/>
    <n v="0"/>
    <n v="0"/>
    <n v="0"/>
    <n v="0"/>
    <n v="0"/>
    <n v="-1"/>
    <m/>
    <m/>
    <n v="-1"/>
    <m/>
    <m/>
    <m/>
    <m/>
    <m/>
    <m/>
    <m/>
    <m/>
    <m/>
    <n v="-1"/>
    <n v="-1"/>
    <m/>
    <m/>
    <n v="518373"/>
    <n v="174608"/>
    <x v="4"/>
    <x v="4"/>
    <m/>
    <m/>
    <m/>
    <m/>
    <m/>
    <m/>
    <m/>
    <s v="Conservation Area"/>
    <s v="CA30 St Matthias Richmond"/>
    <x v="0"/>
  </r>
  <r>
    <x v="124"/>
    <x v="3"/>
    <m/>
    <d v="2020-10-22T00:00:00"/>
    <d v="2023-10-22T00:00:00"/>
    <d v="2022-02-01T00:00:00"/>
    <m/>
    <x v="1"/>
    <s v="Open Market"/>
    <s v="Y"/>
    <s v="Replacement shopfront, replacement windows, 2 no. rooflights on front roof slope, new basement level with lightwells and rear staircase ground floor side/rear extension and 3 rear dormer roof extension to facilitate the provision of 1 no. retail unit and 7 no. flats (5 x studio flats and 2 x 1 bed flats) with associated hard and soft landscaping, cycle and refuse stores."/>
    <s v="422 Upper Richmond Road West, East Sheen, London"/>
    <s v="TW10 5DY"/>
    <m/>
    <m/>
    <n v="1"/>
    <m/>
    <m/>
    <m/>
    <m/>
    <m/>
    <m/>
    <n v="1"/>
    <n v="7"/>
    <m/>
    <m/>
    <m/>
    <m/>
    <m/>
    <m/>
    <m/>
    <m/>
    <n v="7"/>
    <n v="7"/>
    <n v="0"/>
    <n v="-1"/>
    <n v="0"/>
    <n v="0"/>
    <n v="0"/>
    <n v="0"/>
    <n v="0"/>
    <n v="0"/>
    <n v="6"/>
    <m/>
    <m/>
    <m/>
    <n v="6"/>
    <m/>
    <m/>
    <m/>
    <m/>
    <m/>
    <m/>
    <m/>
    <m/>
    <n v="6"/>
    <n v="6"/>
    <m/>
    <m/>
    <n v="519849"/>
    <n v="175357"/>
    <x v="16"/>
    <x v="16"/>
    <m/>
    <m/>
    <m/>
    <m/>
    <m/>
    <m/>
    <m/>
    <m/>
    <m/>
    <x v="0"/>
  </r>
  <r>
    <x v="125"/>
    <x v="0"/>
    <m/>
    <d v="2020-03-26T00:00:00"/>
    <d v="2023-03-26T00:00:00"/>
    <d v="2021-03-01T00:00:00"/>
    <d v="2023-01-06T00:00:00"/>
    <x v="1"/>
    <s v="Open Market"/>
    <s v="Y"/>
    <s v="Demolition of the existing house and reconstruction of replacement 2 storey with basement and accommodation in the roof single family home and associated parking, hard and soft landscaping."/>
    <s v="2 Belgrave Road, Barnes, London, SW13 9NS"/>
    <s v="SW13 9NS"/>
    <m/>
    <m/>
    <n v="1"/>
    <m/>
    <m/>
    <m/>
    <m/>
    <m/>
    <m/>
    <n v="1"/>
    <m/>
    <m/>
    <m/>
    <n v="1"/>
    <m/>
    <m/>
    <m/>
    <m/>
    <m/>
    <n v="1"/>
    <n v="0"/>
    <n v="0"/>
    <n v="-1"/>
    <n v="1"/>
    <n v="0"/>
    <n v="0"/>
    <n v="0"/>
    <n v="0"/>
    <n v="0"/>
    <n v="0"/>
    <m/>
    <m/>
    <n v="0"/>
    <m/>
    <m/>
    <m/>
    <m/>
    <m/>
    <m/>
    <m/>
    <m/>
    <m/>
    <n v="0"/>
    <n v="0"/>
    <m/>
    <m/>
    <n v="521893"/>
    <n v="177129"/>
    <x v="5"/>
    <x v="5"/>
    <m/>
    <m/>
    <m/>
    <m/>
    <m/>
    <m/>
    <m/>
    <m/>
    <m/>
    <x v="1"/>
  </r>
  <r>
    <x v="126"/>
    <x v="0"/>
    <m/>
    <d v="2021-05-04T00:00:00"/>
    <d v="2024-05-04T00:00:00"/>
    <d v="2022-02-01T00:00:00"/>
    <m/>
    <x v="1"/>
    <s v="London Affordable Rent"/>
    <s v="Y"/>
    <s v="Erection of a two storey residential building with accommodation within the roof to provide 14 flats (11 x 1 bed &amp; 3 x 2 bed units) with associated car parking and landscaping."/>
    <s v="Land Ajacent To, 38 - 42 Hampton Road, Teddington"/>
    <s v="TW11 0JE"/>
    <m/>
    <m/>
    <m/>
    <m/>
    <m/>
    <m/>
    <m/>
    <m/>
    <m/>
    <n v="0"/>
    <n v="5"/>
    <n v="3"/>
    <m/>
    <m/>
    <m/>
    <m/>
    <m/>
    <m/>
    <m/>
    <n v="8"/>
    <n v="5"/>
    <n v="3"/>
    <n v="0"/>
    <n v="0"/>
    <n v="0"/>
    <n v="0"/>
    <n v="0"/>
    <n v="0"/>
    <n v="0"/>
    <n v="8"/>
    <s v="Y"/>
    <m/>
    <m/>
    <n v="8"/>
    <m/>
    <m/>
    <m/>
    <m/>
    <m/>
    <m/>
    <m/>
    <m/>
    <n v="8"/>
    <n v="8"/>
    <m/>
    <m/>
    <n v="515045"/>
    <n v="171153"/>
    <x v="6"/>
    <x v="6"/>
    <m/>
    <m/>
    <m/>
    <m/>
    <m/>
    <m/>
    <m/>
    <m/>
    <m/>
    <x v="0"/>
  </r>
  <r>
    <x v="126"/>
    <x v="0"/>
    <m/>
    <d v="2021-05-04T00:00:00"/>
    <d v="2024-05-04T00:00:00"/>
    <d v="2022-02-01T00:00:00"/>
    <m/>
    <x v="1"/>
    <s v="Shared Ownership"/>
    <s v="Y"/>
    <s v="Erection of a two storey residential building with accommodation within the roof to provide 14 flats (11 x 1 bed &amp; 3 x 2 bed units) with associated car parking and landscaping."/>
    <s v="Land Ajacent To, 38 - 42 Hampton Road, Teddington"/>
    <s v="TW11 0JE"/>
    <m/>
    <m/>
    <m/>
    <m/>
    <m/>
    <m/>
    <m/>
    <m/>
    <m/>
    <n v="0"/>
    <n v="6"/>
    <m/>
    <m/>
    <m/>
    <m/>
    <m/>
    <m/>
    <m/>
    <m/>
    <n v="6"/>
    <n v="6"/>
    <n v="0"/>
    <n v="0"/>
    <n v="0"/>
    <n v="0"/>
    <n v="0"/>
    <n v="0"/>
    <n v="0"/>
    <n v="0"/>
    <n v="6"/>
    <s v="Y"/>
    <m/>
    <m/>
    <n v="6"/>
    <m/>
    <m/>
    <m/>
    <m/>
    <m/>
    <m/>
    <m/>
    <m/>
    <n v="6"/>
    <n v="6"/>
    <m/>
    <m/>
    <n v="515045"/>
    <n v="171153"/>
    <x v="6"/>
    <x v="6"/>
    <m/>
    <m/>
    <m/>
    <m/>
    <m/>
    <m/>
    <m/>
    <m/>
    <m/>
    <x v="0"/>
  </r>
  <r>
    <x v="127"/>
    <x v="4"/>
    <m/>
    <d v="2020-11-09T00:00:00"/>
    <d v="2023-11-09T00:00:00"/>
    <d v="2021-09-01T00:00:00"/>
    <m/>
    <x v="1"/>
    <s v="Open Market"/>
    <s v="Y"/>
    <s v="Alterations to existing shopfront to create new entrance door, part change of use of ground floor, 2 rooflights on front roof slope, rear dormer roof extension to rear roof slope and roof to outrigger to facilitate the conversion of upper floors into C3 (Residential) use (to create 1 x 2 bed flat and 1 x studio).  New balustrade to rear to allow use of roof of ground floor extension as roof terrace."/>
    <s v="195 Upper Richmond Road West, East Sheen, SW14 8QT"/>
    <s v="SW14 8QT"/>
    <m/>
    <n v="1"/>
    <m/>
    <m/>
    <m/>
    <m/>
    <m/>
    <m/>
    <m/>
    <n v="1"/>
    <n v="1"/>
    <n v="1"/>
    <m/>
    <m/>
    <m/>
    <m/>
    <m/>
    <m/>
    <m/>
    <n v="2"/>
    <n v="1"/>
    <n v="0"/>
    <n v="0"/>
    <n v="0"/>
    <n v="0"/>
    <n v="0"/>
    <n v="0"/>
    <n v="0"/>
    <n v="0"/>
    <n v="1"/>
    <m/>
    <m/>
    <n v="1"/>
    <m/>
    <m/>
    <m/>
    <m/>
    <m/>
    <m/>
    <m/>
    <m/>
    <m/>
    <n v="1"/>
    <n v="1"/>
    <m/>
    <m/>
    <n v="520903"/>
    <n v="175430"/>
    <x v="1"/>
    <x v="1"/>
    <m/>
    <s v="East Sheen"/>
    <m/>
    <m/>
    <m/>
    <m/>
    <m/>
    <m/>
    <m/>
    <x v="0"/>
  </r>
  <r>
    <x v="128"/>
    <x v="2"/>
    <m/>
    <d v="2020-07-31T00:00:00"/>
    <d v="2023-07-31T00:00:00"/>
    <d v="2020-10-01T00:00:00"/>
    <m/>
    <x v="1"/>
    <s v="Open Market"/>
    <s v="Y"/>
    <s v="Enlargement of existing dormer on rear roof, replacement shopfront, replacement windows to front and rear, removel of exisitng lean to at rear first floor level to facilitate change of use of part ground floor, first, second and third floors from A4 to C3 (Residential) to create 3 flats (2 x studio and 1 x 2 bed flats) "/>
    <s v="26 - 28 York Street, Twickenham, TW1 3LJ, "/>
    <s v="TW1 3LJ"/>
    <m/>
    <n v="1"/>
    <m/>
    <m/>
    <m/>
    <m/>
    <m/>
    <m/>
    <m/>
    <n v="1"/>
    <n v="2"/>
    <n v="1"/>
    <m/>
    <m/>
    <m/>
    <m/>
    <m/>
    <m/>
    <m/>
    <n v="3"/>
    <n v="2"/>
    <n v="0"/>
    <n v="0"/>
    <n v="0"/>
    <n v="0"/>
    <n v="0"/>
    <n v="0"/>
    <n v="0"/>
    <n v="0"/>
    <n v="2"/>
    <m/>
    <m/>
    <n v="2"/>
    <m/>
    <m/>
    <m/>
    <m/>
    <m/>
    <m/>
    <m/>
    <m/>
    <m/>
    <n v="2"/>
    <n v="2"/>
    <m/>
    <m/>
    <n v="516334"/>
    <n v="173358"/>
    <x v="3"/>
    <x v="3"/>
    <m/>
    <s v="Twickenham"/>
    <m/>
    <m/>
    <m/>
    <m/>
    <m/>
    <s v="Conservation Area"/>
    <s v="CA8 Twickenham Riverside"/>
    <x v="0"/>
  </r>
  <r>
    <x v="129"/>
    <x v="2"/>
    <s v="PA"/>
    <d v="2020-04-01T00:00:00"/>
    <d v="2023-04-01T00:00:00"/>
    <d v="2020-09-01T00:00:00"/>
    <m/>
    <x v="1"/>
    <s v="Open Market"/>
    <s v="Y"/>
    <s v="Change of use of part of first floor level from B1(a) office unit C3 (dwelling house) to form one x 4 bed self-contained apartment."/>
    <s v="21 Station Road, Barnes, London, SW13 0LF"/>
    <s v="SW13 0LF"/>
    <m/>
    <m/>
    <m/>
    <m/>
    <m/>
    <m/>
    <m/>
    <m/>
    <m/>
    <n v="0"/>
    <m/>
    <m/>
    <m/>
    <n v="1"/>
    <m/>
    <m/>
    <m/>
    <m/>
    <m/>
    <n v="1"/>
    <n v="0"/>
    <n v="0"/>
    <n v="0"/>
    <n v="1"/>
    <n v="0"/>
    <n v="0"/>
    <n v="0"/>
    <n v="0"/>
    <n v="0"/>
    <n v="1"/>
    <m/>
    <m/>
    <m/>
    <n v="1"/>
    <m/>
    <m/>
    <m/>
    <m/>
    <m/>
    <m/>
    <m/>
    <m/>
    <n v="1"/>
    <n v="1"/>
    <m/>
    <m/>
    <n v="521854"/>
    <n v="176284"/>
    <x v="10"/>
    <x v="10"/>
    <m/>
    <m/>
    <m/>
    <m/>
    <m/>
    <m/>
    <m/>
    <s v="Conservation Area"/>
    <s v="CA1 Barnes Green"/>
    <x v="0"/>
  </r>
  <r>
    <x v="130"/>
    <x v="0"/>
    <m/>
    <d v="2020-07-20T00:00:00"/>
    <d v="2023-07-20T00:00:00"/>
    <d v="2021-02-01T00:00:00"/>
    <m/>
    <x v="1"/>
    <s v="Open Market"/>
    <s v="Y"/>
    <s v="Demolition of existing semi-detached dwelling and replacement with a 2 storey semi-detached dwelling with basement and accommodation in the roof and associated parking, hard and soft landscaping, cycle and refuse stores"/>
    <s v="6 Cumberland Road, Barnes, London, SW13 9LY"/>
    <s v="SW13 9LY"/>
    <m/>
    <m/>
    <m/>
    <m/>
    <m/>
    <n v="1"/>
    <m/>
    <m/>
    <m/>
    <n v="1"/>
    <m/>
    <m/>
    <m/>
    <m/>
    <n v="1"/>
    <m/>
    <m/>
    <m/>
    <m/>
    <n v="1"/>
    <n v="0"/>
    <n v="0"/>
    <n v="0"/>
    <n v="0"/>
    <n v="1"/>
    <n v="-1"/>
    <n v="0"/>
    <n v="0"/>
    <n v="0"/>
    <n v="0"/>
    <m/>
    <m/>
    <n v="0"/>
    <m/>
    <m/>
    <m/>
    <m/>
    <m/>
    <m/>
    <m/>
    <m/>
    <m/>
    <n v="0"/>
    <n v="0"/>
    <m/>
    <m/>
    <n v="521978"/>
    <n v="176841"/>
    <x v="5"/>
    <x v="5"/>
    <m/>
    <m/>
    <m/>
    <m/>
    <m/>
    <m/>
    <m/>
    <m/>
    <m/>
    <x v="1"/>
  </r>
  <r>
    <x v="131"/>
    <x v="0"/>
    <m/>
    <d v="2020-07-08T00:00:00"/>
    <d v="2023-07-08T00:00:00"/>
    <d v="2020-09-08T00:00:00"/>
    <m/>
    <x v="1"/>
    <s v="Open Market"/>
    <s v="Y"/>
    <s v="Erection of 1no. single storey 2 bed dwellinghouse with associated cycle and refuse stores"/>
    <s v="Land At, Railway Side, Barnes, London"/>
    <s v="SW13 0AL"/>
    <m/>
    <m/>
    <m/>
    <m/>
    <m/>
    <m/>
    <m/>
    <m/>
    <m/>
    <n v="0"/>
    <m/>
    <n v="1"/>
    <m/>
    <m/>
    <m/>
    <m/>
    <m/>
    <m/>
    <m/>
    <n v="1"/>
    <n v="0"/>
    <n v="1"/>
    <n v="0"/>
    <n v="0"/>
    <n v="0"/>
    <n v="0"/>
    <n v="0"/>
    <n v="0"/>
    <n v="0"/>
    <n v="1"/>
    <m/>
    <m/>
    <n v="1"/>
    <m/>
    <m/>
    <m/>
    <m/>
    <m/>
    <m/>
    <m/>
    <m/>
    <m/>
    <n v="1"/>
    <n v="1"/>
    <m/>
    <m/>
    <n v="521729"/>
    <n v="176011"/>
    <x v="10"/>
    <x v="10"/>
    <m/>
    <m/>
    <m/>
    <m/>
    <m/>
    <m/>
    <m/>
    <s v="Conservation Area"/>
    <s v="CA16 Thorne Passage Mortlake"/>
    <x v="0"/>
  </r>
  <r>
    <x v="132"/>
    <x v="2"/>
    <s v="PA"/>
    <d v="2021-01-27T00:00:00"/>
    <d v="2024-01-27T00:00:00"/>
    <d v="2021-09-01T00:00:00"/>
    <d v="2022-09-28T00:00:00"/>
    <x v="1"/>
    <s v="Open Market"/>
    <s v="Y"/>
    <s v="Change of Use of B1(a) (Office) accommodation to provide 3 no. self-contained flats (C3 Residential) and associated refuse, recycling and cycle parking."/>
    <s v="2B Claremont Road, Teddington, TW11 8DG, "/>
    <s v="TW11 8DG"/>
    <m/>
    <m/>
    <m/>
    <m/>
    <m/>
    <m/>
    <m/>
    <m/>
    <m/>
    <n v="0"/>
    <n v="1"/>
    <n v="2"/>
    <m/>
    <m/>
    <m/>
    <m/>
    <m/>
    <m/>
    <m/>
    <n v="3"/>
    <n v="1"/>
    <n v="2"/>
    <n v="0"/>
    <n v="0"/>
    <n v="0"/>
    <n v="0"/>
    <n v="0"/>
    <n v="0"/>
    <n v="0"/>
    <n v="3"/>
    <m/>
    <m/>
    <n v="3"/>
    <m/>
    <m/>
    <m/>
    <m/>
    <m/>
    <m/>
    <m/>
    <m/>
    <m/>
    <n v="3"/>
    <n v="3"/>
    <m/>
    <m/>
    <n v="515781"/>
    <n v="171435"/>
    <x v="2"/>
    <x v="2"/>
    <m/>
    <m/>
    <m/>
    <m/>
    <m/>
    <m/>
    <m/>
    <m/>
    <m/>
    <x v="0"/>
  </r>
  <r>
    <x v="133"/>
    <x v="2"/>
    <s v="PA"/>
    <d v="2020-05-20T00:00:00"/>
    <d v="2023-05-20T00:00:00"/>
    <d v="2021-08-02T00:00:00"/>
    <m/>
    <x v="1"/>
    <s v="Open Market"/>
    <s v="Y"/>
    <s v="Change of use and first and second-story extensions (including basement) of a previous office building (B1a) to provide 5no. residential units (C3 use)."/>
    <s v="The Coach House , 273A Sandycombe Road, Richmond, TW9 3LU"/>
    <s v="TW9 3LU"/>
    <m/>
    <m/>
    <m/>
    <m/>
    <m/>
    <m/>
    <m/>
    <m/>
    <m/>
    <n v="0"/>
    <n v="5"/>
    <m/>
    <m/>
    <m/>
    <m/>
    <m/>
    <m/>
    <m/>
    <m/>
    <n v="5"/>
    <n v="5"/>
    <n v="0"/>
    <n v="0"/>
    <n v="0"/>
    <n v="0"/>
    <n v="0"/>
    <n v="0"/>
    <n v="0"/>
    <n v="0"/>
    <n v="5"/>
    <m/>
    <m/>
    <m/>
    <n v="5"/>
    <m/>
    <m/>
    <m/>
    <m/>
    <m/>
    <m/>
    <m/>
    <m/>
    <n v="5"/>
    <n v="5"/>
    <m/>
    <m/>
    <n v="519113"/>
    <n v="176411"/>
    <x v="13"/>
    <x v="13"/>
    <m/>
    <m/>
    <m/>
    <m/>
    <m/>
    <m/>
    <m/>
    <s v="Conservation Area"/>
    <s v="CA15 Kew Gardens Kew"/>
    <x v="0"/>
  </r>
  <r>
    <x v="134"/>
    <x v="0"/>
    <m/>
    <d v="2021-01-13T00:00:00"/>
    <d v="2024-01-13T00:00:00"/>
    <d v="2021-08-01T00:00:00"/>
    <m/>
    <x v="1"/>
    <s v="Open Market"/>
    <s v="Y"/>
    <s v="Demolition of existing delivery office and redevelopment of the site for mixed use development (Class E and Class C3) comprising 6 residential townhouses of 2 storeys + roof in height (ground inclusive) and a building of two storeys + roof in height (grou"/>
    <s v="Hampton Delivery Office , Rosehill, Hampton, TW12 2AA"/>
    <s v="TW12 2AA"/>
    <m/>
    <m/>
    <m/>
    <m/>
    <m/>
    <m/>
    <m/>
    <m/>
    <m/>
    <n v="0"/>
    <m/>
    <m/>
    <m/>
    <n v="6"/>
    <m/>
    <m/>
    <m/>
    <m/>
    <m/>
    <n v="6"/>
    <n v="0"/>
    <n v="0"/>
    <n v="0"/>
    <n v="6"/>
    <n v="0"/>
    <n v="0"/>
    <n v="0"/>
    <n v="0"/>
    <n v="0"/>
    <n v="6"/>
    <m/>
    <m/>
    <n v="6"/>
    <m/>
    <m/>
    <m/>
    <m/>
    <m/>
    <m/>
    <m/>
    <m/>
    <m/>
    <n v="6"/>
    <n v="6"/>
    <m/>
    <m/>
    <n v="513446"/>
    <n v="169655"/>
    <x v="12"/>
    <x v="12"/>
    <m/>
    <m/>
    <m/>
    <m/>
    <m/>
    <m/>
    <m/>
    <s v="Conservation Area"/>
    <s v="CA12 Hampton Village"/>
    <x v="0"/>
  </r>
  <r>
    <x v="135"/>
    <x v="0"/>
    <m/>
    <d v="2020-11-02T00:00:00"/>
    <d v="2023-11-02T00:00:00"/>
    <d v="2021-12-02T00:00:00"/>
    <d v="2022-09-13T00:00:00"/>
    <x v="1"/>
    <s v="Open Market"/>
    <s v="Y"/>
    <s v="Subdivision of existing plot and erection of a 2 bedroom detached dwelling with associated landscaping and shared front parking"/>
    <s v="1 Butts Crescent, Hanworth, Feltham, TW13 6HU, "/>
    <s v="TW13 6HU"/>
    <m/>
    <m/>
    <m/>
    <m/>
    <m/>
    <m/>
    <m/>
    <m/>
    <m/>
    <n v="0"/>
    <m/>
    <n v="1"/>
    <m/>
    <m/>
    <m/>
    <m/>
    <m/>
    <m/>
    <m/>
    <n v="1"/>
    <n v="0"/>
    <n v="1"/>
    <n v="0"/>
    <n v="0"/>
    <n v="0"/>
    <n v="0"/>
    <n v="0"/>
    <n v="0"/>
    <n v="0"/>
    <n v="1"/>
    <m/>
    <m/>
    <n v="1"/>
    <m/>
    <m/>
    <m/>
    <m/>
    <m/>
    <m/>
    <m/>
    <m/>
    <m/>
    <n v="1"/>
    <n v="1"/>
    <m/>
    <m/>
    <n v="513119"/>
    <n v="172196"/>
    <x v="7"/>
    <x v="7"/>
    <s v="Y"/>
    <m/>
    <m/>
    <m/>
    <m/>
    <m/>
    <m/>
    <m/>
    <m/>
    <x v="1"/>
  </r>
  <r>
    <x v="136"/>
    <x v="1"/>
    <m/>
    <d v="2020-10-02T00:00:00"/>
    <d v="2023-10-02T00:00:00"/>
    <d v="2021-12-01T00:00:00"/>
    <d v="2022-05-13T00:00:00"/>
    <x v="1"/>
    <s v="Open Market"/>
    <s v="Y"/>
    <s v="Replacement door.  Change of use from C3 residential to Flexible Non-Residential Institutions or office use.  External cycle racks."/>
    <s v="3 Cedar Terrace, Richmond, TW9 2JE"/>
    <s v="TW9 2JE"/>
    <m/>
    <m/>
    <m/>
    <n v="1"/>
    <m/>
    <m/>
    <m/>
    <m/>
    <m/>
    <n v="1"/>
    <m/>
    <m/>
    <m/>
    <m/>
    <m/>
    <m/>
    <m/>
    <m/>
    <m/>
    <n v="0"/>
    <n v="0"/>
    <n v="0"/>
    <n v="0"/>
    <n v="-1"/>
    <n v="0"/>
    <n v="0"/>
    <n v="0"/>
    <n v="0"/>
    <n v="0"/>
    <n v="-1"/>
    <m/>
    <m/>
    <n v="-1"/>
    <m/>
    <m/>
    <m/>
    <m/>
    <m/>
    <m/>
    <m/>
    <m/>
    <m/>
    <n v="-1"/>
    <n v="-1"/>
    <m/>
    <m/>
    <n v="518472"/>
    <n v="175425"/>
    <x v="16"/>
    <x v="16"/>
    <m/>
    <m/>
    <m/>
    <m/>
    <m/>
    <m/>
    <m/>
    <m/>
    <m/>
    <x v="0"/>
  </r>
  <r>
    <x v="137"/>
    <x v="0"/>
    <m/>
    <d v="2020-08-10T00:00:00"/>
    <d v="2023-08-10T00:00:00"/>
    <d v="2021-03-31T00:00:00"/>
    <d v="2023-01-20T00:00:00"/>
    <x v="1"/>
    <s v="Open Market"/>
    <s v="Y"/>
    <s v="Demolition of garage and erection of Coach House style dwelling."/>
    <s v="Land To The Rear Of 178A - 184 , Kingston Lane, Teddington, TW11 9HD"/>
    <s v="TW11 9HD"/>
    <m/>
    <m/>
    <m/>
    <m/>
    <m/>
    <m/>
    <m/>
    <m/>
    <m/>
    <n v="0"/>
    <n v="1"/>
    <m/>
    <m/>
    <m/>
    <m/>
    <m/>
    <m/>
    <m/>
    <m/>
    <n v="1"/>
    <n v="1"/>
    <n v="0"/>
    <n v="0"/>
    <n v="0"/>
    <n v="0"/>
    <n v="0"/>
    <n v="0"/>
    <n v="0"/>
    <n v="0"/>
    <n v="1"/>
    <m/>
    <m/>
    <n v="1"/>
    <m/>
    <m/>
    <m/>
    <m/>
    <m/>
    <m/>
    <m/>
    <m/>
    <m/>
    <n v="1"/>
    <n v="1"/>
    <m/>
    <m/>
    <n v="516812"/>
    <n v="170692"/>
    <x v="11"/>
    <x v="11"/>
    <m/>
    <m/>
    <m/>
    <m/>
    <m/>
    <m/>
    <m/>
    <m/>
    <m/>
    <x v="0"/>
  </r>
  <r>
    <x v="138"/>
    <x v="0"/>
    <m/>
    <d v="2020-09-29T00:00:00"/>
    <d v="2024-03-04T00:00:00"/>
    <d v="2022-03-31T00:00:00"/>
    <m/>
    <x v="1"/>
    <s v="Open Market"/>
    <s v="Y"/>
    <s v="Demolition of existing buildings and the erection of a replacement building to contain 9no. flats (Use Class C3), with associated works including landscaping and parking."/>
    <s v="Boundaries, 1 St James's Road, Hampton Hill, Hampton, TW12 1DH, "/>
    <s v="TW12 1DH"/>
    <m/>
    <m/>
    <m/>
    <n v="1"/>
    <m/>
    <m/>
    <m/>
    <m/>
    <m/>
    <n v="1"/>
    <n v="1"/>
    <n v="7"/>
    <n v="1"/>
    <m/>
    <m/>
    <m/>
    <m/>
    <m/>
    <m/>
    <n v="9"/>
    <n v="1"/>
    <n v="7"/>
    <n v="1"/>
    <n v="-1"/>
    <n v="0"/>
    <n v="0"/>
    <n v="0"/>
    <n v="0"/>
    <n v="0"/>
    <n v="8"/>
    <m/>
    <m/>
    <n v="8"/>
    <m/>
    <m/>
    <m/>
    <m/>
    <m/>
    <m/>
    <m/>
    <m/>
    <m/>
    <n v="8"/>
    <n v="8"/>
    <m/>
    <m/>
    <n v="513824"/>
    <n v="171219"/>
    <x v="17"/>
    <x v="17"/>
    <m/>
    <m/>
    <m/>
    <m/>
    <m/>
    <m/>
    <m/>
    <m/>
    <m/>
    <x v="1"/>
  </r>
  <r>
    <x v="139"/>
    <x v="2"/>
    <m/>
    <d v="2021-08-19T00:00:00"/>
    <d v="2024-08-19T00:00:00"/>
    <d v="2022-03-01T00:00:00"/>
    <m/>
    <x v="1"/>
    <s v="Open Market"/>
    <s v="Y"/>
    <s v="Conversion to Use Class C3 of part only of B1 commercial space (with direct access at ground floor level) approved under LPA Ref: 13/3388 and providing at first floor level 4 x 2 Bed and 2 x 1 Bed dwellings."/>
    <s v="Unit B, 1 Railshead Road, Twickenham, Isleworth, TW7 7EP"/>
    <s v="TW7 7EP"/>
    <m/>
    <m/>
    <m/>
    <m/>
    <m/>
    <m/>
    <m/>
    <m/>
    <m/>
    <n v="0"/>
    <n v="2"/>
    <n v="4"/>
    <m/>
    <m/>
    <m/>
    <m/>
    <m/>
    <m/>
    <m/>
    <n v="6"/>
    <n v="2"/>
    <n v="4"/>
    <n v="0"/>
    <n v="0"/>
    <n v="0"/>
    <n v="0"/>
    <n v="0"/>
    <n v="0"/>
    <n v="0"/>
    <n v="6"/>
    <m/>
    <m/>
    <n v="6"/>
    <m/>
    <m/>
    <m/>
    <m/>
    <m/>
    <m/>
    <m/>
    <m/>
    <m/>
    <n v="6"/>
    <n v="6"/>
    <m/>
    <m/>
    <n v="516610"/>
    <n v="175362"/>
    <x v="0"/>
    <x v="0"/>
    <m/>
    <m/>
    <m/>
    <m/>
    <m/>
    <m/>
    <m/>
    <s v="Conservation Area"/>
    <s v="CA19 St Margarets"/>
    <x v="1"/>
  </r>
  <r>
    <x v="140"/>
    <x v="0"/>
    <m/>
    <d v="2020-11-06T00:00:00"/>
    <d v="2023-11-06T00:00:00"/>
    <d v="2022-01-26T00:00:00"/>
    <m/>
    <x v="1"/>
    <s v="Open Market"/>
    <s v="Y"/>
    <s v="Replacement of the dwelling and garages with a new build dwelling and garage. Demolition of the existing dwelling and garages. Uses as existing"/>
    <s v="17A Strawberry Hill Road, Twickenham, TW1 4QB"/>
    <s v="TW1 4QB"/>
    <m/>
    <m/>
    <m/>
    <m/>
    <n v="1"/>
    <m/>
    <m/>
    <m/>
    <m/>
    <n v="1"/>
    <m/>
    <m/>
    <m/>
    <m/>
    <n v="1"/>
    <m/>
    <m/>
    <m/>
    <m/>
    <n v="1"/>
    <n v="0"/>
    <n v="0"/>
    <n v="0"/>
    <n v="0"/>
    <n v="0"/>
    <n v="0"/>
    <n v="0"/>
    <n v="0"/>
    <n v="0"/>
    <n v="0"/>
    <m/>
    <m/>
    <n v="0"/>
    <m/>
    <m/>
    <m/>
    <m/>
    <m/>
    <m/>
    <m/>
    <m/>
    <m/>
    <n v="0"/>
    <n v="0"/>
    <m/>
    <m/>
    <n v="515689"/>
    <n v="172252"/>
    <x v="8"/>
    <x v="8"/>
    <m/>
    <m/>
    <m/>
    <m/>
    <m/>
    <m/>
    <m/>
    <s v="Conservation Area"/>
    <s v="CA43 Strawberry Hill Road"/>
    <x v="0"/>
  </r>
  <r>
    <x v="141"/>
    <x v="0"/>
    <m/>
    <d v="2021-02-05T00:00:00"/>
    <d v="2024-02-05T00:00:00"/>
    <d v="2021-08-01T00:00:00"/>
    <m/>
    <x v="1"/>
    <s v="Open Market"/>
    <s v="Y"/>
    <s v="One new, single storey, 3 bedroom house (C3a) with associated parking off Southfield Gardens and amenity space."/>
    <s v="11 - 12 Cusack Close, Twickenham"/>
    <s v="TW1"/>
    <m/>
    <m/>
    <m/>
    <m/>
    <m/>
    <m/>
    <m/>
    <m/>
    <m/>
    <n v="0"/>
    <m/>
    <m/>
    <n v="1"/>
    <m/>
    <m/>
    <m/>
    <m/>
    <m/>
    <m/>
    <n v="1"/>
    <n v="0"/>
    <n v="0"/>
    <n v="1"/>
    <n v="0"/>
    <n v="0"/>
    <n v="0"/>
    <n v="0"/>
    <n v="0"/>
    <n v="0"/>
    <n v="1"/>
    <m/>
    <m/>
    <m/>
    <n v="1"/>
    <m/>
    <m/>
    <m/>
    <m/>
    <m/>
    <m/>
    <m/>
    <m/>
    <n v="1"/>
    <n v="1"/>
    <m/>
    <m/>
    <n v="515563"/>
    <n v="171846"/>
    <x v="8"/>
    <x v="8"/>
    <m/>
    <m/>
    <m/>
    <m/>
    <m/>
    <m/>
    <m/>
    <m/>
    <m/>
    <x v="0"/>
  </r>
  <r>
    <x v="142"/>
    <x v="0"/>
    <m/>
    <d v="2021-06-01T00:00:00"/>
    <d v="2024-06-01T00:00:00"/>
    <d v="2022-01-24T00:00:00"/>
    <m/>
    <x v="1"/>
    <s v="Open Market"/>
    <s v="Y"/>
    <s v="New detached 2 storey house at northern end of property plot, new single storey detached garage, new driveway off Cardinal's Walk. Existing house retained to Manor Gardens, sub division of plot."/>
    <s v="2 Manor Gardens, Hampton, TW12 2TU"/>
    <s v="TW12 2TU"/>
    <m/>
    <m/>
    <m/>
    <m/>
    <m/>
    <m/>
    <m/>
    <m/>
    <m/>
    <n v="0"/>
    <m/>
    <m/>
    <n v="1"/>
    <m/>
    <m/>
    <m/>
    <m/>
    <m/>
    <m/>
    <n v="1"/>
    <n v="0"/>
    <n v="0"/>
    <n v="1"/>
    <n v="0"/>
    <n v="0"/>
    <n v="0"/>
    <n v="0"/>
    <n v="0"/>
    <n v="0"/>
    <n v="1"/>
    <m/>
    <m/>
    <n v="1"/>
    <m/>
    <m/>
    <m/>
    <m/>
    <m/>
    <m/>
    <m/>
    <m/>
    <m/>
    <n v="1"/>
    <n v="1"/>
    <m/>
    <m/>
    <n v="514133"/>
    <n v="170165"/>
    <x v="12"/>
    <x v="12"/>
    <s v="Y"/>
    <m/>
    <m/>
    <m/>
    <m/>
    <m/>
    <m/>
    <m/>
    <m/>
    <x v="1"/>
  </r>
  <r>
    <x v="143"/>
    <x v="2"/>
    <m/>
    <d v="2020-11-09T00:00:00"/>
    <d v="2023-11-09T00:00:00"/>
    <d v="2021-01-05T00:00:00"/>
    <d v="2022-11-22T00:00:00"/>
    <x v="1"/>
    <s v="Open Market"/>
    <s v="Y"/>
    <s v="Conversion of the first and second floor c3 single dwelling  (ex-HMO) into 2no. Self contained flats. Consisting of two 2 bedroom 3 person flats. Provision for external bin &amp; cycle storage to the rear."/>
    <s v="112A Heath Road, Twickenham, TW1 4BW"/>
    <s v="TW1 4BW"/>
    <m/>
    <m/>
    <m/>
    <n v="1"/>
    <m/>
    <m/>
    <m/>
    <m/>
    <m/>
    <n v="1"/>
    <m/>
    <n v="2"/>
    <m/>
    <m/>
    <m/>
    <m/>
    <m/>
    <m/>
    <m/>
    <n v="2"/>
    <n v="0"/>
    <n v="2"/>
    <n v="0"/>
    <n v="-1"/>
    <n v="0"/>
    <n v="0"/>
    <n v="0"/>
    <n v="0"/>
    <n v="0"/>
    <n v="1"/>
    <m/>
    <m/>
    <n v="1"/>
    <m/>
    <m/>
    <m/>
    <m/>
    <m/>
    <m/>
    <m/>
    <m/>
    <m/>
    <n v="1"/>
    <n v="1"/>
    <m/>
    <m/>
    <n v="515798"/>
    <n v="173148"/>
    <x v="8"/>
    <x v="8"/>
    <m/>
    <s v="Twickenham"/>
    <m/>
    <m/>
    <m/>
    <m/>
    <m/>
    <m/>
    <m/>
    <x v="0"/>
  </r>
  <r>
    <x v="144"/>
    <x v="0"/>
    <m/>
    <d v="2021-01-06T00:00:00"/>
    <d v="2024-01-06T00:00:00"/>
    <d v="2021-08-16T00:00:00"/>
    <m/>
    <x v="1"/>
    <s v="Open Market"/>
    <s v="Y"/>
    <s v="Erection of a single detached dwellinghouse with basement and sunken patio following demolition of existing side extension to former care home.   Conversion of former care home to a single dwellinghouse together with a proposed single storey rear extensio"/>
    <s v="96 Wensleydale Road, Hampton, TW12 2LY, "/>
    <s v="TW12 2LY"/>
    <m/>
    <m/>
    <m/>
    <m/>
    <m/>
    <m/>
    <m/>
    <m/>
    <m/>
    <n v="0"/>
    <m/>
    <m/>
    <m/>
    <m/>
    <n v="2"/>
    <m/>
    <m/>
    <m/>
    <m/>
    <n v="2"/>
    <n v="0"/>
    <n v="0"/>
    <n v="0"/>
    <n v="0"/>
    <n v="2"/>
    <n v="0"/>
    <n v="0"/>
    <n v="0"/>
    <n v="0"/>
    <n v="2"/>
    <m/>
    <m/>
    <n v="2"/>
    <m/>
    <m/>
    <m/>
    <m/>
    <m/>
    <m/>
    <m/>
    <m/>
    <m/>
    <n v="2"/>
    <n v="2"/>
    <m/>
    <m/>
    <n v="513454"/>
    <n v="170508"/>
    <x v="12"/>
    <x v="12"/>
    <m/>
    <m/>
    <m/>
    <m/>
    <m/>
    <m/>
    <m/>
    <m/>
    <m/>
    <x v="0"/>
  </r>
  <r>
    <x v="145"/>
    <x v="0"/>
    <m/>
    <d v="2021-02-24T00:00:00"/>
    <d v="2024-02-24T00:00:00"/>
    <d v="2021-03-31T00:00:00"/>
    <d v="2022-04-19T00:00:00"/>
    <x v="1"/>
    <s v="Open Market"/>
    <s v="Y"/>
    <s v="Demolition of an existing garage and creation of a new 4-bedroom house with associated parking, refuse, recycling, cycle storage, landscaping and amenity space."/>
    <s v="1 Derwent Road, Twickenham, TW2 7HQ"/>
    <s v="TW2 7HQ"/>
    <m/>
    <m/>
    <m/>
    <m/>
    <m/>
    <m/>
    <m/>
    <m/>
    <m/>
    <n v="0"/>
    <m/>
    <m/>
    <m/>
    <n v="1"/>
    <m/>
    <m/>
    <m/>
    <m/>
    <m/>
    <n v="1"/>
    <n v="0"/>
    <n v="0"/>
    <n v="0"/>
    <n v="1"/>
    <n v="0"/>
    <n v="0"/>
    <n v="0"/>
    <n v="0"/>
    <n v="0"/>
    <n v="1"/>
    <m/>
    <m/>
    <n v="1"/>
    <m/>
    <m/>
    <m/>
    <m/>
    <m/>
    <m/>
    <m/>
    <m/>
    <m/>
    <n v="1"/>
    <n v="1"/>
    <m/>
    <m/>
    <n v="513900"/>
    <n v="174312"/>
    <x v="15"/>
    <x v="15"/>
    <m/>
    <m/>
    <m/>
    <m/>
    <m/>
    <m/>
    <m/>
    <m/>
    <m/>
    <x v="0"/>
  </r>
  <r>
    <x v="146"/>
    <x v="0"/>
    <m/>
    <d v="2020-12-21T00:00:00"/>
    <d v="2023-12-21T00:00:00"/>
    <d v="2021-10-01T00:00:00"/>
    <d v="2022-07-16T00:00:00"/>
    <x v="1"/>
    <s v="Open Market"/>
    <s v="Y"/>
    <s v="Replacement two storey dwellinghouse with accommodation in the roof and associated cycle and refuse stores"/>
    <s v="51 Howsman Road, Barnes, London, SW13 9AW"/>
    <s v="SW13 9AW"/>
    <m/>
    <m/>
    <n v="1"/>
    <m/>
    <m/>
    <m/>
    <m/>
    <m/>
    <m/>
    <n v="1"/>
    <m/>
    <m/>
    <m/>
    <n v="1"/>
    <m/>
    <m/>
    <m/>
    <m/>
    <m/>
    <n v="1"/>
    <n v="0"/>
    <n v="0"/>
    <n v="-1"/>
    <n v="1"/>
    <n v="0"/>
    <n v="0"/>
    <n v="0"/>
    <n v="0"/>
    <n v="0"/>
    <n v="0"/>
    <m/>
    <m/>
    <n v="0"/>
    <m/>
    <m/>
    <m/>
    <m/>
    <m/>
    <m/>
    <m/>
    <m/>
    <m/>
    <n v="0"/>
    <n v="0"/>
    <m/>
    <m/>
    <n v="522113"/>
    <n v="177588"/>
    <x v="5"/>
    <x v="5"/>
    <m/>
    <m/>
    <m/>
    <m/>
    <m/>
    <m/>
    <m/>
    <m/>
    <m/>
    <x v="1"/>
  </r>
  <r>
    <x v="147"/>
    <x v="0"/>
    <m/>
    <d v="2020-12-24T00:00:00"/>
    <d v="2023-12-24T00:00:00"/>
    <d v="2021-04-30T00:00:00"/>
    <m/>
    <x v="1"/>
    <s v="Open Market"/>
    <s v="Y"/>
    <s v="Replacement Detached Dwelling with rooms in the roof"/>
    <s v="86 Ormond Drive, Hampton, TW12 2TN"/>
    <s v="TW12 2TN"/>
    <m/>
    <m/>
    <m/>
    <n v="1"/>
    <m/>
    <m/>
    <m/>
    <m/>
    <m/>
    <n v="1"/>
    <m/>
    <m/>
    <m/>
    <n v="1"/>
    <m/>
    <m/>
    <m/>
    <m/>
    <m/>
    <n v="1"/>
    <n v="0"/>
    <n v="0"/>
    <n v="0"/>
    <n v="0"/>
    <n v="0"/>
    <n v="0"/>
    <n v="0"/>
    <n v="0"/>
    <n v="0"/>
    <n v="0"/>
    <m/>
    <m/>
    <n v="0"/>
    <m/>
    <m/>
    <m/>
    <m/>
    <m/>
    <m/>
    <m/>
    <m/>
    <m/>
    <n v="0"/>
    <n v="0"/>
    <m/>
    <m/>
    <n v="513837"/>
    <n v="170102"/>
    <x v="12"/>
    <x v="12"/>
    <m/>
    <m/>
    <m/>
    <m/>
    <m/>
    <m/>
    <m/>
    <m/>
    <m/>
    <x v="0"/>
  </r>
  <r>
    <x v="148"/>
    <x v="1"/>
    <m/>
    <d v="2021-02-15T00:00:00"/>
    <d v="2024-02-15T00:00:00"/>
    <d v="2021-03-01T00:00:00"/>
    <m/>
    <x v="1"/>
    <s v="Open Market"/>
    <s v="Y"/>
    <s v="Change of use of the building into 2no. flats and reduction and retention of outbuilding"/>
    <s v="54 Percy Road, Hampton, TW12 2JR"/>
    <s v="TW12 2JR"/>
    <m/>
    <m/>
    <m/>
    <m/>
    <m/>
    <n v="1"/>
    <m/>
    <m/>
    <m/>
    <n v="1"/>
    <m/>
    <n v="1"/>
    <n v="1"/>
    <m/>
    <m/>
    <m/>
    <m/>
    <m/>
    <m/>
    <n v="2"/>
    <n v="0"/>
    <n v="1"/>
    <n v="1"/>
    <n v="0"/>
    <n v="0"/>
    <n v="-1"/>
    <n v="0"/>
    <n v="0"/>
    <n v="0"/>
    <n v="1"/>
    <m/>
    <m/>
    <n v="1"/>
    <m/>
    <m/>
    <m/>
    <m/>
    <m/>
    <m/>
    <m/>
    <m/>
    <m/>
    <n v="1"/>
    <n v="1"/>
    <m/>
    <m/>
    <n v="513178"/>
    <n v="170142"/>
    <x v="12"/>
    <x v="12"/>
    <m/>
    <m/>
    <m/>
    <m/>
    <m/>
    <m/>
    <m/>
    <m/>
    <m/>
    <x v="0"/>
  </r>
  <r>
    <x v="149"/>
    <x v="0"/>
    <m/>
    <d v="2020-12-21T00:00:00"/>
    <d v="2023-12-21T00:00:00"/>
    <d v="2020-09-21T00:00:00"/>
    <m/>
    <x v="1"/>
    <s v="Open Market"/>
    <s v="Y"/>
    <s v="Variation of Condition 2 (Approved Drawings) of application 19/2753/FUL to allow for 1) the alterations to Unit 6 comprising the enlargement of balcony and change from a 1 bed flat to a 2 bed flat; 2) removal of lifts in the North Block and redesigned stair core resulting in the enlargement of Units 4 and 5 to provide ensuite bathrooms and enlarged kitchen area. "/>
    <s v="63 Sandycombe Road, Richmond, TW9 2EP"/>
    <s v="TW9 2EP"/>
    <m/>
    <m/>
    <m/>
    <m/>
    <m/>
    <m/>
    <m/>
    <m/>
    <m/>
    <n v="0"/>
    <n v="5"/>
    <n v="3"/>
    <m/>
    <m/>
    <m/>
    <m/>
    <m/>
    <m/>
    <m/>
    <n v="8"/>
    <n v="5"/>
    <n v="3"/>
    <n v="0"/>
    <n v="0"/>
    <n v="0"/>
    <n v="0"/>
    <n v="0"/>
    <n v="0"/>
    <n v="0"/>
    <n v="8"/>
    <m/>
    <m/>
    <n v="8"/>
    <m/>
    <m/>
    <m/>
    <m/>
    <m/>
    <m/>
    <m/>
    <m/>
    <m/>
    <n v="8"/>
    <n v="8"/>
    <m/>
    <m/>
    <n v="519026"/>
    <n v="175926"/>
    <x v="13"/>
    <x v="13"/>
    <m/>
    <m/>
    <m/>
    <m/>
    <m/>
    <m/>
    <m/>
    <m/>
    <m/>
    <x v="0"/>
  </r>
  <r>
    <x v="150"/>
    <x v="0"/>
    <m/>
    <d v="2021-05-17T00:00:00"/>
    <d v="2024-05-17T00:00:00"/>
    <d v="2021-06-01T00:00:00"/>
    <d v="2022-08-12T00:00:00"/>
    <x v="1"/>
    <s v="Open Market"/>
    <s v="Y"/>
    <s v="Demolition of existing bungalow and erection of 3no. new residential units comprising 3 x 3 bedroom terraced houses, together with associated landscaping and parking."/>
    <s v="27 Blandford Road, Teddington, TW11 0LF"/>
    <s v="TW11 0LF"/>
    <m/>
    <m/>
    <n v="1"/>
    <m/>
    <m/>
    <m/>
    <m/>
    <m/>
    <m/>
    <n v="1"/>
    <m/>
    <m/>
    <n v="3"/>
    <m/>
    <m/>
    <m/>
    <m/>
    <m/>
    <m/>
    <n v="3"/>
    <n v="0"/>
    <n v="0"/>
    <n v="2"/>
    <n v="0"/>
    <n v="0"/>
    <n v="0"/>
    <n v="0"/>
    <n v="0"/>
    <n v="0"/>
    <n v="2"/>
    <m/>
    <m/>
    <n v="2"/>
    <m/>
    <m/>
    <m/>
    <m/>
    <m/>
    <m/>
    <m/>
    <m/>
    <m/>
    <n v="2"/>
    <n v="2"/>
    <m/>
    <m/>
    <n v="515086"/>
    <n v="171011"/>
    <x v="6"/>
    <x v="6"/>
    <m/>
    <m/>
    <m/>
    <m/>
    <m/>
    <m/>
    <m/>
    <m/>
    <m/>
    <x v="0"/>
  </r>
  <r>
    <x v="151"/>
    <x v="0"/>
    <m/>
    <d v="2021-03-02T00:00:00"/>
    <d v="2024-03-02T00:00:00"/>
    <d v="2021-09-01T00:00:00"/>
    <m/>
    <x v="1"/>
    <s v="Open Market"/>
    <s v="Y"/>
    <s v="Demolition of existing dwelling and garage and erection of new detached dwelling and outbuilding following previous approval."/>
    <s v="8 St Albans Gardens, Teddington, TW11 8AE"/>
    <s v="TW11 8AE"/>
    <m/>
    <n v="1"/>
    <m/>
    <m/>
    <m/>
    <m/>
    <m/>
    <m/>
    <m/>
    <n v="1"/>
    <m/>
    <m/>
    <m/>
    <n v="1"/>
    <m/>
    <m/>
    <m/>
    <m/>
    <m/>
    <n v="1"/>
    <n v="0"/>
    <n v="-1"/>
    <n v="0"/>
    <n v="1"/>
    <n v="0"/>
    <n v="0"/>
    <n v="0"/>
    <n v="0"/>
    <n v="0"/>
    <n v="0"/>
    <m/>
    <m/>
    <n v="0"/>
    <m/>
    <m/>
    <m/>
    <m/>
    <m/>
    <m/>
    <m/>
    <m/>
    <m/>
    <n v="0"/>
    <n v="0"/>
    <m/>
    <m/>
    <n v="516412"/>
    <n v="171302"/>
    <x v="2"/>
    <x v="2"/>
    <m/>
    <m/>
    <m/>
    <m/>
    <m/>
    <m/>
    <m/>
    <m/>
    <m/>
    <x v="0"/>
  </r>
  <r>
    <x v="152"/>
    <x v="2"/>
    <m/>
    <d v="2021-07-14T00:00:00"/>
    <d v="2024-07-14T00:00:00"/>
    <d v="2021-12-13T00:00:00"/>
    <m/>
    <x v="1"/>
    <s v="Open Market"/>
    <s v="Y"/>
    <s v="Replacement shopfront, part second floor and roof extension, replacement fenestration, new balcony and new privacy screens to rear to facilitate part change of use of ground floor and upper floor from Class E to Class C3 residential to provide a total of 6no. self-contained residential units and associated cycle store (Amended Plans)"/>
    <s v="9-10 George Street, Richmond, TW9 1JY"/>
    <s v="TW9 1JY"/>
    <m/>
    <m/>
    <m/>
    <m/>
    <m/>
    <m/>
    <m/>
    <m/>
    <m/>
    <n v="0"/>
    <n v="5"/>
    <n v="1"/>
    <m/>
    <m/>
    <m/>
    <m/>
    <m/>
    <m/>
    <m/>
    <n v="6"/>
    <n v="5"/>
    <n v="1"/>
    <n v="0"/>
    <n v="0"/>
    <n v="0"/>
    <n v="0"/>
    <n v="0"/>
    <n v="0"/>
    <n v="0"/>
    <n v="6"/>
    <m/>
    <m/>
    <n v="6"/>
    <m/>
    <m/>
    <m/>
    <m/>
    <m/>
    <m/>
    <m/>
    <m/>
    <m/>
    <n v="6"/>
    <n v="6"/>
    <m/>
    <m/>
    <n v="517806"/>
    <n v="174802"/>
    <x v="4"/>
    <x v="4"/>
    <m/>
    <s v="Richmond"/>
    <m/>
    <m/>
    <m/>
    <m/>
    <m/>
    <s v="Conservation Area"/>
    <s v="CA17 Central Richmond"/>
    <x v="0"/>
  </r>
  <r>
    <x v="153"/>
    <x v="0"/>
    <m/>
    <d v="2021-05-12T00:00:00"/>
    <d v="2024-05-12T00:00:00"/>
    <d v="2022-02-01T00:00:00"/>
    <m/>
    <x v="1"/>
    <s v="Open Market"/>
    <s v="Y"/>
    <s v="Demolition of existing semi-detached bungalow and garage replacement detached dwelling house (Class C3) comprising ground, first floor and accommodation within the roof space."/>
    <s v="2 Chestnut Avenue, Hampton, TW12 2NU"/>
    <s v="TW12 2NU"/>
    <m/>
    <n v="1"/>
    <m/>
    <m/>
    <m/>
    <m/>
    <m/>
    <m/>
    <m/>
    <n v="1"/>
    <m/>
    <m/>
    <m/>
    <m/>
    <n v="1"/>
    <m/>
    <m/>
    <m/>
    <m/>
    <n v="1"/>
    <n v="0"/>
    <n v="-1"/>
    <n v="0"/>
    <n v="0"/>
    <n v="1"/>
    <n v="0"/>
    <n v="0"/>
    <n v="0"/>
    <n v="0"/>
    <n v="0"/>
    <m/>
    <m/>
    <n v="0"/>
    <m/>
    <m/>
    <m/>
    <m/>
    <m/>
    <m/>
    <m/>
    <m/>
    <m/>
    <n v="0"/>
    <n v="0"/>
    <m/>
    <m/>
    <n v="513278"/>
    <n v="170135"/>
    <x v="12"/>
    <x v="12"/>
    <m/>
    <m/>
    <m/>
    <m/>
    <m/>
    <m/>
    <m/>
    <m/>
    <m/>
    <x v="0"/>
  </r>
  <r>
    <x v="154"/>
    <x v="2"/>
    <m/>
    <d v="2021-08-02T00:00:00"/>
    <d v="2024-08-02T00:00:00"/>
    <d v="2021-10-01T00:00:00"/>
    <d v="2022-04-01T00:00:00"/>
    <x v="1"/>
    <s v="Open Market"/>
    <s v="Y"/>
    <s v="Change of Use to day nursery use from a mixed use day nursery and C3 residential to provide a total of 48 no. places for 0-2 year olds (23 places for under 2s and 25 places for 2 year olds) and increase of staff number to 15. Extension of operation hours"/>
    <s v="41 - 43 Powder Mill Lane, Twickenham, TW2 6EF"/>
    <s v="TW2 6EF"/>
    <m/>
    <m/>
    <m/>
    <n v="1"/>
    <m/>
    <m/>
    <m/>
    <m/>
    <m/>
    <n v="1"/>
    <m/>
    <m/>
    <m/>
    <m/>
    <m/>
    <m/>
    <m/>
    <m/>
    <m/>
    <n v="0"/>
    <n v="0"/>
    <n v="0"/>
    <n v="0"/>
    <n v="-1"/>
    <n v="0"/>
    <n v="0"/>
    <n v="0"/>
    <n v="0"/>
    <n v="0"/>
    <n v="-1"/>
    <m/>
    <m/>
    <n v="-1"/>
    <m/>
    <m/>
    <m/>
    <m/>
    <m/>
    <m/>
    <m/>
    <m/>
    <m/>
    <n v="-1"/>
    <n v="-1"/>
    <m/>
    <m/>
    <n v="513502"/>
    <n v="173048"/>
    <x v="14"/>
    <x v="14"/>
    <m/>
    <m/>
    <m/>
    <m/>
    <m/>
    <m/>
    <m/>
    <m/>
    <m/>
    <x v="1"/>
  </r>
  <r>
    <x v="155"/>
    <x v="3"/>
    <m/>
    <d v="2021-03-29T00:00:00"/>
    <d v="2024-03-29T00:00:00"/>
    <d v="2021-10-01T00:00:00"/>
    <d v="2022-07-29T00:00:00"/>
    <x v="1"/>
    <s v="Open Market"/>
    <s v="Y"/>
    <s v="Roof extension to provide a self contained studio flat and replacement shopfront"/>
    <s v="241 Sandycombe Road, Richmond, TW9 2EW"/>
    <s v="TW9 2EW"/>
    <m/>
    <m/>
    <m/>
    <m/>
    <m/>
    <m/>
    <m/>
    <m/>
    <m/>
    <n v="0"/>
    <n v="1"/>
    <m/>
    <m/>
    <m/>
    <m/>
    <m/>
    <m/>
    <m/>
    <m/>
    <n v="1"/>
    <n v="1"/>
    <n v="0"/>
    <n v="0"/>
    <n v="0"/>
    <n v="0"/>
    <n v="0"/>
    <n v="0"/>
    <n v="0"/>
    <n v="0"/>
    <n v="1"/>
    <m/>
    <m/>
    <n v="1"/>
    <m/>
    <m/>
    <m/>
    <m/>
    <m/>
    <m/>
    <m/>
    <m/>
    <m/>
    <n v="1"/>
    <n v="1"/>
    <m/>
    <m/>
    <n v="519103"/>
    <n v="176286"/>
    <x v="13"/>
    <x v="13"/>
    <m/>
    <m/>
    <m/>
    <s v="Mixed Use Area"/>
    <s v="Sandycombe Road South"/>
    <m/>
    <m/>
    <m/>
    <m/>
    <x v="0"/>
  </r>
  <r>
    <x v="156"/>
    <x v="2"/>
    <s v="PA"/>
    <d v="2021-02-16T00:00:00"/>
    <d v="2024-02-16T00:00:00"/>
    <d v="2021-02-01T00:00:00"/>
    <m/>
    <x v="1"/>
    <s v="Open Market"/>
    <s v="Y"/>
    <s v="Change of Use from Office (Class E formerly B1(a)) to C3 to form 1 x 2 bed flat._x000d_"/>
    <s v="86 - 88 Lower Mortlake Road, Richmond"/>
    <s v="TW9 2JG"/>
    <m/>
    <m/>
    <m/>
    <m/>
    <m/>
    <m/>
    <m/>
    <m/>
    <m/>
    <n v="0"/>
    <m/>
    <n v="1"/>
    <m/>
    <m/>
    <m/>
    <m/>
    <m/>
    <m/>
    <m/>
    <n v="1"/>
    <n v="0"/>
    <n v="1"/>
    <n v="0"/>
    <n v="0"/>
    <n v="0"/>
    <n v="0"/>
    <n v="0"/>
    <n v="0"/>
    <n v="0"/>
    <n v="1"/>
    <m/>
    <m/>
    <m/>
    <n v="1"/>
    <m/>
    <m/>
    <m/>
    <m/>
    <m/>
    <m/>
    <m/>
    <m/>
    <n v="1"/>
    <n v="1"/>
    <m/>
    <m/>
    <n v="518619"/>
    <n v="175475"/>
    <x v="16"/>
    <x v="16"/>
    <m/>
    <m/>
    <m/>
    <m/>
    <m/>
    <m/>
    <m/>
    <m/>
    <m/>
    <x v="0"/>
  </r>
  <r>
    <x v="157"/>
    <x v="2"/>
    <s v="PA"/>
    <d v="2021-02-16T00:00:00"/>
    <d v="2024-02-16T00:00:00"/>
    <d v="2021-12-01T00:00:00"/>
    <m/>
    <x v="1"/>
    <s v="Open Market"/>
    <s v="Y"/>
    <s v="Conversion of the existing 4-storey Use Class A2 unit to mixed-use, comprising an A2 unit at ground floor and two residential flats above on the second, third, and fourth floors."/>
    <s v="1 London Road, Twickenham, TW1 3SX"/>
    <s v="TW1 3SX"/>
    <m/>
    <m/>
    <m/>
    <m/>
    <m/>
    <m/>
    <m/>
    <m/>
    <m/>
    <n v="0"/>
    <n v="1"/>
    <n v="1"/>
    <m/>
    <m/>
    <m/>
    <m/>
    <m/>
    <m/>
    <m/>
    <n v="2"/>
    <n v="1"/>
    <n v="1"/>
    <n v="0"/>
    <n v="0"/>
    <n v="0"/>
    <n v="0"/>
    <n v="0"/>
    <n v="0"/>
    <n v="0"/>
    <n v="2"/>
    <m/>
    <m/>
    <n v="2"/>
    <m/>
    <m/>
    <m/>
    <m/>
    <m/>
    <m/>
    <m/>
    <m/>
    <m/>
    <n v="2"/>
    <n v="2"/>
    <m/>
    <m/>
    <n v="516260"/>
    <n v="173296"/>
    <x v="3"/>
    <x v="3"/>
    <m/>
    <s v="Twickenham"/>
    <m/>
    <m/>
    <m/>
    <m/>
    <m/>
    <s v="Conservation Area"/>
    <s v="CA8 Twickenham Riverside"/>
    <x v="0"/>
  </r>
  <r>
    <x v="158"/>
    <x v="2"/>
    <s v="PA"/>
    <d v="2021-04-12T00:00:00"/>
    <d v="2024-04-12T00:00:00"/>
    <d v="2022-01-17T00:00:00"/>
    <m/>
    <x v="1"/>
    <s v="Open Market"/>
    <s v="Y"/>
    <s v="Change of use from existing offices in building of 63-65 High Street to 12 residential flats (including retention of 3 existing self-contained flats on second floor)"/>
    <s v="63 - 65 High Street, Hampton Hill"/>
    <s v="TW12 1NH"/>
    <m/>
    <m/>
    <m/>
    <m/>
    <m/>
    <m/>
    <m/>
    <m/>
    <m/>
    <n v="0"/>
    <n v="4"/>
    <n v="8"/>
    <m/>
    <m/>
    <m/>
    <m/>
    <m/>
    <m/>
    <m/>
    <n v="12"/>
    <n v="4"/>
    <n v="8"/>
    <n v="0"/>
    <n v="0"/>
    <n v="0"/>
    <n v="0"/>
    <n v="0"/>
    <n v="0"/>
    <n v="0"/>
    <n v="12"/>
    <s v="Y"/>
    <m/>
    <m/>
    <n v="6"/>
    <n v="6"/>
    <m/>
    <m/>
    <m/>
    <m/>
    <m/>
    <m/>
    <m/>
    <n v="12"/>
    <n v="12"/>
    <m/>
    <m/>
    <n v="514247"/>
    <n v="170821"/>
    <x v="6"/>
    <x v="6"/>
    <m/>
    <m/>
    <m/>
    <s v="Mixed Use Area"/>
    <s v="High Street, Hampton Hill"/>
    <m/>
    <m/>
    <s v="Conservation Area"/>
    <s v="CA38 High Street Hampton Hill"/>
    <x v="1"/>
  </r>
  <r>
    <x v="159"/>
    <x v="2"/>
    <s v="PA"/>
    <d v="2021-05-26T00:00:00"/>
    <d v="2024-05-26T00:00:00"/>
    <d v="2022-03-01T00:00:00"/>
    <m/>
    <x v="1"/>
    <s v="Open Market"/>
    <s v="Y"/>
    <s v="Prior approval for the change of use from B1(a) (Office) to C3 (Residential) to provide a self contained flat."/>
    <s v="375 Upper Richmond Road West, East Sheen, SW14 7NX"/>
    <s v="SW14 7NX"/>
    <m/>
    <m/>
    <m/>
    <m/>
    <m/>
    <m/>
    <m/>
    <m/>
    <m/>
    <n v="0"/>
    <m/>
    <n v="1"/>
    <m/>
    <m/>
    <m/>
    <m/>
    <m/>
    <m/>
    <m/>
    <n v="1"/>
    <n v="0"/>
    <n v="1"/>
    <n v="0"/>
    <n v="0"/>
    <n v="0"/>
    <n v="0"/>
    <n v="0"/>
    <n v="0"/>
    <n v="0"/>
    <n v="1"/>
    <m/>
    <m/>
    <n v="1"/>
    <m/>
    <m/>
    <m/>
    <m/>
    <m/>
    <m/>
    <m/>
    <m/>
    <m/>
    <n v="1"/>
    <n v="1"/>
    <m/>
    <m/>
    <n v="520455"/>
    <n v="175362"/>
    <x v="1"/>
    <x v="1"/>
    <m/>
    <s v="East Sheen"/>
    <m/>
    <m/>
    <m/>
    <m/>
    <m/>
    <m/>
    <m/>
    <x v="0"/>
  </r>
  <r>
    <x v="160"/>
    <x v="2"/>
    <m/>
    <d v="2021-11-09T00:00:00"/>
    <d v="2024-11-09T00:00:00"/>
    <d v="2022-03-01T00:00:00"/>
    <d v="2022-12-22T00:00:00"/>
    <x v="1"/>
    <s v="Open Market"/>
    <s v="Y"/>
    <s v="Part infill second floor and roof, removal of rooflights, replacement windows/doors and new doors on ground floor side elevation to facilitate the change of use of part basement, part ground floor and first and second floors from retail (Class E) to residential use (Class C3) to create 8 residential flats "/>
    <s v="54 George Street, Richmond, TW9 1HJ"/>
    <s v="TW9 1HJ"/>
    <m/>
    <m/>
    <m/>
    <m/>
    <m/>
    <m/>
    <m/>
    <m/>
    <m/>
    <n v="0"/>
    <n v="7"/>
    <n v="1"/>
    <m/>
    <m/>
    <m/>
    <m/>
    <m/>
    <m/>
    <m/>
    <n v="8"/>
    <n v="7"/>
    <n v="1"/>
    <n v="0"/>
    <n v="0"/>
    <n v="0"/>
    <n v="0"/>
    <n v="0"/>
    <n v="0"/>
    <n v="0"/>
    <n v="8"/>
    <m/>
    <m/>
    <n v="8"/>
    <m/>
    <m/>
    <m/>
    <m/>
    <m/>
    <m/>
    <m/>
    <m/>
    <m/>
    <n v="8"/>
    <n v="8"/>
    <m/>
    <m/>
    <n v="517861"/>
    <n v="174904"/>
    <x v="4"/>
    <x v="4"/>
    <m/>
    <s v="Richmond"/>
    <m/>
    <m/>
    <m/>
    <m/>
    <m/>
    <s v="Conservation Area"/>
    <s v="CA17 Central Richmond"/>
    <x v="0"/>
  </r>
  <r>
    <x v="161"/>
    <x v="2"/>
    <s v="PA"/>
    <d v="2021-06-23T00:00:00"/>
    <d v="2024-06-23T00:00:00"/>
    <d v="2022-03-31T00:00:00"/>
    <d v="2022-12-23T00:00:00"/>
    <x v="1"/>
    <s v="Open Market"/>
    <s v="Y"/>
    <s v="Change of use of the office building (Use Class E) to 1No. one-bed and 2No. two-bed residential units"/>
    <s v="Unit 5, The Mews, 53 High Street, Hampton Hill"/>
    <s v="TW12 1NH"/>
    <m/>
    <m/>
    <m/>
    <m/>
    <m/>
    <m/>
    <m/>
    <m/>
    <m/>
    <n v="0"/>
    <n v="1"/>
    <n v="2"/>
    <m/>
    <m/>
    <m/>
    <m/>
    <m/>
    <m/>
    <m/>
    <n v="3"/>
    <n v="1"/>
    <n v="2"/>
    <n v="0"/>
    <n v="0"/>
    <n v="0"/>
    <n v="0"/>
    <n v="0"/>
    <n v="0"/>
    <n v="0"/>
    <n v="3"/>
    <m/>
    <m/>
    <n v="3"/>
    <m/>
    <m/>
    <m/>
    <m/>
    <m/>
    <m/>
    <m/>
    <m/>
    <m/>
    <n v="3"/>
    <n v="3"/>
    <m/>
    <m/>
    <n v="514225"/>
    <n v="170812"/>
    <x v="6"/>
    <x v="6"/>
    <m/>
    <m/>
    <m/>
    <s v="Mixed Use Area"/>
    <s v="High Street, Hampton Hill"/>
    <m/>
    <m/>
    <s v="Conservation Area"/>
    <s v="CA38 High Street Hampton Hill"/>
    <x v="1"/>
  </r>
  <r>
    <x v="162"/>
    <x v="2"/>
    <s v="PA"/>
    <d v="2021-08-12T00:00:00"/>
    <d v="2024-08-12T00:00:00"/>
    <d v="2022-02-01T00:00:00"/>
    <d v="2022-06-23T00:00:00"/>
    <x v="1"/>
    <s v="Open Market"/>
    <s v="Y"/>
    <s v="Conversion of the first floor offices accommodation to a two bedroom flat"/>
    <s v="2 Tudor Road, Hampton, TW12 2NQ_x000a_"/>
    <s v="TW12 2NQ"/>
    <m/>
    <m/>
    <m/>
    <m/>
    <m/>
    <m/>
    <m/>
    <m/>
    <m/>
    <n v="0"/>
    <m/>
    <n v="1"/>
    <m/>
    <m/>
    <m/>
    <m/>
    <m/>
    <m/>
    <m/>
    <n v="1"/>
    <n v="0"/>
    <n v="1"/>
    <n v="0"/>
    <n v="0"/>
    <n v="0"/>
    <n v="0"/>
    <n v="0"/>
    <n v="0"/>
    <n v="0"/>
    <n v="1"/>
    <m/>
    <m/>
    <n v="1"/>
    <m/>
    <m/>
    <m/>
    <m/>
    <m/>
    <m/>
    <m/>
    <m/>
    <m/>
    <n v="1"/>
    <n v="1"/>
    <m/>
    <m/>
    <n v="513441"/>
    <n v="169949"/>
    <x v="12"/>
    <x v="12"/>
    <m/>
    <m/>
    <m/>
    <s v="Mixed Use Area"/>
    <s v="Wensleydale Road, Hampton"/>
    <m/>
    <m/>
    <m/>
    <m/>
    <x v="0"/>
  </r>
  <r>
    <x v="163"/>
    <x v="1"/>
    <m/>
    <d v="2021-10-13T00:00:00"/>
    <d v="2024-10-13T00:00:00"/>
    <d v="2022-03-01T00:00:00"/>
    <m/>
    <x v="1"/>
    <s v="Open Market"/>
    <s v="Y"/>
    <s v="Erection of a single storey rear extension comprising lower of ground level, removal of glazed extension at ground floor level, rear dormer roof extension, 2 rooflights to front roof slope, cycle and refuse stores and hard and soft landscaping to facilitate the conversion of two flats to a single dwelling."/>
    <s v="24 Cambrian Road, Richmond"/>
    <s v="TW10 6JQ"/>
    <m/>
    <n v="1"/>
    <n v="1"/>
    <m/>
    <m/>
    <m/>
    <m/>
    <m/>
    <m/>
    <n v="2"/>
    <m/>
    <m/>
    <m/>
    <m/>
    <m/>
    <n v="1"/>
    <m/>
    <m/>
    <m/>
    <n v="1"/>
    <n v="0"/>
    <n v="-1"/>
    <n v="-1"/>
    <n v="0"/>
    <n v="0"/>
    <n v="1"/>
    <n v="0"/>
    <n v="0"/>
    <n v="0"/>
    <n v="-1"/>
    <m/>
    <m/>
    <n v="-1"/>
    <m/>
    <m/>
    <m/>
    <m/>
    <m/>
    <m/>
    <m/>
    <m/>
    <m/>
    <n v="-1"/>
    <n v="-1"/>
    <m/>
    <m/>
    <n v="518740"/>
    <n v="174094"/>
    <x v="4"/>
    <x v="4"/>
    <m/>
    <m/>
    <m/>
    <m/>
    <m/>
    <m/>
    <m/>
    <s v="Conservation Area"/>
    <s v="CA5 Richmond Hill"/>
    <x v="1"/>
  </r>
  <r>
    <x v="164"/>
    <x v="2"/>
    <s v="PA"/>
    <d v="2021-08-25T00:00:00"/>
    <d v="2024-08-25T00:00:00"/>
    <d v="2022-02-01T00:00:00"/>
    <m/>
    <x v="1"/>
    <s v="Open Market"/>
    <s v="Y"/>
    <s v="Change of use of first floor from B1(a)(Offices) to C3 (residential) use to provide 2 x 1 bed flats_x000d_"/>
    <s v="95 South Worple Way, East Sheen, London"/>
    <s v="SW14 8ND"/>
    <m/>
    <m/>
    <m/>
    <m/>
    <m/>
    <m/>
    <m/>
    <m/>
    <m/>
    <n v="0"/>
    <n v="2"/>
    <m/>
    <m/>
    <m/>
    <m/>
    <m/>
    <m/>
    <m/>
    <m/>
    <n v="2"/>
    <n v="2"/>
    <n v="0"/>
    <n v="0"/>
    <n v="0"/>
    <n v="0"/>
    <n v="0"/>
    <n v="0"/>
    <n v="0"/>
    <n v="0"/>
    <n v="2"/>
    <m/>
    <m/>
    <m/>
    <n v="2"/>
    <m/>
    <m/>
    <m/>
    <m/>
    <m/>
    <m/>
    <m/>
    <m/>
    <n v="2"/>
    <n v="2"/>
    <m/>
    <m/>
    <n v="520540"/>
    <n v="175748"/>
    <x v="1"/>
    <x v="1"/>
    <m/>
    <s v="East Sheen"/>
    <m/>
    <m/>
    <m/>
    <m/>
    <m/>
    <m/>
    <m/>
    <x v="0"/>
  </r>
  <r>
    <x v="165"/>
    <x v="0"/>
    <m/>
    <d v="2021-11-24T00:00:00"/>
    <d v="2024-11-24T00:00:00"/>
    <d v="2022-02-01T00:00:00"/>
    <m/>
    <x v="1"/>
    <s v="Open Market"/>
    <s v="Y"/>
    <s v="Demolition of existing house and construction of detached 2-storey dwelling house with basement and accomodation in roof space and associated hard and soft landscaping"/>
    <s v="2 Fife Road, East Sheen, London, SW14 7EP, "/>
    <s v="SW14 7EP"/>
    <m/>
    <m/>
    <m/>
    <n v="1"/>
    <m/>
    <m/>
    <m/>
    <m/>
    <m/>
    <n v="1"/>
    <m/>
    <m/>
    <m/>
    <m/>
    <n v="1"/>
    <m/>
    <m/>
    <m/>
    <m/>
    <n v="1"/>
    <n v="0"/>
    <n v="0"/>
    <n v="0"/>
    <n v="-1"/>
    <n v="1"/>
    <n v="0"/>
    <n v="0"/>
    <n v="0"/>
    <n v="0"/>
    <n v="0"/>
    <m/>
    <m/>
    <n v="0"/>
    <m/>
    <m/>
    <m/>
    <m/>
    <m/>
    <m/>
    <m/>
    <m/>
    <m/>
    <n v="0"/>
    <n v="0"/>
    <m/>
    <m/>
    <n v="520008"/>
    <n v="174808"/>
    <x v="1"/>
    <x v="1"/>
    <m/>
    <m/>
    <m/>
    <m/>
    <m/>
    <m/>
    <m/>
    <s v="Conservation Area"/>
    <s v="CA13 Christchurch Road East Sheen"/>
    <x v="0"/>
  </r>
  <r>
    <x v="166"/>
    <x v="2"/>
    <s v="PA"/>
    <d v="2021-12-10T00:00:00"/>
    <d v="2024-12-10T00:00:00"/>
    <d v="2021-12-13T00:00:00"/>
    <m/>
    <x v="1"/>
    <s v="Open Market"/>
    <s v="Y"/>
    <s v="Change of use from Doctors Surgery (Class E) to a Single Family/Household Dwellinghouse (C3)"/>
    <s v="224 London Road, Twickenham, TW1 1EU, "/>
    <s v="TW1 1EU"/>
    <m/>
    <m/>
    <m/>
    <m/>
    <m/>
    <m/>
    <m/>
    <m/>
    <m/>
    <n v="0"/>
    <m/>
    <m/>
    <m/>
    <m/>
    <n v="1"/>
    <m/>
    <m/>
    <m/>
    <m/>
    <n v="1"/>
    <n v="0"/>
    <n v="0"/>
    <n v="0"/>
    <n v="0"/>
    <n v="1"/>
    <n v="0"/>
    <n v="0"/>
    <n v="0"/>
    <n v="0"/>
    <n v="1"/>
    <m/>
    <m/>
    <n v="1"/>
    <m/>
    <m/>
    <m/>
    <m/>
    <m/>
    <m/>
    <m/>
    <m/>
    <m/>
    <n v="1"/>
    <n v="1"/>
    <m/>
    <m/>
    <n v="516107"/>
    <n v="174400"/>
    <x v="0"/>
    <x v="0"/>
    <m/>
    <m/>
    <m/>
    <m/>
    <m/>
    <m/>
    <m/>
    <m/>
    <m/>
    <x v="0"/>
  </r>
  <r>
    <x v="167"/>
    <x v="2"/>
    <s v="PA"/>
    <d v="2022-01-20T00:00:00"/>
    <d v="2025-01-25T00:00:00"/>
    <d v="2022-03-01T00:00:00"/>
    <d v="2022-12-14T00:00:00"/>
    <x v="1"/>
    <s v="Open Market"/>
    <s v="Y"/>
    <s v="Conversion from restaurant use class E (B) (formerly A3) to 4 x self contained residential units"/>
    <s v="117 London Road, Twickenham, TW1 1EE"/>
    <s v="TW1 1EE"/>
    <m/>
    <m/>
    <m/>
    <m/>
    <m/>
    <m/>
    <m/>
    <m/>
    <m/>
    <n v="0"/>
    <n v="3"/>
    <n v="1"/>
    <m/>
    <m/>
    <m/>
    <m/>
    <m/>
    <m/>
    <m/>
    <n v="4"/>
    <n v="3"/>
    <n v="1"/>
    <n v="0"/>
    <n v="0"/>
    <n v="0"/>
    <n v="0"/>
    <n v="0"/>
    <n v="0"/>
    <n v="0"/>
    <n v="4"/>
    <m/>
    <m/>
    <n v="4"/>
    <m/>
    <m/>
    <m/>
    <m/>
    <m/>
    <m/>
    <m/>
    <m/>
    <m/>
    <n v="4"/>
    <n v="4"/>
    <m/>
    <m/>
    <n v="516015"/>
    <n v="173773"/>
    <x v="0"/>
    <x v="0"/>
    <m/>
    <m/>
    <m/>
    <m/>
    <m/>
    <m/>
    <m/>
    <m/>
    <m/>
    <x v="0"/>
  </r>
  <r>
    <x v="168"/>
    <x v="2"/>
    <s v="PA"/>
    <d v="2022-03-21T00:00:00"/>
    <d v="2025-03-21T00:00:00"/>
    <d v="2022-03-31T00:00:00"/>
    <d v="2022-09-09T00:00:00"/>
    <x v="1"/>
    <s v="Open Market"/>
    <s v="Y"/>
    <s v="Change of use of a commercial office building in to 5 no. 1 bedrooms flats"/>
    <s v="3 Mount Mews, Hampton, TW12 2SH"/>
    <s v="TW12 2SH"/>
    <m/>
    <m/>
    <m/>
    <m/>
    <m/>
    <m/>
    <m/>
    <m/>
    <m/>
    <n v="0"/>
    <n v="5"/>
    <m/>
    <m/>
    <m/>
    <m/>
    <m/>
    <m/>
    <m/>
    <m/>
    <n v="5"/>
    <n v="5"/>
    <n v="0"/>
    <n v="0"/>
    <n v="0"/>
    <n v="0"/>
    <n v="0"/>
    <n v="0"/>
    <n v="0"/>
    <n v="0"/>
    <n v="5"/>
    <m/>
    <m/>
    <n v="5"/>
    <m/>
    <m/>
    <m/>
    <m/>
    <m/>
    <m/>
    <m/>
    <m/>
    <m/>
    <n v="5"/>
    <n v="5"/>
    <m/>
    <m/>
    <n v="513957"/>
    <n v="169583"/>
    <x v="12"/>
    <x v="12"/>
    <m/>
    <m/>
    <m/>
    <m/>
    <m/>
    <m/>
    <m/>
    <s v="Conservation Area"/>
    <s v="CA12 Hampton Village"/>
    <x v="0"/>
  </r>
  <r>
    <x v="169"/>
    <x v="4"/>
    <m/>
    <d v="2021-08-10T00:00:00"/>
    <d v="2024-08-10T00:00:00"/>
    <m/>
    <m/>
    <x v="2"/>
    <s v="Open Market"/>
    <s v="Y"/>
    <s v="Two storey side extension, first floor rear extension, rear dormer roof extension and installation of external metal staircase to facilitate the provision of 1 no. 1 bed flat and reconfiguration of existing 2 bed flat to 1 bed flat and associated parking,"/>
    <s v="638 Hanworth Road, Whitton, Hounslow, TW4 5NP, "/>
    <s v="TW4 5NP"/>
    <m/>
    <n v="1"/>
    <m/>
    <m/>
    <m/>
    <m/>
    <m/>
    <m/>
    <m/>
    <n v="1"/>
    <n v="2"/>
    <m/>
    <m/>
    <m/>
    <m/>
    <m/>
    <m/>
    <m/>
    <m/>
    <n v="2"/>
    <n v="2"/>
    <n v="-1"/>
    <n v="0"/>
    <n v="0"/>
    <n v="0"/>
    <n v="0"/>
    <n v="0"/>
    <n v="0"/>
    <n v="0"/>
    <n v="1"/>
    <m/>
    <m/>
    <n v="1"/>
    <m/>
    <m/>
    <m/>
    <m/>
    <m/>
    <m/>
    <m/>
    <m/>
    <m/>
    <n v="1"/>
    <n v="1"/>
    <m/>
    <m/>
    <n v="512771"/>
    <n v="173675"/>
    <x v="14"/>
    <x v="14"/>
    <m/>
    <m/>
    <m/>
    <s v="Mixed Use Area"/>
    <s v="Hanworth Road"/>
    <m/>
    <m/>
    <m/>
    <m/>
    <x v="1"/>
  </r>
  <r>
    <x v="170"/>
    <x v="0"/>
    <m/>
    <d v="2019-05-30T00:00:00"/>
    <d v="2022-05-30T00:00:00"/>
    <m/>
    <m/>
    <x v="2"/>
    <s v="Open Market"/>
    <s v="Y"/>
    <s v="Erection of a one and a half storey, three-bedroom house in the rear garden of 33 (sited to rear of 35-35a) Wensleydale Road, with accommodation at basement level, associated hard and soft landscaping, 4 no.parking, refuse/recycling and cycle stores."/>
    <s v="33 Wensleydale Road, Hampton, TW12 2LP"/>
    <s v="TW12 2LP"/>
    <m/>
    <m/>
    <m/>
    <m/>
    <m/>
    <m/>
    <m/>
    <m/>
    <m/>
    <n v="0"/>
    <m/>
    <m/>
    <n v="1"/>
    <m/>
    <m/>
    <m/>
    <m/>
    <m/>
    <m/>
    <n v="1"/>
    <n v="0"/>
    <n v="0"/>
    <n v="1"/>
    <n v="0"/>
    <n v="0"/>
    <n v="0"/>
    <n v="0"/>
    <n v="0"/>
    <n v="0"/>
    <n v="1"/>
    <m/>
    <m/>
    <m/>
    <n v="1"/>
    <m/>
    <m/>
    <m/>
    <m/>
    <m/>
    <m/>
    <m/>
    <m/>
    <n v="1"/>
    <n v="1"/>
    <m/>
    <m/>
    <n v="513537"/>
    <n v="170046"/>
    <x v="12"/>
    <x v="12"/>
    <m/>
    <m/>
    <m/>
    <m/>
    <m/>
    <m/>
    <m/>
    <m/>
    <m/>
    <x v="0"/>
  </r>
  <r>
    <x v="171"/>
    <x v="4"/>
    <m/>
    <d v="2020-03-05T00:00:00"/>
    <d v="2023-03-05T00:00:00"/>
    <m/>
    <m/>
    <x v="2"/>
    <s v="Open Market"/>
    <s v="Y"/>
    <s v="Installation of new shopfront, new front access door, new windows to front and rear facades, alterations to and replacement of existing fenestration, removal of external staircase at rear ground and first floor level, provision of bike store and removal of extract system to provide 1 No. additional residential flat on the upper floors (2 x studios in total)."/>
    <s v="51 Kew Road, Richmond, TW9 2NQ"/>
    <s v="TW9 2NQ"/>
    <n v="1"/>
    <m/>
    <m/>
    <m/>
    <m/>
    <m/>
    <m/>
    <m/>
    <m/>
    <n v="1"/>
    <n v="2"/>
    <m/>
    <m/>
    <m/>
    <m/>
    <m/>
    <m/>
    <m/>
    <m/>
    <n v="2"/>
    <n v="1"/>
    <n v="0"/>
    <n v="0"/>
    <n v="0"/>
    <n v="0"/>
    <n v="0"/>
    <n v="0"/>
    <n v="0"/>
    <n v="0"/>
    <n v="1"/>
    <m/>
    <m/>
    <m/>
    <n v="1"/>
    <m/>
    <m/>
    <m/>
    <m/>
    <m/>
    <m/>
    <m/>
    <m/>
    <n v="1"/>
    <n v="1"/>
    <m/>
    <m/>
    <n v="518109"/>
    <n v="175300"/>
    <x v="4"/>
    <x v="4"/>
    <m/>
    <s v="Richmond"/>
    <m/>
    <m/>
    <m/>
    <m/>
    <m/>
    <s v="Conservation Area"/>
    <s v="CA17 Central Richmond"/>
    <x v="0"/>
  </r>
  <r>
    <x v="172"/>
    <x v="1"/>
    <m/>
    <d v="2019-05-23T00:00:00"/>
    <d v="2022-05-23T00:00:00"/>
    <m/>
    <m/>
    <x v="2"/>
    <s v="Open Market"/>
    <s v="Y"/>
    <s v="Conversion of 2 flats into a single dwelling. Erection of a rear extension on the lower ground floor. Vertical enlargement of a rear window on the raised ground floor."/>
    <s v="15 Friars Stile Road, Richmond"/>
    <s v="TW10 6NH"/>
    <m/>
    <m/>
    <n v="2"/>
    <m/>
    <m/>
    <m/>
    <m/>
    <m/>
    <m/>
    <n v="2"/>
    <m/>
    <m/>
    <m/>
    <m/>
    <n v="1"/>
    <m/>
    <m/>
    <m/>
    <m/>
    <n v="1"/>
    <n v="0"/>
    <n v="0"/>
    <n v="-2"/>
    <n v="0"/>
    <n v="1"/>
    <n v="0"/>
    <n v="0"/>
    <n v="0"/>
    <n v="0"/>
    <n v="-1"/>
    <m/>
    <m/>
    <m/>
    <n v="-1"/>
    <m/>
    <m/>
    <m/>
    <m/>
    <m/>
    <m/>
    <m/>
    <m/>
    <n v="-1"/>
    <n v="-1"/>
    <m/>
    <m/>
    <n v="518418"/>
    <n v="174325"/>
    <x v="4"/>
    <x v="4"/>
    <m/>
    <m/>
    <m/>
    <m/>
    <m/>
    <m/>
    <m/>
    <s v="Conservation Area"/>
    <s v="CA30 St Matthias Richmond"/>
    <x v="0"/>
  </r>
  <r>
    <x v="173"/>
    <x v="0"/>
    <m/>
    <d v="2019-06-20T00:00:00"/>
    <d v="2022-06-20T00:00:00"/>
    <m/>
    <m/>
    <x v="2"/>
    <s v="Open Market"/>
    <s v="Y"/>
    <s v="Demolition of the existing Church Hall and the bungalow at No 44 The Avenue and erection of four dwellings (3 x 4B7P, 1 x 3B5P) (Use Class C3 Dwelling Houses); a new entrance lobby (Narthex) to All Saints' Church and a new Church Hall (Use Class D1: Non-R"/>
    <s v="All Saints Parish Church, The Avenue, Hampton, TW12 3RG"/>
    <s v="TW12 3RG"/>
    <m/>
    <m/>
    <n v="1"/>
    <m/>
    <m/>
    <m/>
    <m/>
    <m/>
    <m/>
    <n v="1"/>
    <m/>
    <n v="1"/>
    <n v="1"/>
    <n v="3"/>
    <m/>
    <m/>
    <m/>
    <m/>
    <m/>
    <n v="5"/>
    <n v="0"/>
    <n v="1"/>
    <n v="0"/>
    <n v="3"/>
    <n v="0"/>
    <n v="0"/>
    <n v="0"/>
    <n v="0"/>
    <n v="0"/>
    <n v="4"/>
    <m/>
    <m/>
    <m/>
    <n v="4"/>
    <m/>
    <m/>
    <m/>
    <m/>
    <m/>
    <m/>
    <m/>
    <m/>
    <n v="4"/>
    <n v="4"/>
    <m/>
    <m/>
    <n v="512966"/>
    <n v="170724"/>
    <x v="17"/>
    <x v="17"/>
    <m/>
    <m/>
    <m/>
    <m/>
    <m/>
    <m/>
    <m/>
    <m/>
    <m/>
    <x v="1"/>
  </r>
  <r>
    <x v="174"/>
    <x v="4"/>
    <m/>
    <d v="2019-07-25T00:00:00"/>
    <d v="2022-07-25T00:00:00"/>
    <m/>
    <m/>
    <x v="2"/>
    <s v="Open Market"/>
    <s v="Y"/>
    <s v="Proposed extension at roof level and 3 storey rear staircase extension to facilitate the creation of 1 no. 1B2P flat.  Reconfiguration of existing 2 x 2 bed maisonettes into 2 x 2 bed flats.  Alterations to external elevations of the property.  Provsion of 1 no. parking (accessed from Taylor close), bin storage and bicycle storage."/>
    <s v="34 And 36 Taylor Close And, 177 High Street, Hampton Hill"/>
    <s v="TW12 1LF"/>
    <m/>
    <m/>
    <n v="2"/>
    <m/>
    <m/>
    <m/>
    <m/>
    <m/>
    <m/>
    <n v="2"/>
    <n v="1"/>
    <n v="2"/>
    <m/>
    <m/>
    <m/>
    <m/>
    <m/>
    <m/>
    <m/>
    <n v="3"/>
    <n v="1"/>
    <n v="2"/>
    <n v="-2"/>
    <n v="0"/>
    <n v="0"/>
    <n v="0"/>
    <n v="0"/>
    <n v="0"/>
    <n v="0"/>
    <n v="1"/>
    <m/>
    <m/>
    <m/>
    <n v="1"/>
    <m/>
    <m/>
    <m/>
    <m/>
    <m/>
    <m/>
    <m/>
    <m/>
    <n v="1"/>
    <n v="1"/>
    <m/>
    <m/>
    <n v="514448"/>
    <n v="171212"/>
    <x v="6"/>
    <x v="6"/>
    <m/>
    <m/>
    <m/>
    <s v="Mixed Use Area"/>
    <s v="High Street, Hampton Hill"/>
    <m/>
    <m/>
    <s v="Conservation Area"/>
    <s v="CA38 High Street Hampton Hill"/>
    <x v="0"/>
  </r>
  <r>
    <x v="175"/>
    <x v="3"/>
    <m/>
    <d v="2019-11-07T00:00:00"/>
    <d v="2022-11-07T00:00:00"/>
    <m/>
    <m/>
    <x v="2"/>
    <s v="Open Market"/>
    <s v="Y"/>
    <s v="Construction of part second floor extension to facilitate the creation of 6No. one bedroom flats with associated alterations, new bin and cycle storage and associated car parking."/>
    <s v="A1 - A3 Kingsway, Oldfield Road, Hampton, TW12 2HD"/>
    <s v="TW12 2HE"/>
    <m/>
    <m/>
    <m/>
    <m/>
    <m/>
    <m/>
    <m/>
    <m/>
    <m/>
    <n v="0"/>
    <n v="6"/>
    <m/>
    <m/>
    <m/>
    <m/>
    <m/>
    <m/>
    <m/>
    <m/>
    <n v="6"/>
    <n v="6"/>
    <n v="0"/>
    <n v="0"/>
    <n v="0"/>
    <n v="0"/>
    <n v="0"/>
    <n v="0"/>
    <n v="0"/>
    <n v="0"/>
    <n v="6"/>
    <m/>
    <m/>
    <m/>
    <n v="6"/>
    <m/>
    <m/>
    <m/>
    <m/>
    <m/>
    <m/>
    <m/>
    <m/>
    <n v="6"/>
    <n v="6"/>
    <m/>
    <m/>
    <n v="512869"/>
    <n v="169793"/>
    <x v="12"/>
    <x v="12"/>
    <m/>
    <m/>
    <m/>
    <m/>
    <m/>
    <m/>
    <m/>
    <m/>
    <m/>
    <x v="0"/>
  </r>
  <r>
    <x v="176"/>
    <x v="0"/>
    <m/>
    <d v="2019-05-24T00:00:00"/>
    <d v="2022-05-24T00:00:00"/>
    <m/>
    <m/>
    <x v="2"/>
    <s v="Open Market"/>
    <s v="Y"/>
    <s v="Part single, part two-storey rear extension to facilitate the creation of a 1No. 2-bedroom (3 person) dwellinghouse with associated hard and soft landscaping, new boundary railings, sliding gate and timber fencing, cycle, refuse and recycle storage and fo"/>
    <s v="391 St Margarets Road, Twickenham,  TW7 7BZ"/>
    <s v="TW7 7BZ"/>
    <m/>
    <m/>
    <m/>
    <m/>
    <m/>
    <m/>
    <m/>
    <m/>
    <m/>
    <n v="0"/>
    <m/>
    <n v="1"/>
    <m/>
    <m/>
    <m/>
    <m/>
    <m/>
    <m/>
    <m/>
    <n v="1"/>
    <n v="0"/>
    <n v="1"/>
    <n v="0"/>
    <n v="0"/>
    <n v="0"/>
    <n v="0"/>
    <n v="0"/>
    <n v="0"/>
    <n v="0"/>
    <n v="1"/>
    <m/>
    <m/>
    <m/>
    <n v="1"/>
    <m/>
    <m/>
    <m/>
    <m/>
    <m/>
    <m/>
    <m/>
    <m/>
    <n v="1"/>
    <n v="1"/>
    <m/>
    <m/>
    <n v="516557"/>
    <n v="175273"/>
    <x v="0"/>
    <x v="0"/>
    <m/>
    <m/>
    <m/>
    <m/>
    <m/>
    <m/>
    <m/>
    <m/>
    <m/>
    <x v="1"/>
  </r>
  <r>
    <x v="177"/>
    <x v="0"/>
    <m/>
    <d v="2020-09-16T00:00:00"/>
    <d v="2023-09-16T00:00:00"/>
    <m/>
    <m/>
    <x v="2"/>
    <s v="Open Market"/>
    <s v="N"/>
    <s v="Demolition of existing buildings and structures, and redevelopment of the site to provide a 4-6 storey specialist extra care facility for the elderly with existing health conditions, comprising of 88 units, communal healthcare, therapy, leisure and social"/>
    <s v="Kew Biothane Plant, Melliss Avenue, Kew"/>
    <s v="TW9"/>
    <m/>
    <m/>
    <m/>
    <m/>
    <m/>
    <m/>
    <m/>
    <m/>
    <m/>
    <n v="0"/>
    <n v="13"/>
    <n v="75"/>
    <m/>
    <m/>
    <m/>
    <m/>
    <m/>
    <m/>
    <m/>
    <n v="88"/>
    <n v="13"/>
    <n v="75"/>
    <n v="0"/>
    <n v="0"/>
    <n v="0"/>
    <n v="0"/>
    <n v="0"/>
    <n v="0"/>
    <n v="0"/>
    <n v="88"/>
    <s v="Y"/>
    <m/>
    <m/>
    <n v="22"/>
    <n v="22"/>
    <n v="22"/>
    <n v="22"/>
    <m/>
    <m/>
    <m/>
    <m/>
    <m/>
    <n v="88"/>
    <n v="88"/>
    <s v="Y"/>
    <s v="Y"/>
    <n v="519778"/>
    <n v="176914"/>
    <x v="13"/>
    <x v="13"/>
    <m/>
    <m/>
    <s v="Thames Policy Area"/>
    <m/>
    <m/>
    <m/>
    <s v="Townmead Kew"/>
    <m/>
    <m/>
    <x v="0"/>
  </r>
  <r>
    <x v="178"/>
    <x v="0"/>
    <m/>
    <d v="2020-11-10T00:00:00"/>
    <d v="2023-11-10T00:00:00"/>
    <m/>
    <m/>
    <x v="2"/>
    <s v="Open Market"/>
    <s v="Y"/>
    <s v="Demolition of existing garages and erection of 1no. Dwelling house. Relocation of entrance to existing flats."/>
    <s v="332 Richmond Road, Twickenham, TW1 2DU"/>
    <s v="TW1 2DU"/>
    <m/>
    <m/>
    <m/>
    <m/>
    <m/>
    <m/>
    <m/>
    <m/>
    <m/>
    <n v="0"/>
    <m/>
    <n v="1"/>
    <m/>
    <m/>
    <m/>
    <m/>
    <m/>
    <m/>
    <m/>
    <n v="1"/>
    <n v="0"/>
    <n v="1"/>
    <n v="0"/>
    <n v="0"/>
    <n v="0"/>
    <n v="0"/>
    <n v="0"/>
    <n v="0"/>
    <n v="0"/>
    <n v="1"/>
    <m/>
    <m/>
    <m/>
    <n v="1"/>
    <m/>
    <m/>
    <m/>
    <m/>
    <m/>
    <m/>
    <m/>
    <m/>
    <n v="1"/>
    <n v="1"/>
    <m/>
    <m/>
    <n v="517407"/>
    <n v="174195"/>
    <x v="3"/>
    <x v="3"/>
    <m/>
    <m/>
    <m/>
    <s v="Mixed Use Area"/>
    <s v="East Twickenham"/>
    <m/>
    <m/>
    <s v="Conservation Area"/>
    <s v="CA66 Richmond Road East Twickenham"/>
    <x v="0"/>
  </r>
  <r>
    <x v="179"/>
    <x v="0"/>
    <m/>
    <d v="2020-09-14T00:00:00"/>
    <d v="2023-09-14T00:00:00"/>
    <m/>
    <m/>
    <x v="2"/>
    <s v="Open Market"/>
    <s v="Y"/>
    <s v="Outline planning permission for the demolition and comprehensive redevelopment (phased development) of land at Barnes Hospital to provide a mixed use development comprising a health centre (Use Class D1), a Special Educational Needs (SEN) School (Use Clas"/>
    <s v="Barnes Hospital, South Worple Way, East Sheen, London, SW14 8SU"/>
    <s v="SW14 8SU"/>
    <m/>
    <m/>
    <m/>
    <m/>
    <m/>
    <m/>
    <m/>
    <m/>
    <m/>
    <n v="0"/>
    <n v="22"/>
    <n v="31"/>
    <n v="12"/>
    <m/>
    <m/>
    <m/>
    <m/>
    <m/>
    <m/>
    <n v="65"/>
    <n v="22"/>
    <n v="31"/>
    <n v="12"/>
    <n v="0"/>
    <n v="0"/>
    <n v="0"/>
    <n v="0"/>
    <n v="0"/>
    <n v="0"/>
    <n v="65"/>
    <s v="Y"/>
    <m/>
    <m/>
    <m/>
    <n v="21.666666666666668"/>
    <n v="21.666666666666668"/>
    <n v="21.666666666666668"/>
    <m/>
    <m/>
    <m/>
    <m/>
    <m/>
    <n v="65"/>
    <n v="65"/>
    <m/>
    <m/>
    <n v="521203"/>
    <n v="175677"/>
    <x v="10"/>
    <x v="10"/>
    <m/>
    <m/>
    <m/>
    <m/>
    <m/>
    <m/>
    <m/>
    <m/>
    <m/>
    <x v="0"/>
  </r>
  <r>
    <x v="179"/>
    <x v="0"/>
    <m/>
    <d v="2020-09-14T00:00:00"/>
    <d v="2023-09-14T00:00:00"/>
    <m/>
    <m/>
    <x v="2"/>
    <s v="Affordable Rent"/>
    <s v="Y"/>
    <s v="Outline planning permission for the demolition and comprehensive redevelopment (phased development) of land at Barnes Hospital to provide a mixed use development comprising a health centre (Use Class D1), a Special Educational Needs (SEN) School (Use Clas"/>
    <s v="Barnes Hospital, South Worple Way, East Sheen, London, SW14 8SU"/>
    <s v="SW14 8SU"/>
    <m/>
    <m/>
    <m/>
    <m/>
    <m/>
    <m/>
    <m/>
    <m/>
    <m/>
    <n v="0"/>
    <n v="5"/>
    <n v="7"/>
    <n v="2"/>
    <m/>
    <m/>
    <m/>
    <m/>
    <m/>
    <m/>
    <n v="14"/>
    <n v="5"/>
    <n v="7"/>
    <n v="2"/>
    <n v="0"/>
    <n v="0"/>
    <n v="0"/>
    <n v="0"/>
    <n v="0"/>
    <n v="0"/>
    <n v="14"/>
    <s v="Y"/>
    <m/>
    <m/>
    <m/>
    <n v="4.666666666666667"/>
    <n v="4.666666666666667"/>
    <n v="4.666666666666667"/>
    <m/>
    <m/>
    <m/>
    <m/>
    <m/>
    <n v="14"/>
    <n v="14"/>
    <m/>
    <m/>
    <n v="521203"/>
    <n v="175677"/>
    <x v="10"/>
    <x v="10"/>
    <m/>
    <m/>
    <m/>
    <m/>
    <m/>
    <m/>
    <m/>
    <m/>
    <m/>
    <x v="0"/>
  </r>
  <r>
    <x v="179"/>
    <x v="0"/>
    <m/>
    <d v="2020-09-14T00:00:00"/>
    <d v="2023-09-14T00:00:00"/>
    <m/>
    <m/>
    <x v="2"/>
    <s v="Intermediate"/>
    <s v="Y"/>
    <s v="Outline planning permission for the demolition and comprehensive redevelopment (phased development) of land at Barnes Hospital to provide a mixed use development comprising a health centre (Use Class D1), a Special Educational Needs (SEN) School (Use Clas"/>
    <s v="Barnes Hospital, South Worple Way, East Sheen, London, SW14 8SU"/>
    <s v="SW14 8SU"/>
    <m/>
    <m/>
    <m/>
    <m/>
    <m/>
    <m/>
    <m/>
    <m/>
    <m/>
    <n v="0"/>
    <n v="3"/>
    <n v="1"/>
    <m/>
    <m/>
    <m/>
    <m/>
    <m/>
    <m/>
    <m/>
    <n v="4"/>
    <n v="3"/>
    <n v="1"/>
    <n v="0"/>
    <n v="0"/>
    <n v="0"/>
    <n v="0"/>
    <n v="0"/>
    <n v="0"/>
    <n v="0"/>
    <n v="4"/>
    <s v="Y"/>
    <m/>
    <m/>
    <m/>
    <n v="1.3333333333333333"/>
    <n v="1.3333333333333333"/>
    <n v="1.3333333333333333"/>
    <m/>
    <m/>
    <m/>
    <m/>
    <m/>
    <n v="4"/>
    <n v="4"/>
    <m/>
    <m/>
    <n v="521203"/>
    <n v="175677"/>
    <x v="10"/>
    <x v="10"/>
    <m/>
    <m/>
    <m/>
    <m/>
    <m/>
    <m/>
    <m/>
    <m/>
    <m/>
    <x v="0"/>
  </r>
  <r>
    <x v="180"/>
    <x v="0"/>
    <m/>
    <d v="2019-10-17T00:00:00"/>
    <d v="2022-10-17T00:00:00"/>
    <d v="2022-09-07T00:00:00"/>
    <m/>
    <x v="2"/>
    <s v="Open Market"/>
    <s v="Y"/>
    <s v="Demolition of existing garage and erection of 1No. 2 storey with habitable roofspace 4 bed dwelling with associated hard and soft landscaping. Alterations to existing crossover and creation of a new crossover in front of No.38 Langham Road to facilitate provision of 1No. off-street parking space to existing dwelling and proposed dwelling."/>
    <s v="38 Langham Road, Teddington, TW11 9HQ"/>
    <s v="TW11 9HQ"/>
    <m/>
    <m/>
    <m/>
    <m/>
    <m/>
    <m/>
    <m/>
    <m/>
    <m/>
    <n v="0"/>
    <m/>
    <m/>
    <m/>
    <n v="1"/>
    <m/>
    <m/>
    <m/>
    <m/>
    <m/>
    <n v="1"/>
    <n v="0"/>
    <n v="0"/>
    <n v="0"/>
    <n v="1"/>
    <n v="0"/>
    <n v="0"/>
    <n v="0"/>
    <n v="0"/>
    <n v="0"/>
    <n v="1"/>
    <m/>
    <m/>
    <m/>
    <n v="1"/>
    <m/>
    <m/>
    <m/>
    <m/>
    <m/>
    <m/>
    <m/>
    <m/>
    <n v="1"/>
    <n v="1"/>
    <m/>
    <m/>
    <n v="516550"/>
    <n v="171027"/>
    <x v="11"/>
    <x v="11"/>
    <s v="Y"/>
    <m/>
    <m/>
    <m/>
    <m/>
    <m/>
    <m/>
    <m/>
    <m/>
    <x v="0"/>
  </r>
  <r>
    <x v="181"/>
    <x v="0"/>
    <m/>
    <d v="2019-07-08T00:00:00"/>
    <d v="2022-06-24T00:00:00"/>
    <m/>
    <m/>
    <x v="2"/>
    <s v="Open Market"/>
    <s v="Y"/>
    <s v="Demolition of existing two-storey dwelling house and construction of replacement 7-bedroom, 2-storey dwelling house (with accommodation in the roof space) and associated landscaping and new front boundary treatment."/>
    <s v="20 Sheen Common Drive, Richmond, TW10 5BN"/>
    <s v="TW10 5BN"/>
    <m/>
    <m/>
    <m/>
    <n v="1"/>
    <m/>
    <m/>
    <m/>
    <m/>
    <m/>
    <n v="1"/>
    <m/>
    <m/>
    <m/>
    <m/>
    <m/>
    <m/>
    <n v="1"/>
    <m/>
    <m/>
    <n v="1"/>
    <n v="0"/>
    <n v="0"/>
    <n v="0"/>
    <n v="-1"/>
    <n v="0"/>
    <n v="0"/>
    <n v="1"/>
    <n v="0"/>
    <n v="0"/>
    <n v="0"/>
    <m/>
    <m/>
    <n v="0"/>
    <m/>
    <m/>
    <m/>
    <m/>
    <m/>
    <m/>
    <m/>
    <m/>
    <m/>
    <n v="0"/>
    <n v="0"/>
    <m/>
    <m/>
    <n v="519436"/>
    <n v="174990"/>
    <x v="4"/>
    <x v="4"/>
    <m/>
    <m/>
    <m/>
    <m/>
    <m/>
    <m/>
    <m/>
    <s v="Conservation Area"/>
    <s v="CA69 Sheen Common Drive"/>
    <x v="0"/>
  </r>
  <r>
    <x v="182"/>
    <x v="2"/>
    <m/>
    <d v="2020-12-22T00:00:00"/>
    <d v="2023-12-22T00:00:00"/>
    <m/>
    <m/>
    <x v="2"/>
    <s v="Open Market"/>
    <s v="Y"/>
    <s v="Works of alteration and refurbishment in connection with the use of the building as a single, family dwellinghouse, including: demolition of existing Victorian side extension and construction of replacement side extension with roof terrace. Construction o"/>
    <s v="Wick House , Richmond Hill, Richmond, TW10 6RN"/>
    <s v="TW10 6RN"/>
    <m/>
    <m/>
    <m/>
    <m/>
    <m/>
    <m/>
    <m/>
    <m/>
    <m/>
    <n v="0"/>
    <m/>
    <m/>
    <m/>
    <m/>
    <n v="1"/>
    <m/>
    <m/>
    <m/>
    <m/>
    <n v="1"/>
    <n v="0"/>
    <n v="0"/>
    <n v="0"/>
    <n v="0"/>
    <n v="1"/>
    <n v="0"/>
    <n v="0"/>
    <n v="0"/>
    <n v="0"/>
    <n v="1"/>
    <m/>
    <m/>
    <m/>
    <m/>
    <m/>
    <m/>
    <m/>
    <m/>
    <m/>
    <m/>
    <m/>
    <m/>
    <n v="0"/>
    <n v="0"/>
    <m/>
    <m/>
    <n v="518366"/>
    <n v="173868"/>
    <x v="9"/>
    <x v="9"/>
    <m/>
    <m/>
    <s v="Thames Policy Area"/>
    <m/>
    <m/>
    <m/>
    <s v="Petersham Common"/>
    <s v="Conservation Area"/>
    <s v="CA5 Richmond Hill"/>
    <x v="0"/>
  </r>
  <r>
    <x v="183"/>
    <x v="1"/>
    <m/>
    <d v="2019-06-28T00:00:00"/>
    <d v="2022-06-28T00:00:00"/>
    <m/>
    <m/>
    <x v="2"/>
    <s v="Open Market"/>
    <s v="Y"/>
    <s v="Division of the existing dwelling house into two residential units in the form of semi detached houses. The demolition of the existing adjoined garage and alterations to fenestration."/>
    <s v="173 Kew Road, Richmond, TW9 2BB"/>
    <s v="TW9 2BB"/>
    <m/>
    <m/>
    <m/>
    <m/>
    <m/>
    <m/>
    <n v="1"/>
    <m/>
    <m/>
    <n v="1"/>
    <m/>
    <m/>
    <n v="1"/>
    <n v="1"/>
    <m/>
    <m/>
    <m/>
    <m/>
    <m/>
    <n v="2"/>
    <n v="0"/>
    <n v="0"/>
    <n v="1"/>
    <n v="1"/>
    <n v="0"/>
    <n v="0"/>
    <n v="-1"/>
    <n v="0"/>
    <n v="0"/>
    <n v="1"/>
    <m/>
    <m/>
    <m/>
    <n v="1"/>
    <m/>
    <m/>
    <m/>
    <m/>
    <m/>
    <m/>
    <m/>
    <m/>
    <n v="1"/>
    <n v="1"/>
    <m/>
    <m/>
    <n v="518380"/>
    <n v="175623"/>
    <x v="16"/>
    <x v="16"/>
    <m/>
    <m/>
    <m/>
    <m/>
    <m/>
    <m/>
    <m/>
    <s v="Conservation Area"/>
    <s v="CA36 Kew Foot Road"/>
    <x v="0"/>
  </r>
  <r>
    <x v="184"/>
    <x v="0"/>
    <m/>
    <d v="2019-05-24T00:00:00"/>
    <d v="2022-05-24T00:00:00"/>
    <m/>
    <m/>
    <x v="2"/>
    <s v="Open Market"/>
    <s v="Y"/>
    <s v="Demolition of existing 3-bedroom bungalow and erection of a new 3-bedroom detached house with basement level."/>
    <s v="48 Fourth Cross Road, Twickenham, TW2 5EL"/>
    <s v="TW2 5EL"/>
    <m/>
    <m/>
    <n v="1"/>
    <m/>
    <m/>
    <m/>
    <m/>
    <m/>
    <m/>
    <n v="1"/>
    <m/>
    <m/>
    <n v="1"/>
    <m/>
    <m/>
    <m/>
    <m/>
    <m/>
    <m/>
    <n v="1"/>
    <n v="0"/>
    <n v="0"/>
    <n v="0"/>
    <n v="0"/>
    <n v="0"/>
    <n v="0"/>
    <n v="0"/>
    <n v="0"/>
    <n v="0"/>
    <n v="0"/>
    <m/>
    <m/>
    <n v="0"/>
    <m/>
    <m/>
    <m/>
    <m/>
    <m/>
    <m/>
    <m/>
    <m/>
    <m/>
    <n v="0"/>
    <n v="0"/>
    <m/>
    <m/>
    <n v="514720"/>
    <n v="172712"/>
    <x v="7"/>
    <x v="7"/>
    <m/>
    <m/>
    <m/>
    <m/>
    <m/>
    <m/>
    <m/>
    <m/>
    <m/>
    <x v="1"/>
  </r>
  <r>
    <x v="185"/>
    <x v="0"/>
    <m/>
    <d v="2020-02-20T00:00:00"/>
    <d v="2023-02-20T00:00:00"/>
    <m/>
    <m/>
    <x v="2"/>
    <s v="Open Market"/>
    <s v="Y"/>
    <s v="Demolition all buildings on site and the erection of a three-storey building and a part one, two-storey building comprising (3 x 1 bedroom and 4 x 2 bedroom) flats and approximately 805 sqm of flexible B1/D1 and flexible B1/D2 commercial floorspace, surfa"/>
    <s v="26-28 , Priests Bridge, East Sheen, London, SW14 8TA"/>
    <s v="SW14 8TA"/>
    <m/>
    <m/>
    <m/>
    <m/>
    <m/>
    <m/>
    <m/>
    <m/>
    <m/>
    <n v="0"/>
    <n v="3"/>
    <n v="4"/>
    <m/>
    <m/>
    <m/>
    <m/>
    <m/>
    <m/>
    <m/>
    <n v="7"/>
    <n v="3"/>
    <n v="4"/>
    <n v="0"/>
    <n v="0"/>
    <n v="0"/>
    <n v="0"/>
    <n v="0"/>
    <n v="0"/>
    <n v="0"/>
    <n v="7"/>
    <m/>
    <m/>
    <n v="3.5"/>
    <n v="3.5"/>
    <m/>
    <m/>
    <m/>
    <m/>
    <m/>
    <m/>
    <m/>
    <m/>
    <n v="7"/>
    <n v="7"/>
    <m/>
    <m/>
    <n v="521492"/>
    <n v="175545"/>
    <x v="10"/>
    <x v="10"/>
    <m/>
    <m/>
    <m/>
    <s v="Mixed Use Area"/>
    <s v="Priests Bridge, Barnes"/>
    <m/>
    <m/>
    <m/>
    <m/>
    <x v="0"/>
  </r>
  <r>
    <x v="186"/>
    <x v="0"/>
    <m/>
    <d v="2020-01-23T00:00:00"/>
    <d v="2023-01-23T00:00:00"/>
    <m/>
    <m/>
    <x v="2"/>
    <s v="Open Market"/>
    <s v="Y"/>
    <s v="Erection of 2No 3-bed, 6-person houses with associated hard and soft landscaping, cycle and refuse stores and car parking on land to rear of 56 and 58 Harvey Road."/>
    <s v="56 - 58 Harvey Road, Whitton"/>
    <s v="TW4 5LU"/>
    <m/>
    <m/>
    <m/>
    <m/>
    <m/>
    <m/>
    <m/>
    <m/>
    <m/>
    <n v="0"/>
    <m/>
    <m/>
    <n v="2"/>
    <m/>
    <m/>
    <m/>
    <m/>
    <m/>
    <m/>
    <n v="2"/>
    <n v="0"/>
    <n v="0"/>
    <n v="2"/>
    <n v="0"/>
    <n v="0"/>
    <n v="0"/>
    <n v="0"/>
    <n v="0"/>
    <n v="0"/>
    <n v="2"/>
    <m/>
    <m/>
    <n v="1"/>
    <n v="1"/>
    <m/>
    <m/>
    <m/>
    <m/>
    <m/>
    <m/>
    <m/>
    <m/>
    <n v="2"/>
    <n v="2"/>
    <m/>
    <m/>
    <n v="513048"/>
    <n v="173758"/>
    <x v="14"/>
    <x v="14"/>
    <s v="Y"/>
    <m/>
    <m/>
    <m/>
    <m/>
    <m/>
    <m/>
    <m/>
    <m/>
    <x v="1"/>
  </r>
  <r>
    <x v="187"/>
    <x v="1"/>
    <m/>
    <d v="2021-08-27T00:00:00"/>
    <d v="2024-08-27T00:00:00"/>
    <m/>
    <m/>
    <x v="2"/>
    <s v="Open Market"/>
    <s v="Y"/>
    <s v="Insertion of 3 no. rooflights on front roof slope and 2 no. rear dormer roof extensions to facilitate the conversion of existing 2 no. 3 bed maisonettes at no. 8A and 10A High Street to 5 flats (4 no. 1 bed and 1 no. 2 bed)"/>
    <s v="8 - 10 High Street, Teddington"/>
    <s v="TW11 8EW"/>
    <m/>
    <m/>
    <n v="2"/>
    <m/>
    <m/>
    <m/>
    <m/>
    <m/>
    <m/>
    <n v="2"/>
    <n v="4"/>
    <n v="1"/>
    <m/>
    <m/>
    <m/>
    <m/>
    <m/>
    <m/>
    <m/>
    <n v="5"/>
    <n v="4"/>
    <n v="1"/>
    <n v="-2"/>
    <n v="0"/>
    <n v="0"/>
    <n v="0"/>
    <n v="0"/>
    <n v="0"/>
    <n v="0"/>
    <n v="3"/>
    <m/>
    <m/>
    <n v="1.5"/>
    <n v="1.5"/>
    <m/>
    <m/>
    <m/>
    <m/>
    <m/>
    <m/>
    <m/>
    <m/>
    <n v="3"/>
    <n v="3"/>
    <m/>
    <m/>
    <n v="515988"/>
    <n v="171089"/>
    <x v="2"/>
    <x v="2"/>
    <m/>
    <s v="Teddington"/>
    <m/>
    <m/>
    <m/>
    <m/>
    <m/>
    <s v="Conservation Area"/>
    <s v="CA37 High Street Teddington"/>
    <x v="0"/>
  </r>
  <r>
    <x v="188"/>
    <x v="0"/>
    <m/>
    <d v="2020-09-04T00:00:00"/>
    <d v="2023-09-04T00:00:00"/>
    <d v="2022-08-10T00:00:00"/>
    <m/>
    <x v="2"/>
    <s v="Open Market"/>
    <s v="Y"/>
    <s v="Demolition of the existing dwelling and the erection of a pair of semi-detached dwellings with associated hard and soft landscaping and refuse store."/>
    <s v="1 Curtis Road, Whitton, Hounslow, TW4 5PU, "/>
    <s v="TW4 5PU"/>
    <m/>
    <m/>
    <n v="1"/>
    <m/>
    <m/>
    <m/>
    <m/>
    <m/>
    <m/>
    <n v="1"/>
    <m/>
    <n v="2"/>
    <m/>
    <m/>
    <m/>
    <m/>
    <m/>
    <m/>
    <m/>
    <n v="2"/>
    <n v="0"/>
    <n v="2"/>
    <n v="-1"/>
    <n v="0"/>
    <n v="0"/>
    <n v="0"/>
    <n v="0"/>
    <n v="0"/>
    <n v="0"/>
    <n v="1"/>
    <m/>
    <m/>
    <n v="1"/>
    <m/>
    <m/>
    <m/>
    <m/>
    <m/>
    <m/>
    <m/>
    <m/>
    <m/>
    <n v="1"/>
    <n v="1"/>
    <m/>
    <m/>
    <n v="512568"/>
    <n v="173521"/>
    <x v="14"/>
    <x v="14"/>
    <m/>
    <m/>
    <m/>
    <m/>
    <m/>
    <m/>
    <m/>
    <m/>
    <m/>
    <x v="1"/>
  </r>
  <r>
    <x v="189"/>
    <x v="0"/>
    <m/>
    <d v="2021-07-28T00:00:00"/>
    <d v="2024-07-28T00:00:00"/>
    <m/>
    <m/>
    <x v="2"/>
    <s v="Open Market"/>
    <s v="Y"/>
    <s v="Demolition of 38 garages including vehicle repair garage and the erection of six residential units (2x 3 bed and 4 x 2 bed), incorporating two commercial (B1a offices) units (totalling 152 sq.m), with amenity space, 14 off-street car parking spaces and as"/>
    <s v="Land Rear Of, 127 - 147 Kingsway, Mortlake, London, SW14 7HN, "/>
    <s v="SW14 7HN"/>
    <m/>
    <m/>
    <m/>
    <m/>
    <m/>
    <m/>
    <m/>
    <m/>
    <m/>
    <n v="0"/>
    <m/>
    <n v="4"/>
    <n v="2"/>
    <m/>
    <m/>
    <m/>
    <m/>
    <m/>
    <m/>
    <n v="6"/>
    <n v="0"/>
    <n v="4"/>
    <n v="2"/>
    <n v="0"/>
    <n v="0"/>
    <n v="0"/>
    <n v="0"/>
    <n v="0"/>
    <n v="0"/>
    <n v="6"/>
    <m/>
    <m/>
    <n v="3"/>
    <n v="3"/>
    <m/>
    <m/>
    <m/>
    <m/>
    <m/>
    <m/>
    <m/>
    <m/>
    <n v="6"/>
    <n v="6"/>
    <m/>
    <m/>
    <n v="519806"/>
    <n v="175640"/>
    <x v="16"/>
    <x v="16"/>
    <m/>
    <m/>
    <m/>
    <m/>
    <m/>
    <m/>
    <m/>
    <m/>
    <m/>
    <x v="0"/>
  </r>
  <r>
    <x v="190"/>
    <x v="3"/>
    <m/>
    <d v="2020-02-05T00:00:00"/>
    <d v="2023-02-05T00:00:00"/>
    <d v="2023-02-03T00:00:00"/>
    <m/>
    <x v="2"/>
    <s v="Open Market"/>
    <s v="Y"/>
    <s v="Proposed construction of additional floor level to create 2 no. additional two bed flats, together with a three storey side extension in the form of a bay window, change to existing fenestration and addition of 8 no. balconies at first and second floor le"/>
    <s v="Wick House, 10 Station Road, Hampton Wick, KT1 4HF"/>
    <s v="KT2 4HF"/>
    <m/>
    <m/>
    <m/>
    <m/>
    <m/>
    <m/>
    <m/>
    <m/>
    <m/>
    <n v="0"/>
    <m/>
    <n v="2"/>
    <m/>
    <m/>
    <m/>
    <m/>
    <m/>
    <m/>
    <m/>
    <n v="2"/>
    <n v="0"/>
    <n v="2"/>
    <n v="0"/>
    <n v="0"/>
    <n v="0"/>
    <n v="0"/>
    <n v="0"/>
    <n v="0"/>
    <n v="0"/>
    <n v="2"/>
    <m/>
    <m/>
    <m/>
    <n v="2"/>
    <m/>
    <m/>
    <m/>
    <m/>
    <m/>
    <m/>
    <m/>
    <m/>
    <n v="2"/>
    <n v="2"/>
    <m/>
    <m/>
    <n v="517543"/>
    <n v="169767"/>
    <x v="11"/>
    <x v="11"/>
    <m/>
    <m/>
    <m/>
    <m/>
    <m/>
    <m/>
    <m/>
    <m/>
    <m/>
    <x v="0"/>
  </r>
  <r>
    <x v="191"/>
    <x v="0"/>
    <m/>
    <d v="2019-12-11T00:00:00"/>
    <d v="2022-12-11T00:00:00"/>
    <m/>
    <m/>
    <x v="2"/>
    <s v="Open Market"/>
    <s v="Y"/>
    <s v="Replacement 2 storey 4 bedroom dwellinghouse with basement level and accommodation in the roof.  Associated hard and soft landscaping, cycle and refuse stores and parking."/>
    <s v="21 Sunbury Avenue, East Sheen, London, SW14 8RA"/>
    <s v="SW14 8RA"/>
    <m/>
    <n v="1"/>
    <m/>
    <m/>
    <m/>
    <m/>
    <m/>
    <m/>
    <m/>
    <n v="1"/>
    <m/>
    <m/>
    <n v="1"/>
    <m/>
    <m/>
    <m/>
    <m/>
    <m/>
    <m/>
    <n v="1"/>
    <n v="0"/>
    <n v="-1"/>
    <n v="1"/>
    <n v="0"/>
    <n v="0"/>
    <n v="0"/>
    <n v="0"/>
    <n v="0"/>
    <n v="0"/>
    <n v="0"/>
    <m/>
    <m/>
    <n v="0"/>
    <m/>
    <m/>
    <m/>
    <m/>
    <m/>
    <m/>
    <m/>
    <m/>
    <m/>
    <n v="0"/>
    <n v="0"/>
    <m/>
    <m/>
    <n v="520990"/>
    <n v="175033"/>
    <x v="1"/>
    <x v="1"/>
    <m/>
    <m/>
    <m/>
    <m/>
    <m/>
    <m/>
    <m/>
    <m/>
    <m/>
    <x v="0"/>
  </r>
  <r>
    <x v="192"/>
    <x v="0"/>
    <m/>
    <d v="2021-03-30T00:00:00"/>
    <d v="2024-03-30T00:00:00"/>
    <m/>
    <m/>
    <x v="2"/>
    <s v="Open Market"/>
    <s v="Y"/>
    <s v="Demolition of the existing garage block and the erection of a mews development, consisting of 2 x 2 bedroom dwellings, together with associated car parking and landscaping improvements."/>
    <s v="Garages Adjacent 75, Churchview Road, Twickenham"/>
    <s v="TW2 5BT"/>
    <m/>
    <m/>
    <m/>
    <m/>
    <m/>
    <m/>
    <m/>
    <m/>
    <m/>
    <n v="0"/>
    <m/>
    <n v="2"/>
    <m/>
    <m/>
    <m/>
    <m/>
    <m/>
    <m/>
    <m/>
    <n v="2"/>
    <n v="0"/>
    <n v="2"/>
    <n v="0"/>
    <n v="0"/>
    <n v="0"/>
    <n v="0"/>
    <n v="0"/>
    <n v="0"/>
    <n v="0"/>
    <n v="2"/>
    <m/>
    <m/>
    <n v="1"/>
    <n v="1"/>
    <m/>
    <m/>
    <m/>
    <m/>
    <m/>
    <m/>
    <m/>
    <m/>
    <n v="2"/>
    <n v="2"/>
    <m/>
    <m/>
    <n v="514626"/>
    <n v="173079"/>
    <x v="7"/>
    <x v="7"/>
    <m/>
    <m/>
    <m/>
    <m/>
    <m/>
    <m/>
    <m/>
    <m/>
    <m/>
    <x v="0"/>
  </r>
  <r>
    <x v="193"/>
    <x v="1"/>
    <m/>
    <d v="2020-05-15T00:00:00"/>
    <d v="2023-05-15T00:00:00"/>
    <m/>
    <m/>
    <x v="2"/>
    <s v="Open Market"/>
    <s v="Y"/>
    <s v="Conversion and alteration of the existing garage building to provide a one bedroom flat over two levels together with a garden amenity area."/>
    <s v="Manning House, 3 Gloucester Road, Teddington, TW11 0NS"/>
    <s v="TW11 0NS"/>
    <m/>
    <m/>
    <m/>
    <m/>
    <m/>
    <m/>
    <m/>
    <m/>
    <m/>
    <n v="0"/>
    <n v="1"/>
    <m/>
    <m/>
    <m/>
    <m/>
    <m/>
    <m/>
    <m/>
    <m/>
    <n v="1"/>
    <n v="1"/>
    <n v="0"/>
    <n v="0"/>
    <n v="0"/>
    <n v="0"/>
    <n v="0"/>
    <n v="0"/>
    <n v="0"/>
    <n v="0"/>
    <n v="1"/>
    <m/>
    <m/>
    <n v="0.5"/>
    <n v="0.5"/>
    <m/>
    <m/>
    <m/>
    <m/>
    <m/>
    <m/>
    <m/>
    <m/>
    <n v="1"/>
    <n v="1"/>
    <m/>
    <m/>
    <n v="515221"/>
    <n v="171318"/>
    <x v="6"/>
    <x v="6"/>
    <m/>
    <m/>
    <m/>
    <m/>
    <m/>
    <m/>
    <m/>
    <m/>
    <m/>
    <x v="0"/>
  </r>
  <r>
    <x v="194"/>
    <x v="0"/>
    <m/>
    <d v="2019-08-21T00:00:00"/>
    <d v="2022-08-21T00:00:00"/>
    <m/>
    <m/>
    <x v="2"/>
    <s v="Open Market"/>
    <s v="Y"/>
    <s v="Demolition of existing dwellinghouse and erection of replacement two storey 4 bedroom dwellinghouse with associated hard and soft landscaping and cycle and refuse store. Replacement boundary fence/gates."/>
    <s v="17A Tower Road, Twickenham, TW1 4PD"/>
    <s v="TW1 4PD"/>
    <m/>
    <n v="1"/>
    <m/>
    <m/>
    <m/>
    <m/>
    <m/>
    <m/>
    <m/>
    <n v="1"/>
    <m/>
    <m/>
    <m/>
    <n v="1"/>
    <m/>
    <m/>
    <m/>
    <m/>
    <m/>
    <n v="1"/>
    <n v="0"/>
    <n v="-1"/>
    <n v="0"/>
    <n v="1"/>
    <n v="0"/>
    <n v="0"/>
    <n v="0"/>
    <n v="0"/>
    <n v="0"/>
    <n v="0"/>
    <m/>
    <m/>
    <n v="0"/>
    <m/>
    <m/>
    <m/>
    <m/>
    <m/>
    <m/>
    <m/>
    <m/>
    <m/>
    <n v="0"/>
    <n v="0"/>
    <m/>
    <m/>
    <n v="515806"/>
    <n v="172455"/>
    <x v="8"/>
    <x v="8"/>
    <m/>
    <m/>
    <m/>
    <m/>
    <m/>
    <m/>
    <m/>
    <m/>
    <m/>
    <x v="0"/>
  </r>
  <r>
    <x v="195"/>
    <x v="1"/>
    <m/>
    <d v="2019-09-16T00:00:00"/>
    <d v="2022-09-16T00:00:00"/>
    <m/>
    <m/>
    <x v="2"/>
    <s v="Open Market"/>
    <s v="Y"/>
    <s v="Single-storey rear extension, roof extensions and alterations to front and rear, extension to second floor of rear addition, elevation/fenestration alterations and new boundary treatment to allow for the change of use from 2 to 5 flats."/>
    <s v="85 Connaught Road, Teddington, TW11 0QQ"/>
    <s v="TW11 0QQ"/>
    <m/>
    <n v="1"/>
    <n v="1"/>
    <m/>
    <m/>
    <m/>
    <m/>
    <m/>
    <m/>
    <n v="2"/>
    <n v="4"/>
    <n v="1"/>
    <m/>
    <m/>
    <m/>
    <m/>
    <m/>
    <m/>
    <m/>
    <n v="5"/>
    <n v="4"/>
    <n v="0"/>
    <n v="-1"/>
    <n v="0"/>
    <n v="0"/>
    <n v="0"/>
    <n v="0"/>
    <n v="0"/>
    <n v="0"/>
    <n v="3"/>
    <m/>
    <m/>
    <n v="3"/>
    <m/>
    <m/>
    <m/>
    <m/>
    <m/>
    <m/>
    <m/>
    <m/>
    <m/>
    <n v="3"/>
    <n v="3"/>
    <m/>
    <m/>
    <n v="514632"/>
    <n v="171370"/>
    <x v="6"/>
    <x v="6"/>
    <m/>
    <m/>
    <m/>
    <m/>
    <m/>
    <m/>
    <m/>
    <m/>
    <m/>
    <x v="0"/>
  </r>
  <r>
    <x v="196"/>
    <x v="0"/>
    <m/>
    <d v="2019-09-23T00:00:00"/>
    <d v="2022-09-23T00:00:00"/>
    <m/>
    <m/>
    <x v="2"/>
    <s v="Open Market"/>
    <s v="Y"/>
    <s v="Demolition of existing residential garages and erection of 2x four bed semi-detached houses (Use Class C3), associated amenity space, landscaping, car and cycle parking and refuse storage."/>
    <s v="Garages At, Craneford Way, Twickenham"/>
    <s v="TW2 7SQ"/>
    <m/>
    <m/>
    <m/>
    <m/>
    <m/>
    <m/>
    <m/>
    <m/>
    <m/>
    <n v="0"/>
    <m/>
    <m/>
    <m/>
    <n v="2"/>
    <m/>
    <m/>
    <m/>
    <m/>
    <m/>
    <n v="2"/>
    <n v="0"/>
    <n v="0"/>
    <n v="0"/>
    <n v="2"/>
    <n v="0"/>
    <n v="0"/>
    <n v="0"/>
    <n v="0"/>
    <n v="0"/>
    <n v="2"/>
    <m/>
    <m/>
    <n v="1"/>
    <n v="1"/>
    <m/>
    <m/>
    <m/>
    <m/>
    <m/>
    <m/>
    <m/>
    <m/>
    <n v="2"/>
    <n v="2"/>
    <m/>
    <m/>
    <n v="515377"/>
    <n v="173631"/>
    <x v="0"/>
    <x v="0"/>
    <m/>
    <m/>
    <m/>
    <m/>
    <m/>
    <m/>
    <m/>
    <m/>
    <m/>
    <x v="0"/>
  </r>
  <r>
    <x v="197"/>
    <x v="0"/>
    <m/>
    <d v="2020-06-08T00:00:00"/>
    <d v="2023-06-08T00:00:00"/>
    <d v="2022-04-14T00:00:00"/>
    <m/>
    <x v="2"/>
    <s v="Open Market"/>
    <s v="Y"/>
    <s v="Erection of two pairs of semi-detached 4 bedroom dwellings and associated parking and landscaping following the demolition of the existing property."/>
    <s v="224 Hospital Bridge Road, Twickenham, TW2 6LF"/>
    <s v="TW2 6LF"/>
    <m/>
    <m/>
    <n v="1"/>
    <m/>
    <m/>
    <m/>
    <m/>
    <m/>
    <m/>
    <n v="1"/>
    <m/>
    <m/>
    <m/>
    <n v="4"/>
    <m/>
    <m/>
    <m/>
    <m/>
    <m/>
    <n v="4"/>
    <n v="0"/>
    <n v="0"/>
    <n v="-1"/>
    <n v="4"/>
    <n v="0"/>
    <n v="0"/>
    <n v="0"/>
    <n v="0"/>
    <n v="0"/>
    <n v="3"/>
    <m/>
    <m/>
    <n v="3"/>
    <m/>
    <m/>
    <m/>
    <m/>
    <m/>
    <m/>
    <m/>
    <m/>
    <m/>
    <n v="3"/>
    <n v="3"/>
    <m/>
    <m/>
    <n v="513614"/>
    <n v="173545"/>
    <x v="14"/>
    <x v="14"/>
    <m/>
    <m/>
    <m/>
    <m/>
    <m/>
    <m/>
    <m/>
    <m/>
    <m/>
    <x v="0"/>
  </r>
  <r>
    <x v="198"/>
    <x v="0"/>
    <m/>
    <d v="2021-01-13T00:00:00"/>
    <d v="2024-01-13T00:00:00"/>
    <m/>
    <m/>
    <x v="2"/>
    <s v="Open Market"/>
    <s v="Y"/>
    <s v="Erection of a two-storey building with a basement level providing a commercial unit (Flexible Use Class B1 or D1) on part ground floor and basement levels and two flats (2 x 2-beds) on ground and upper floors.  Associated cycle and refuse stores."/>
    <s v="14 St Leonards Road, East Sheen, London, SW14 7LY"/>
    <s v="SW14 7LY"/>
    <m/>
    <m/>
    <m/>
    <m/>
    <m/>
    <m/>
    <m/>
    <m/>
    <m/>
    <n v="0"/>
    <m/>
    <n v="2"/>
    <m/>
    <m/>
    <m/>
    <m/>
    <m/>
    <m/>
    <m/>
    <n v="2"/>
    <n v="0"/>
    <n v="2"/>
    <n v="0"/>
    <n v="0"/>
    <n v="0"/>
    <n v="0"/>
    <n v="0"/>
    <n v="0"/>
    <n v="0"/>
    <n v="2"/>
    <m/>
    <m/>
    <n v="1"/>
    <n v="1"/>
    <m/>
    <m/>
    <m/>
    <m/>
    <m/>
    <m/>
    <m/>
    <m/>
    <n v="2"/>
    <n v="2"/>
    <m/>
    <m/>
    <n v="520452"/>
    <n v="175621"/>
    <x v="1"/>
    <x v="1"/>
    <m/>
    <m/>
    <m/>
    <m/>
    <m/>
    <m/>
    <m/>
    <s v="Conservation Area"/>
    <s v="CA70 Sheen Lane Mortlake"/>
    <x v="0"/>
  </r>
  <r>
    <x v="199"/>
    <x v="0"/>
    <m/>
    <d v="2020-07-31T00:00:00"/>
    <d v="2023-07-31T00:00:00"/>
    <d v="2022-09-05T00:00:00"/>
    <m/>
    <x v="2"/>
    <s v="Open Market"/>
    <s v="Y"/>
    <s v="Demolition of existing dwelling and the erection of two 4-bedroom semi-detached dwellings with associated access and car parking."/>
    <s v="10 Broad Lane, Hampton, TW12 3AW"/>
    <s v="TW12 3AW"/>
    <m/>
    <m/>
    <n v="1"/>
    <m/>
    <m/>
    <m/>
    <m/>
    <m/>
    <m/>
    <n v="1"/>
    <m/>
    <m/>
    <m/>
    <n v="2"/>
    <m/>
    <m/>
    <m/>
    <m/>
    <m/>
    <n v="2"/>
    <n v="0"/>
    <n v="0"/>
    <n v="-1"/>
    <n v="2"/>
    <n v="0"/>
    <n v="0"/>
    <n v="0"/>
    <n v="0"/>
    <n v="0"/>
    <n v="1"/>
    <m/>
    <m/>
    <n v="1"/>
    <m/>
    <m/>
    <m/>
    <m/>
    <m/>
    <m/>
    <m/>
    <m/>
    <m/>
    <n v="1"/>
    <n v="1"/>
    <m/>
    <m/>
    <n v="513725"/>
    <n v="170629"/>
    <x v="17"/>
    <x v="17"/>
    <m/>
    <m/>
    <m/>
    <m/>
    <m/>
    <m/>
    <m/>
    <m/>
    <m/>
    <x v="1"/>
  </r>
  <r>
    <x v="200"/>
    <x v="2"/>
    <m/>
    <d v="2019-12-23T00:00:00"/>
    <d v="2022-12-23T00:00:00"/>
    <m/>
    <m/>
    <x v="2"/>
    <s v="Open Market"/>
    <s v="Y"/>
    <s v="Removal of static caravan.  Conversion of the ground floor area to left of barn entrance into a self-contained residence ancillary to the stables.  New toilet facility with disabled provision within stables."/>
    <s v="Old Farm Stables Flat, Oak Avenue, Hampton, TW12 3QD"/>
    <s v="TW12 3QD"/>
    <m/>
    <m/>
    <m/>
    <m/>
    <m/>
    <m/>
    <m/>
    <m/>
    <m/>
    <n v="0"/>
    <m/>
    <n v="1"/>
    <m/>
    <m/>
    <m/>
    <m/>
    <m/>
    <m/>
    <m/>
    <n v="1"/>
    <n v="0"/>
    <n v="1"/>
    <n v="0"/>
    <n v="0"/>
    <n v="0"/>
    <n v="0"/>
    <n v="0"/>
    <n v="0"/>
    <n v="0"/>
    <n v="1"/>
    <m/>
    <m/>
    <n v="0.5"/>
    <n v="0.5"/>
    <m/>
    <m/>
    <m/>
    <m/>
    <m/>
    <m/>
    <m/>
    <m/>
    <n v="1"/>
    <n v="1"/>
    <m/>
    <m/>
    <n v="512318"/>
    <n v="171284"/>
    <x v="17"/>
    <x v="17"/>
    <m/>
    <m/>
    <m/>
    <m/>
    <m/>
    <s v="Fairholme"/>
    <m/>
    <m/>
    <m/>
    <x v="1"/>
  </r>
  <r>
    <x v="201"/>
    <x v="0"/>
    <m/>
    <d v="2021-06-30T00:00:00"/>
    <d v="2024-06-30T00:00:00"/>
    <m/>
    <m/>
    <x v="2"/>
    <s v="Open Market"/>
    <s v="Y"/>
    <s v="Redevelopment of existing hard standing court to accommodate new 4 storey residential building (comprising 11x1 bed and 1x2 bed charitable housing units) fronting Queens Road and 15 no. surface car parking spaces to the rear. Creation of a new multi-use r"/>
    <s v="Queens Road Estate, Queens Road, Richmond, TW10"/>
    <s v="TW10"/>
    <m/>
    <m/>
    <m/>
    <m/>
    <m/>
    <m/>
    <m/>
    <m/>
    <m/>
    <n v="0"/>
    <n v="11"/>
    <n v="1"/>
    <m/>
    <m/>
    <m/>
    <m/>
    <m/>
    <m/>
    <m/>
    <n v="12"/>
    <n v="11"/>
    <n v="1"/>
    <n v="0"/>
    <n v="0"/>
    <n v="0"/>
    <n v="0"/>
    <n v="0"/>
    <n v="0"/>
    <n v="0"/>
    <n v="12"/>
    <s v="Y"/>
    <m/>
    <m/>
    <m/>
    <n v="12"/>
    <m/>
    <m/>
    <m/>
    <m/>
    <m/>
    <m/>
    <m/>
    <n v="12"/>
    <n v="12"/>
    <m/>
    <m/>
    <n v="518792"/>
    <n v="174254"/>
    <x v="4"/>
    <x v="4"/>
    <m/>
    <m/>
    <m/>
    <m/>
    <m/>
    <m/>
    <m/>
    <m/>
    <m/>
    <x v="1"/>
  </r>
  <r>
    <x v="202"/>
    <x v="0"/>
    <m/>
    <d v="2020-07-08T00:00:00"/>
    <d v="2023-07-08T00:00:00"/>
    <m/>
    <m/>
    <x v="2"/>
    <s v="Open Market"/>
    <s v="Y"/>
    <s v="Erection of a single storey one-bed dwelling, associated parking provision, cycle and refuse stores and landscaping."/>
    <s v="Rear Of 54, Heathside, Whitton"/>
    <s v="TW4 5NN"/>
    <m/>
    <m/>
    <m/>
    <m/>
    <m/>
    <m/>
    <m/>
    <m/>
    <m/>
    <n v="0"/>
    <n v="1"/>
    <m/>
    <m/>
    <m/>
    <m/>
    <m/>
    <m/>
    <m/>
    <m/>
    <n v="1"/>
    <n v="1"/>
    <n v="0"/>
    <n v="0"/>
    <n v="0"/>
    <n v="0"/>
    <n v="0"/>
    <n v="0"/>
    <n v="0"/>
    <n v="0"/>
    <n v="1"/>
    <m/>
    <m/>
    <n v="0.5"/>
    <n v="0.5"/>
    <m/>
    <m/>
    <m/>
    <m/>
    <m/>
    <m/>
    <m/>
    <m/>
    <n v="1"/>
    <n v="1"/>
    <m/>
    <m/>
    <n v="512957"/>
    <n v="173546"/>
    <x v="14"/>
    <x v="14"/>
    <s v="Y"/>
    <m/>
    <m/>
    <m/>
    <m/>
    <m/>
    <m/>
    <m/>
    <m/>
    <x v="1"/>
  </r>
  <r>
    <x v="203"/>
    <x v="3"/>
    <m/>
    <d v="2020-05-06T00:00:00"/>
    <d v="2023-05-06T00:00:00"/>
    <m/>
    <m/>
    <x v="2"/>
    <s v="Open Market"/>
    <s v="Y"/>
    <s v="Demoltion of existing staircase/structures to rear. Construction of a part 3 part 2 storey rear extension to provide 2 x new flats and roof terrace (1 x studio and 1 x 1 bed flat) and associated bin store, cycle parking and hard and soft landscaping."/>
    <s v="121 High Street, Whitton, Twickenham, TW2 7LG, "/>
    <s v="TW2 7LG"/>
    <m/>
    <m/>
    <m/>
    <m/>
    <m/>
    <m/>
    <m/>
    <m/>
    <m/>
    <n v="0"/>
    <n v="2"/>
    <m/>
    <m/>
    <m/>
    <m/>
    <m/>
    <m/>
    <m/>
    <m/>
    <n v="2"/>
    <n v="2"/>
    <n v="0"/>
    <n v="0"/>
    <n v="0"/>
    <n v="0"/>
    <n v="0"/>
    <n v="0"/>
    <n v="0"/>
    <n v="0"/>
    <n v="2"/>
    <m/>
    <m/>
    <n v="1"/>
    <n v="1"/>
    <m/>
    <m/>
    <m/>
    <m/>
    <m/>
    <m/>
    <m/>
    <m/>
    <n v="2"/>
    <n v="2"/>
    <m/>
    <m/>
    <n v="514218"/>
    <n v="173596"/>
    <x v="15"/>
    <x v="15"/>
    <m/>
    <s v="Whitton"/>
    <m/>
    <m/>
    <m/>
    <m/>
    <m/>
    <m/>
    <m/>
    <x v="0"/>
  </r>
  <r>
    <x v="204"/>
    <x v="2"/>
    <m/>
    <d v="2021-09-24T00:00:00"/>
    <d v="2024-09-24T00:00:00"/>
    <m/>
    <m/>
    <x v="2"/>
    <s v="Open Market"/>
    <s v="Y"/>
    <s v="Change of use of Hampton Court Gate Lodge from vacant police offices (sui generis) to a single family residential dwelling (use class C3) and the creation of a residential curtilage with associated parking and amenity space.  Change of use of land to the"/>
    <s v="Hampton Court Gate Lodge, Hampton Court Road, Hampton, KT8 9BZ"/>
    <s v="KT8 9BZ"/>
    <m/>
    <m/>
    <m/>
    <m/>
    <m/>
    <m/>
    <m/>
    <m/>
    <m/>
    <n v="0"/>
    <m/>
    <m/>
    <n v="1"/>
    <m/>
    <m/>
    <m/>
    <m/>
    <m/>
    <m/>
    <n v="1"/>
    <n v="0"/>
    <n v="0"/>
    <n v="1"/>
    <n v="0"/>
    <n v="0"/>
    <n v="0"/>
    <n v="0"/>
    <n v="0"/>
    <n v="0"/>
    <n v="1"/>
    <m/>
    <m/>
    <n v="0.5"/>
    <n v="0.5"/>
    <m/>
    <m/>
    <m/>
    <m/>
    <m/>
    <m/>
    <m/>
    <m/>
    <n v="1"/>
    <n v="1"/>
    <m/>
    <m/>
    <n v="515782"/>
    <n v="168844"/>
    <x v="12"/>
    <x v="12"/>
    <m/>
    <m/>
    <m/>
    <m/>
    <m/>
    <m/>
    <s v="Bushy Park"/>
    <s v="Conservation Area"/>
    <s v="CA11 Hampton Court Green"/>
    <x v="1"/>
  </r>
  <r>
    <x v="205"/>
    <x v="0"/>
    <m/>
    <d v="2020-06-19T00:00:00"/>
    <d v="2023-06-19T00:00:00"/>
    <m/>
    <m/>
    <x v="2"/>
    <s v="Shared Ownership"/>
    <s v="Y"/>
    <s v="Demolition of existing commercial building and erection of building to provide 15 affordable residential units, together with 12 parking spaces and communal amenity space."/>
    <s v="Lockcorp House, 75 Norcutt Road, Twickenham, TW2 6SR"/>
    <s v="TW2 6SR"/>
    <m/>
    <m/>
    <m/>
    <m/>
    <m/>
    <m/>
    <m/>
    <m/>
    <m/>
    <n v="0"/>
    <n v="6"/>
    <n v="6"/>
    <n v="3"/>
    <m/>
    <m/>
    <m/>
    <m/>
    <m/>
    <m/>
    <n v="15"/>
    <n v="6"/>
    <n v="6"/>
    <n v="3"/>
    <n v="0"/>
    <n v="0"/>
    <n v="0"/>
    <n v="0"/>
    <n v="0"/>
    <n v="0"/>
    <n v="15"/>
    <s v="Y"/>
    <m/>
    <m/>
    <n v="7.5"/>
    <n v="7.5"/>
    <m/>
    <m/>
    <m/>
    <m/>
    <m/>
    <m/>
    <m/>
    <n v="15"/>
    <n v="15"/>
    <m/>
    <m/>
    <n v="515337"/>
    <n v="173383"/>
    <x v="8"/>
    <x v="8"/>
    <m/>
    <m/>
    <m/>
    <m/>
    <m/>
    <m/>
    <m/>
    <m/>
    <m/>
    <x v="0"/>
  </r>
  <r>
    <x v="206"/>
    <x v="0"/>
    <m/>
    <d v="2022-02-15T00:00:00"/>
    <d v="2025-02-15T00:00:00"/>
    <m/>
    <m/>
    <x v="2"/>
    <s v="Open Market"/>
    <s v="Y"/>
    <s v="Construction of a detached two-storey building comprising of two x one-bedroom flats on the vacant car parking site including associated amenity space and no car parking."/>
    <s v="48 - 50 Ashley Road, Hampton"/>
    <s v="TW12 2HU"/>
    <m/>
    <m/>
    <m/>
    <m/>
    <m/>
    <m/>
    <m/>
    <m/>
    <m/>
    <n v="0"/>
    <n v="2"/>
    <m/>
    <m/>
    <m/>
    <m/>
    <m/>
    <m/>
    <m/>
    <m/>
    <n v="2"/>
    <n v="2"/>
    <n v="0"/>
    <n v="0"/>
    <n v="0"/>
    <n v="0"/>
    <n v="0"/>
    <n v="0"/>
    <n v="0"/>
    <n v="0"/>
    <n v="2"/>
    <m/>
    <m/>
    <n v="1"/>
    <n v="1"/>
    <m/>
    <m/>
    <m/>
    <m/>
    <m/>
    <m/>
    <m/>
    <m/>
    <n v="2"/>
    <n v="2"/>
    <m/>
    <m/>
    <n v="513346"/>
    <n v="169821"/>
    <x v="12"/>
    <x v="12"/>
    <m/>
    <m/>
    <m/>
    <m/>
    <m/>
    <m/>
    <m/>
    <m/>
    <m/>
    <x v="0"/>
  </r>
  <r>
    <x v="207"/>
    <x v="2"/>
    <s v="PA"/>
    <d v="2019-11-18T00:00:00"/>
    <d v="2022-11-18T00:00:00"/>
    <m/>
    <m/>
    <x v="2"/>
    <s v="Open Market"/>
    <s v="Y"/>
    <s v="Change of Use of existing B1(c) light industrial unit to residential C3 providing 1No. 2 Bed dwelling."/>
    <s v="Unit 4, Princes Works, Princes Road, Teddington, TW11 0RW, "/>
    <s v="TW11 0RW"/>
    <m/>
    <m/>
    <m/>
    <m/>
    <m/>
    <m/>
    <m/>
    <m/>
    <m/>
    <n v="0"/>
    <m/>
    <n v="1"/>
    <m/>
    <m/>
    <m/>
    <m/>
    <m/>
    <m/>
    <m/>
    <n v="1"/>
    <n v="0"/>
    <n v="1"/>
    <n v="0"/>
    <n v="0"/>
    <n v="0"/>
    <n v="0"/>
    <n v="0"/>
    <n v="0"/>
    <n v="0"/>
    <n v="1"/>
    <m/>
    <m/>
    <n v="0.5"/>
    <n v="0.5"/>
    <m/>
    <m/>
    <m/>
    <m/>
    <m/>
    <m/>
    <m/>
    <m/>
    <n v="1"/>
    <n v="1"/>
    <m/>
    <m/>
    <n v="515035"/>
    <n v="171569"/>
    <x v="6"/>
    <x v="6"/>
    <m/>
    <m/>
    <m/>
    <s v="Mixed Use Area"/>
    <s v="Stanley Road, Teddington"/>
    <m/>
    <m/>
    <m/>
    <m/>
    <x v="0"/>
  </r>
  <r>
    <x v="208"/>
    <x v="0"/>
    <m/>
    <d v="2020-09-30T00:00:00"/>
    <d v="2023-09-30T00:00:00"/>
    <m/>
    <m/>
    <x v="2"/>
    <s v="Open Market"/>
    <s v="Y"/>
    <s v="Demolition of 30 garages and erection of 5 x 3 bedroom detached dwellings with associated hard and soft landscaping, parking and cycle and refuse stores"/>
    <s v="Garages And Land Adjacent Railway, South Worple Way, East Sheen, London"/>
    <s v="SW14 8"/>
    <m/>
    <m/>
    <m/>
    <m/>
    <m/>
    <m/>
    <m/>
    <m/>
    <m/>
    <n v="0"/>
    <m/>
    <m/>
    <n v="5"/>
    <m/>
    <m/>
    <m/>
    <m/>
    <m/>
    <m/>
    <n v="5"/>
    <n v="0"/>
    <n v="0"/>
    <n v="5"/>
    <n v="0"/>
    <n v="0"/>
    <n v="0"/>
    <n v="0"/>
    <n v="0"/>
    <n v="0"/>
    <n v="5"/>
    <m/>
    <m/>
    <n v="2.5"/>
    <n v="2.5"/>
    <m/>
    <m/>
    <m/>
    <m/>
    <m/>
    <m/>
    <m/>
    <m/>
    <n v="5"/>
    <n v="5"/>
    <m/>
    <m/>
    <n v="520616"/>
    <n v="175748"/>
    <x v="1"/>
    <x v="1"/>
    <m/>
    <m/>
    <m/>
    <m/>
    <m/>
    <m/>
    <m/>
    <m/>
    <m/>
    <x v="0"/>
  </r>
  <r>
    <x v="209"/>
    <x v="3"/>
    <m/>
    <d v="2020-09-18T00:00:00"/>
    <d v="2023-09-18T00:00:00"/>
    <m/>
    <m/>
    <x v="2"/>
    <s v="Open Market"/>
    <s v="Y"/>
    <s v="Part two-storey/part single-storey rear extension to provide 1no. additional dwelling, including associated alterations to fenestration, following demolition of existing single-storey rear extension."/>
    <s v="81 High Street, Hampton Wick, Kingston Upon Thames, KT1 4DG, "/>
    <s v="KT1 4DG"/>
    <m/>
    <m/>
    <m/>
    <m/>
    <m/>
    <m/>
    <m/>
    <m/>
    <m/>
    <n v="0"/>
    <n v="1"/>
    <m/>
    <m/>
    <m/>
    <m/>
    <m/>
    <m/>
    <m/>
    <m/>
    <n v="1"/>
    <n v="1"/>
    <n v="0"/>
    <n v="0"/>
    <n v="0"/>
    <n v="0"/>
    <n v="0"/>
    <n v="0"/>
    <n v="0"/>
    <n v="0"/>
    <n v="1"/>
    <m/>
    <m/>
    <n v="0.5"/>
    <n v="0.5"/>
    <m/>
    <m/>
    <m/>
    <m/>
    <m/>
    <m/>
    <m/>
    <m/>
    <n v="1"/>
    <n v="1"/>
    <m/>
    <m/>
    <n v="517423"/>
    <n v="169711"/>
    <x v="11"/>
    <x v="11"/>
    <m/>
    <m/>
    <m/>
    <s v="Mixed Use Area"/>
    <s v="Hampton Wick"/>
    <m/>
    <m/>
    <s v="Conservation Area"/>
    <s v="CA18 Hampton Wick"/>
    <x v="0"/>
  </r>
  <r>
    <x v="210"/>
    <x v="0"/>
    <m/>
    <d v="2021-03-03T00:00:00"/>
    <d v="2024-03-03T00:00:00"/>
    <m/>
    <m/>
    <x v="2"/>
    <s v="Open Market"/>
    <s v="Y"/>
    <s v="Proposed redevelopment of existing car park to provide a new building of 5 to 6 storeys, comprising 46 no. residential units (Use Class C3), disabled car parking, cycle parking, landscaping, enhancements to public realm and associated works"/>
    <s v="Old Station Forecourt, Railway Approach, Twickenham, TW1 4LJ, "/>
    <s v="TW1 4LJ"/>
    <m/>
    <m/>
    <m/>
    <m/>
    <m/>
    <m/>
    <m/>
    <m/>
    <m/>
    <n v="0"/>
    <n v="28"/>
    <n v="8"/>
    <m/>
    <m/>
    <m/>
    <m/>
    <m/>
    <m/>
    <m/>
    <n v="36"/>
    <n v="28"/>
    <n v="8"/>
    <n v="0"/>
    <n v="0"/>
    <n v="0"/>
    <n v="0"/>
    <n v="0"/>
    <n v="0"/>
    <n v="0"/>
    <n v="36"/>
    <s v="Y"/>
    <m/>
    <m/>
    <n v="12"/>
    <n v="12"/>
    <n v="12"/>
    <m/>
    <m/>
    <m/>
    <m/>
    <m/>
    <m/>
    <n v="36"/>
    <n v="36"/>
    <m/>
    <m/>
    <n v="516060"/>
    <n v="173599"/>
    <x v="3"/>
    <x v="3"/>
    <m/>
    <s v="Twickenham"/>
    <m/>
    <m/>
    <m/>
    <m/>
    <m/>
    <m/>
    <m/>
    <x v="0"/>
  </r>
  <r>
    <x v="210"/>
    <x v="0"/>
    <m/>
    <d v="2021-03-03T00:00:00"/>
    <d v="2024-03-03T00:00:00"/>
    <m/>
    <m/>
    <x v="2"/>
    <s v="Affordable Rent"/>
    <s v="Y"/>
    <s v="Proposed redevelopment of existing car park to provide a new building of 5 to 6 storeys, comprising 46 no. residential units (Use Class C3), disabled car parking, cycle parking, landscaping, enhancements to public realm and associated works"/>
    <s v="Old Station Forecourt, Railway Approach, Twickenham, TW1 4LJ, "/>
    <s v="TW1 4LJ"/>
    <m/>
    <m/>
    <m/>
    <m/>
    <m/>
    <m/>
    <m/>
    <m/>
    <m/>
    <n v="0"/>
    <n v="10"/>
    <n v="0"/>
    <m/>
    <m/>
    <m/>
    <m/>
    <m/>
    <m/>
    <m/>
    <n v="10"/>
    <n v="10"/>
    <n v="0"/>
    <n v="0"/>
    <n v="0"/>
    <n v="0"/>
    <n v="0"/>
    <n v="0"/>
    <n v="0"/>
    <n v="0"/>
    <n v="10"/>
    <s v="Y"/>
    <m/>
    <m/>
    <n v="3.3333333333333335"/>
    <n v="3.3333333333333335"/>
    <n v="3.3333333333333335"/>
    <m/>
    <m/>
    <m/>
    <m/>
    <m/>
    <m/>
    <n v="10"/>
    <n v="10"/>
    <m/>
    <m/>
    <n v="516060"/>
    <n v="173599"/>
    <x v="3"/>
    <x v="3"/>
    <m/>
    <s v="Twickenham"/>
    <m/>
    <m/>
    <m/>
    <m/>
    <m/>
    <m/>
    <m/>
    <x v="0"/>
  </r>
  <r>
    <x v="211"/>
    <x v="3"/>
    <m/>
    <d v="2020-11-02T00:00:00"/>
    <d v="2023-11-02T00:00:00"/>
    <m/>
    <m/>
    <x v="2"/>
    <s v="Open Market"/>
    <s v="Y"/>
    <s v="Loft conversion to no. 1 and no. 3 Cromwell Road to provide 2 x 1 person studios with external extensions (side dormer roof extensions) and alterations with internal remodeling and ancillary cycle and refuse storage."/>
    <s v="1 - 3 Cromwell Road, Teddington"/>
    <s v="TW11 9EQ"/>
    <m/>
    <m/>
    <m/>
    <m/>
    <m/>
    <m/>
    <m/>
    <m/>
    <m/>
    <n v="0"/>
    <n v="2"/>
    <m/>
    <m/>
    <m/>
    <m/>
    <m/>
    <m/>
    <m/>
    <m/>
    <n v="2"/>
    <n v="2"/>
    <n v="0"/>
    <n v="0"/>
    <n v="0"/>
    <n v="0"/>
    <n v="0"/>
    <n v="0"/>
    <n v="0"/>
    <n v="0"/>
    <n v="2"/>
    <m/>
    <m/>
    <n v="1"/>
    <n v="1"/>
    <m/>
    <m/>
    <m/>
    <m/>
    <m/>
    <m/>
    <m/>
    <m/>
    <n v="2"/>
    <n v="2"/>
    <m/>
    <m/>
    <n v="516132"/>
    <n v="170736"/>
    <x v="2"/>
    <x v="2"/>
    <m/>
    <m/>
    <m/>
    <m/>
    <m/>
    <m/>
    <m/>
    <m/>
    <m/>
    <x v="0"/>
  </r>
  <r>
    <x v="212"/>
    <x v="4"/>
    <m/>
    <d v="2020-08-06T00:00:00"/>
    <d v="2023-08-06T00:00:00"/>
    <m/>
    <m/>
    <x v="2"/>
    <s v="Open Market"/>
    <s v="Y"/>
    <s v="Part single, part two-storey rear extension to allow the expansion of both ground floor retail / commercial units and the sub-division of the existing 3 bedroom first floor flat to form 2No. 1-bedroom flats and the construction of a mansard style roof ext"/>
    <s v="3 - 4 New Broadway, Hampton Hill"/>
    <s v="TW12 1JG"/>
    <m/>
    <m/>
    <n v="1"/>
    <m/>
    <m/>
    <m/>
    <m/>
    <m/>
    <m/>
    <n v="1"/>
    <n v="4"/>
    <m/>
    <m/>
    <m/>
    <m/>
    <m/>
    <m/>
    <m/>
    <m/>
    <n v="4"/>
    <n v="4"/>
    <n v="0"/>
    <n v="-1"/>
    <n v="0"/>
    <n v="0"/>
    <n v="0"/>
    <n v="0"/>
    <n v="0"/>
    <n v="0"/>
    <n v="3"/>
    <m/>
    <m/>
    <n v="1.5"/>
    <n v="1.5"/>
    <m/>
    <m/>
    <m/>
    <m/>
    <m/>
    <m/>
    <m/>
    <m/>
    <n v="3"/>
    <n v="3"/>
    <m/>
    <m/>
    <n v="514554"/>
    <n v="171263"/>
    <x v="6"/>
    <x v="6"/>
    <m/>
    <m/>
    <m/>
    <s v="Mixed Use Area"/>
    <s v="High Street, Hampton Hill"/>
    <m/>
    <m/>
    <m/>
    <m/>
    <x v="0"/>
  </r>
  <r>
    <x v="213"/>
    <x v="3"/>
    <m/>
    <d v="2020-12-10T00:00:00"/>
    <d v="2023-12-10T00:00:00"/>
    <m/>
    <m/>
    <x v="2"/>
    <s v="Open Market"/>
    <s v="Y"/>
    <s v="Rear extension at second and third floor levels to form 2 x 1 person flats"/>
    <s v="Tabard House, 22 Upper Teddington Road, Hampton Wick"/>
    <s v="KT1 4DT"/>
    <m/>
    <m/>
    <m/>
    <m/>
    <m/>
    <m/>
    <m/>
    <m/>
    <m/>
    <n v="0"/>
    <n v="2"/>
    <m/>
    <m/>
    <m/>
    <m/>
    <m/>
    <m/>
    <m/>
    <m/>
    <n v="2"/>
    <n v="2"/>
    <n v="0"/>
    <n v="0"/>
    <n v="0"/>
    <n v="0"/>
    <n v="0"/>
    <n v="0"/>
    <n v="0"/>
    <n v="0"/>
    <n v="2"/>
    <m/>
    <m/>
    <n v="1"/>
    <n v="1"/>
    <m/>
    <m/>
    <m/>
    <m/>
    <m/>
    <m/>
    <m/>
    <m/>
    <n v="2"/>
    <n v="2"/>
    <m/>
    <m/>
    <n v="517355"/>
    <n v="169968"/>
    <x v="11"/>
    <x v="11"/>
    <m/>
    <m/>
    <m/>
    <m/>
    <m/>
    <m/>
    <m/>
    <m/>
    <m/>
    <x v="0"/>
  </r>
  <r>
    <x v="214"/>
    <x v="4"/>
    <m/>
    <d v="2020-06-18T00:00:00"/>
    <d v="2023-06-18T00:00:00"/>
    <m/>
    <m/>
    <x v="2"/>
    <s v="Open Market"/>
    <s v="Y"/>
    <s v="Part two storey, part first floor infill, part second floor rear extensions and extensions / alterations to the roof to facilitate the conversion of existing 1 x studio and 1 x 2 bed flat into four flats (2 x studio and 2 x 1 bed) and increase in retail floorspace with associated refuse and bicycle enclosures and hard and soft landscaping"/>
    <s v="20 London Road, Twickenham, TW1 3RR"/>
    <s v="TW1 3RR"/>
    <n v="1"/>
    <n v="1"/>
    <m/>
    <m/>
    <m/>
    <m/>
    <m/>
    <m/>
    <m/>
    <n v="2"/>
    <n v="4"/>
    <m/>
    <m/>
    <m/>
    <m/>
    <m/>
    <m/>
    <m/>
    <m/>
    <n v="4"/>
    <n v="3"/>
    <n v="-1"/>
    <n v="0"/>
    <n v="0"/>
    <n v="0"/>
    <n v="0"/>
    <n v="0"/>
    <n v="0"/>
    <n v="0"/>
    <n v="2"/>
    <m/>
    <m/>
    <n v="1"/>
    <n v="1"/>
    <m/>
    <m/>
    <m/>
    <m/>
    <m/>
    <m/>
    <m/>
    <m/>
    <n v="2"/>
    <n v="2"/>
    <m/>
    <m/>
    <n v="516259"/>
    <n v="173377"/>
    <x v="3"/>
    <x v="3"/>
    <m/>
    <s v="Twickenham"/>
    <m/>
    <m/>
    <m/>
    <m/>
    <m/>
    <s v="Conservation Area"/>
    <s v="CA8 Twickenham Riverside"/>
    <x v="0"/>
  </r>
  <r>
    <x v="215"/>
    <x v="1"/>
    <m/>
    <d v="2021-09-20T00:00:00"/>
    <d v="2024-09-20T00:00:00"/>
    <m/>
    <m/>
    <x v="2"/>
    <s v="Open Market"/>
    <s v="Y"/>
    <s v="Conversion of existing maisonette on first and second floors into 2 flats (1 x 1 bedroom flat and 1 x 2 bedroom flat)"/>
    <s v="350 Richmond Road, Twickenham, TW1 2DU, "/>
    <s v="TW1 2DU"/>
    <m/>
    <m/>
    <m/>
    <n v="1"/>
    <m/>
    <m/>
    <m/>
    <m/>
    <m/>
    <n v="1"/>
    <n v="1"/>
    <n v="1"/>
    <m/>
    <m/>
    <m/>
    <m/>
    <m/>
    <m/>
    <m/>
    <n v="2"/>
    <n v="1"/>
    <n v="1"/>
    <n v="0"/>
    <n v="-1"/>
    <n v="0"/>
    <n v="0"/>
    <n v="0"/>
    <n v="0"/>
    <n v="0"/>
    <n v="1"/>
    <m/>
    <m/>
    <n v="0.5"/>
    <n v="0.5"/>
    <m/>
    <m/>
    <m/>
    <m/>
    <m/>
    <m/>
    <m/>
    <m/>
    <n v="1"/>
    <n v="1"/>
    <m/>
    <m/>
    <n v="517428"/>
    <n v="174238"/>
    <x v="3"/>
    <x v="3"/>
    <m/>
    <m/>
    <m/>
    <s v="Mixed Use Area"/>
    <s v="East Twickenham"/>
    <m/>
    <m/>
    <s v="Conservation Area"/>
    <s v="CA66 Richmond Road East Twickenham"/>
    <x v="0"/>
  </r>
  <r>
    <x v="216"/>
    <x v="1"/>
    <m/>
    <d v="2020-10-05T00:00:00"/>
    <d v="2023-10-05T00:00:00"/>
    <m/>
    <m/>
    <x v="2"/>
    <s v="Open Market"/>
    <s v="Y"/>
    <s v="3,2m rear extension and division of a single flat into 2 flats."/>
    <s v="133A Percy Road, Twickenham, TW2 6HT"/>
    <s v="TW2 6HT"/>
    <m/>
    <m/>
    <m/>
    <n v="1"/>
    <m/>
    <m/>
    <m/>
    <m/>
    <m/>
    <n v="1"/>
    <n v="1"/>
    <n v="1"/>
    <m/>
    <m/>
    <m/>
    <m/>
    <m/>
    <m/>
    <m/>
    <n v="2"/>
    <n v="1"/>
    <n v="1"/>
    <n v="0"/>
    <n v="-1"/>
    <n v="0"/>
    <n v="0"/>
    <n v="0"/>
    <n v="0"/>
    <n v="0"/>
    <n v="1"/>
    <m/>
    <m/>
    <n v="0.5"/>
    <n v="0.5"/>
    <m/>
    <m/>
    <m/>
    <m/>
    <m/>
    <m/>
    <m/>
    <m/>
    <n v="1"/>
    <n v="1"/>
    <m/>
    <m/>
    <n v="514206"/>
    <n v="173520"/>
    <x v="14"/>
    <x v="14"/>
    <m/>
    <s v="Whitton"/>
    <m/>
    <m/>
    <m/>
    <m/>
    <m/>
    <m/>
    <m/>
    <x v="0"/>
  </r>
  <r>
    <x v="217"/>
    <x v="2"/>
    <s v="PA"/>
    <d v="2020-05-05T00:00:00"/>
    <d v="2023-05-05T00:00:00"/>
    <m/>
    <m/>
    <x v="2"/>
    <s v="Open Market"/>
    <s v="Y"/>
    <s v="Change of use of existing light industrial unit B1(c) to residential dwelling C3"/>
    <s v="Unit 2, Princes Works, Princes Road, Teddington"/>
    <s v="TW11 0RW"/>
    <m/>
    <m/>
    <m/>
    <m/>
    <m/>
    <m/>
    <m/>
    <m/>
    <m/>
    <n v="0"/>
    <m/>
    <n v="1"/>
    <m/>
    <m/>
    <m/>
    <m/>
    <m/>
    <m/>
    <m/>
    <n v="1"/>
    <n v="0"/>
    <n v="1"/>
    <n v="0"/>
    <n v="0"/>
    <n v="0"/>
    <n v="0"/>
    <n v="0"/>
    <n v="0"/>
    <n v="0"/>
    <n v="1"/>
    <m/>
    <m/>
    <n v="0.5"/>
    <n v="0.5"/>
    <m/>
    <m/>
    <m/>
    <m/>
    <m/>
    <m/>
    <m/>
    <m/>
    <n v="1"/>
    <n v="1"/>
    <m/>
    <m/>
    <n v="515038"/>
    <n v="171570"/>
    <x v="6"/>
    <x v="6"/>
    <m/>
    <m/>
    <m/>
    <s v="Mixed Use Area"/>
    <s v="Stanley Road, Teddington"/>
    <m/>
    <m/>
    <m/>
    <m/>
    <x v="0"/>
  </r>
  <r>
    <x v="218"/>
    <x v="2"/>
    <s v="PA"/>
    <d v="2020-02-18T00:00:00"/>
    <d v="2023-02-18T00:00:00"/>
    <m/>
    <m/>
    <x v="2"/>
    <s v="Open Market"/>
    <s v="Y"/>
    <s v="Change of use of part ground and upper floors from A2 (Financial Services) use class into C3 (Residential)."/>
    <s v="347 Upper Richmond Road West, East Sheen, London, SW14 8RH"/>
    <s v="SW14 8RH"/>
    <m/>
    <m/>
    <m/>
    <m/>
    <m/>
    <m/>
    <m/>
    <m/>
    <m/>
    <n v="0"/>
    <m/>
    <n v="2"/>
    <m/>
    <m/>
    <m/>
    <m/>
    <m/>
    <m/>
    <m/>
    <n v="2"/>
    <n v="0"/>
    <n v="2"/>
    <n v="0"/>
    <n v="0"/>
    <n v="0"/>
    <n v="0"/>
    <n v="0"/>
    <n v="0"/>
    <n v="0"/>
    <n v="2"/>
    <m/>
    <m/>
    <n v="1"/>
    <n v="1"/>
    <m/>
    <m/>
    <m/>
    <m/>
    <m/>
    <m/>
    <m/>
    <m/>
    <n v="2"/>
    <n v="2"/>
    <m/>
    <m/>
    <n v="520577"/>
    <n v="175397"/>
    <x v="1"/>
    <x v="1"/>
    <m/>
    <s v="East Sheen"/>
    <m/>
    <m/>
    <m/>
    <m/>
    <m/>
    <m/>
    <m/>
    <x v="0"/>
  </r>
  <r>
    <x v="219"/>
    <x v="4"/>
    <m/>
    <d v="2020-09-24T00:00:00"/>
    <d v="2023-09-24T00:00:00"/>
    <m/>
    <m/>
    <x v="2"/>
    <s v="Open Market"/>
    <s v="Y"/>
    <s v="Demolition of existing outbuilding.  Single storey side/rear extension to facilitate change of use of rear part of ground floor (A1 (Retail)) to residential use (Class C3) to create 1 x 1 bed flat with associated cycle and refuse store."/>
    <s v="64 White Hart Lane, Barnes, London, SW13 0PZ"/>
    <s v="SW13 0PZ"/>
    <m/>
    <m/>
    <m/>
    <m/>
    <m/>
    <m/>
    <m/>
    <m/>
    <m/>
    <n v="0"/>
    <n v="1"/>
    <m/>
    <m/>
    <m/>
    <m/>
    <m/>
    <m/>
    <m/>
    <m/>
    <n v="1"/>
    <n v="1"/>
    <n v="0"/>
    <n v="0"/>
    <n v="0"/>
    <n v="0"/>
    <n v="0"/>
    <n v="0"/>
    <n v="0"/>
    <n v="0"/>
    <n v="1"/>
    <m/>
    <m/>
    <n v="0.5"/>
    <n v="0.5"/>
    <m/>
    <m/>
    <m/>
    <m/>
    <m/>
    <m/>
    <m/>
    <m/>
    <n v="1"/>
    <n v="1"/>
    <m/>
    <m/>
    <n v="521318"/>
    <n v="175834"/>
    <x v="10"/>
    <x v="10"/>
    <m/>
    <m/>
    <m/>
    <s v="Mixed Use Area"/>
    <s v="White Hart lane, Barnes"/>
    <m/>
    <m/>
    <s v="Conservation Area"/>
    <s v="CA33 Mortlake"/>
    <x v="0"/>
  </r>
  <r>
    <x v="220"/>
    <x v="2"/>
    <m/>
    <d v="2021-08-23T00:00:00"/>
    <d v="2024-08-23T00:00:00"/>
    <m/>
    <m/>
    <x v="2"/>
    <s v="Open Market"/>
    <s v="Y"/>
    <s v="Proposed conversion of existing office to 2 bedroom apartment."/>
    <s v="2 Heron Court, 3 - 5 High Street, Hampton, TW12 2SQ, "/>
    <s v="TW12 2SQ"/>
    <m/>
    <m/>
    <m/>
    <m/>
    <m/>
    <m/>
    <m/>
    <m/>
    <m/>
    <n v="0"/>
    <m/>
    <n v="1"/>
    <m/>
    <m/>
    <m/>
    <m/>
    <m/>
    <m/>
    <m/>
    <n v="1"/>
    <n v="0"/>
    <n v="1"/>
    <n v="0"/>
    <n v="0"/>
    <n v="0"/>
    <n v="0"/>
    <n v="0"/>
    <n v="0"/>
    <n v="0"/>
    <n v="1"/>
    <m/>
    <m/>
    <n v="0.5"/>
    <n v="0.5"/>
    <m/>
    <m/>
    <m/>
    <m/>
    <m/>
    <m/>
    <m/>
    <m/>
    <n v="1"/>
    <n v="1"/>
    <m/>
    <m/>
    <n v="513948"/>
    <n v="169533"/>
    <x v="12"/>
    <x v="12"/>
    <m/>
    <m/>
    <m/>
    <s v="Mixed Use Area"/>
    <s v="Thames Street, Hampton"/>
    <m/>
    <m/>
    <s v="Conservation Area"/>
    <s v="CA12 Hampton Village"/>
    <x v="0"/>
  </r>
  <r>
    <x v="221"/>
    <x v="0"/>
    <m/>
    <d v="2020-06-24T00:00:00"/>
    <d v="2023-06-24T00:00:00"/>
    <m/>
    <m/>
    <x v="2"/>
    <s v="Open Market"/>
    <s v="Y"/>
    <s v="Demolition of existing detached dwelling and construction of new 2 storey 4 bed house with basement level with associated hard and soft landscaping, cycle and refuse stores"/>
    <s v="Downlands, Petersham Close, Petersham, Richmond, TW10 7DZ, "/>
    <s v="TW10 7DZ"/>
    <m/>
    <m/>
    <m/>
    <n v="1"/>
    <m/>
    <m/>
    <m/>
    <m/>
    <m/>
    <n v="1"/>
    <m/>
    <m/>
    <m/>
    <m/>
    <n v="1"/>
    <m/>
    <m/>
    <m/>
    <m/>
    <n v="1"/>
    <n v="0"/>
    <n v="0"/>
    <n v="0"/>
    <n v="-1"/>
    <n v="1"/>
    <n v="0"/>
    <n v="0"/>
    <n v="0"/>
    <n v="0"/>
    <n v="0"/>
    <m/>
    <m/>
    <n v="0"/>
    <m/>
    <m/>
    <m/>
    <m/>
    <m/>
    <m/>
    <m/>
    <m/>
    <m/>
    <n v="0"/>
    <n v="0"/>
    <m/>
    <m/>
    <n v="517972"/>
    <n v="172874"/>
    <x v="9"/>
    <x v="9"/>
    <m/>
    <m/>
    <m/>
    <m/>
    <m/>
    <m/>
    <m/>
    <m/>
    <m/>
    <x v="1"/>
  </r>
  <r>
    <x v="222"/>
    <x v="3"/>
    <m/>
    <d v="2020-08-25T00:00:00"/>
    <d v="2023-08-25T00:00:00"/>
    <m/>
    <m/>
    <x v="2"/>
    <s v="Open Market"/>
    <s v="Y"/>
    <s v="Change of use of forecourt and existing lobby and staircase from B1(a) to sui generis (mixed B1(a)/C3) to facilitate the creation of a second floor extension to the existing office building to provide a 3 bed flat, external alterations to the fenestration"/>
    <s v="East House , 109 South Worple Way, East Sheen, London, SW14 8TN"/>
    <s v="SW14 8TN"/>
    <m/>
    <m/>
    <m/>
    <m/>
    <m/>
    <m/>
    <m/>
    <m/>
    <m/>
    <n v="0"/>
    <m/>
    <m/>
    <n v="1"/>
    <m/>
    <m/>
    <m/>
    <m/>
    <m/>
    <m/>
    <n v="1"/>
    <n v="0"/>
    <n v="0"/>
    <n v="1"/>
    <n v="0"/>
    <n v="0"/>
    <n v="0"/>
    <n v="0"/>
    <n v="0"/>
    <n v="0"/>
    <n v="1"/>
    <m/>
    <m/>
    <n v="0.5"/>
    <n v="0.5"/>
    <m/>
    <m/>
    <m/>
    <m/>
    <m/>
    <m/>
    <m/>
    <m/>
    <n v="1"/>
    <n v="1"/>
    <m/>
    <m/>
    <n v="520556"/>
    <n v="175757"/>
    <x v="1"/>
    <x v="1"/>
    <m/>
    <s v="East Sheen"/>
    <m/>
    <m/>
    <m/>
    <m/>
    <m/>
    <m/>
    <m/>
    <x v="0"/>
  </r>
  <r>
    <x v="223"/>
    <x v="2"/>
    <s v="PA"/>
    <d v="2021-02-02T00:00:00"/>
    <d v="2024-02-02T00:00:00"/>
    <d v="2022-04-08T00:00:00"/>
    <m/>
    <x v="2"/>
    <s v="Open Market"/>
    <s v="Y"/>
    <s v="Conversion of existing ground and first floor office to 2no. residential units"/>
    <s v="2 Mount Mews, Hampton, TW12 2SH"/>
    <s v="TW12 2SH"/>
    <m/>
    <m/>
    <m/>
    <m/>
    <m/>
    <m/>
    <m/>
    <m/>
    <m/>
    <n v="0"/>
    <n v="2"/>
    <m/>
    <m/>
    <m/>
    <m/>
    <m/>
    <m/>
    <m/>
    <m/>
    <n v="2"/>
    <n v="2"/>
    <n v="0"/>
    <n v="0"/>
    <n v="0"/>
    <n v="0"/>
    <n v="0"/>
    <n v="0"/>
    <n v="0"/>
    <n v="0"/>
    <n v="2"/>
    <m/>
    <m/>
    <n v="2"/>
    <m/>
    <m/>
    <m/>
    <m/>
    <m/>
    <m/>
    <m/>
    <m/>
    <m/>
    <n v="2"/>
    <n v="2"/>
    <m/>
    <m/>
    <n v="513964"/>
    <n v="169580"/>
    <x v="12"/>
    <x v="12"/>
    <m/>
    <m/>
    <m/>
    <m/>
    <m/>
    <m/>
    <m/>
    <s v="Conservation Area"/>
    <s v="CA12 Hampton Village"/>
    <x v="0"/>
  </r>
  <r>
    <x v="224"/>
    <x v="1"/>
    <m/>
    <d v="2020-10-14T00:00:00"/>
    <d v="2023-10-14T00:00:00"/>
    <m/>
    <m/>
    <x v="2"/>
    <s v="Open Market"/>
    <s v="Y"/>
    <s v="Conversion of existing 3-bed terraced dwelling to 2 x 1-bed flats"/>
    <s v="22 Linden Road, Hampton, TW12 2JB"/>
    <s v="TW12 2JB"/>
    <m/>
    <m/>
    <n v="1"/>
    <m/>
    <m/>
    <m/>
    <m/>
    <m/>
    <m/>
    <n v="1"/>
    <n v="2"/>
    <m/>
    <m/>
    <m/>
    <m/>
    <m/>
    <m/>
    <m/>
    <m/>
    <n v="2"/>
    <n v="2"/>
    <n v="0"/>
    <n v="-1"/>
    <n v="0"/>
    <n v="0"/>
    <n v="0"/>
    <n v="0"/>
    <n v="0"/>
    <n v="0"/>
    <n v="1"/>
    <m/>
    <m/>
    <n v="0.5"/>
    <n v="0.5"/>
    <m/>
    <m/>
    <m/>
    <m/>
    <m/>
    <m/>
    <m/>
    <m/>
    <n v="1"/>
    <n v="1"/>
    <m/>
    <m/>
    <n v="513125"/>
    <n v="169836"/>
    <x v="12"/>
    <x v="12"/>
    <m/>
    <m/>
    <m/>
    <m/>
    <m/>
    <m/>
    <m/>
    <m/>
    <m/>
    <x v="0"/>
  </r>
  <r>
    <x v="225"/>
    <x v="0"/>
    <m/>
    <d v="2020-09-30T00:00:00"/>
    <d v="2023-09-30T00:00:00"/>
    <m/>
    <m/>
    <x v="2"/>
    <s v="Open Market"/>
    <s v="Y"/>
    <s v="Demolition of existing garage and the erection of a single storey studio dwelling unit with associated hard and soft landscaping, refuse and cycle stores and boundary treatment."/>
    <s v="Land Rear Of, 40 Pagoda Avenue, Richmond, TW9 2HF"/>
    <s v="TW9 2HF"/>
    <m/>
    <m/>
    <m/>
    <m/>
    <m/>
    <m/>
    <m/>
    <m/>
    <m/>
    <n v="0"/>
    <n v="1"/>
    <m/>
    <m/>
    <m/>
    <m/>
    <m/>
    <m/>
    <m/>
    <m/>
    <n v="1"/>
    <n v="1"/>
    <n v="0"/>
    <n v="0"/>
    <n v="0"/>
    <n v="0"/>
    <n v="0"/>
    <n v="0"/>
    <n v="0"/>
    <n v="0"/>
    <n v="1"/>
    <m/>
    <m/>
    <n v="0.5"/>
    <n v="0.5"/>
    <m/>
    <m/>
    <m/>
    <m/>
    <m/>
    <m/>
    <m/>
    <m/>
    <n v="1"/>
    <n v="1"/>
    <m/>
    <m/>
    <n v="518657"/>
    <n v="175579"/>
    <x v="16"/>
    <x v="16"/>
    <m/>
    <m/>
    <m/>
    <m/>
    <m/>
    <m/>
    <m/>
    <m/>
    <m/>
    <x v="0"/>
  </r>
  <r>
    <x v="226"/>
    <x v="1"/>
    <m/>
    <d v="2020-12-04T00:00:00"/>
    <d v="2023-12-04T00:00:00"/>
    <d v="2022-04-19T00:00:00"/>
    <m/>
    <x v="2"/>
    <s v="Open Market"/>
    <s v="Y"/>
    <s v="Demolition of the existing external staircase at the rear, part change of use of ground floor to C3 use, construction of a first floor infill rear extension with two rooflights at the front and 1 rooflight to rear to facilitate the conversion of existing 1 x three bedroom maisonette into 2 flats (2 x 1 bed)"/>
    <s v="2 Grand Parade, East Sheen, London, SW14 7PS"/>
    <s v="SW14 7PS"/>
    <m/>
    <m/>
    <n v="1"/>
    <m/>
    <m/>
    <m/>
    <m/>
    <m/>
    <m/>
    <n v="1"/>
    <n v="2"/>
    <m/>
    <m/>
    <m/>
    <m/>
    <m/>
    <m/>
    <m/>
    <m/>
    <n v="2"/>
    <n v="2"/>
    <n v="0"/>
    <n v="-1"/>
    <n v="0"/>
    <n v="0"/>
    <n v="0"/>
    <n v="0"/>
    <n v="0"/>
    <n v="0"/>
    <n v="1"/>
    <m/>
    <m/>
    <n v="1"/>
    <m/>
    <m/>
    <m/>
    <m/>
    <m/>
    <m/>
    <m/>
    <m/>
    <m/>
    <n v="1"/>
    <n v="1"/>
    <m/>
    <m/>
    <n v="520166"/>
    <n v="175305"/>
    <x v="1"/>
    <x v="1"/>
    <m/>
    <s v="East Sheen"/>
    <m/>
    <m/>
    <m/>
    <m/>
    <m/>
    <m/>
    <m/>
    <x v="0"/>
  </r>
  <r>
    <x v="227"/>
    <x v="1"/>
    <m/>
    <d v="2021-06-21T00:00:00"/>
    <d v="2024-06-21T00:00:00"/>
    <d v="2022-07-06T00:00:00"/>
    <m/>
    <x v="2"/>
    <s v="Open Market"/>
    <s v="Y"/>
    <s v="Part change of use of ground floor from A3 to C3 (Residential) and alterations to existing shopfront to create new access door to facilitate the conversion of existing 2 x 3 bed maisonettes into 4 No. self-contained studio and 3 No. 1 bed Flats; Rear Infill between the Outriggers at first and second-floor level; Replacement of Roof with New Flat Red Clay Roof Tiles; Installation of 2 No. Velux Conservation Windows on Front Facing Pitched Roof; 2 No. Velux Conservation Windows and 1 No. AOV Window along with 12 No. Solar PV Panels on Rear Facing Pitched Roof; installation of 8 No. Solar PV Panels on the two Rear Outrigger Flat Roofs; and replacement / repositioning of the existing Extraction Duct at the rear of the Property"/>
    <s v="102 - 104 Kew Road, Richmond, TW9 2PQ, "/>
    <s v="TW9 2PQ"/>
    <m/>
    <m/>
    <n v="2"/>
    <m/>
    <m/>
    <m/>
    <m/>
    <m/>
    <m/>
    <n v="2"/>
    <n v="7"/>
    <m/>
    <m/>
    <m/>
    <m/>
    <m/>
    <m/>
    <m/>
    <m/>
    <n v="7"/>
    <n v="7"/>
    <n v="0"/>
    <n v="-2"/>
    <n v="0"/>
    <n v="0"/>
    <n v="0"/>
    <n v="0"/>
    <n v="0"/>
    <n v="0"/>
    <n v="5"/>
    <m/>
    <m/>
    <n v="2.5"/>
    <n v="2.5"/>
    <m/>
    <m/>
    <m/>
    <m/>
    <m/>
    <m/>
    <m/>
    <m/>
    <n v="5"/>
    <n v="5"/>
    <m/>
    <m/>
    <n v="518353"/>
    <n v="175510"/>
    <x v="16"/>
    <x v="16"/>
    <m/>
    <m/>
    <m/>
    <s v="Mixed Use Area"/>
    <s v="Kew Road"/>
    <m/>
    <m/>
    <s v="Conservation Area"/>
    <s v="CA36 Kew Foot Road"/>
    <x v="0"/>
  </r>
  <r>
    <x v="228"/>
    <x v="0"/>
    <m/>
    <d v="2020-08-10T00:00:00"/>
    <d v="2023-08-10T00:00:00"/>
    <m/>
    <m/>
    <x v="2"/>
    <s v="Open Market"/>
    <s v="Y"/>
    <s v="The construction of a two storey 4 bedroom dwelling with a basement level following the demolition of the existing house and garage."/>
    <s v="90 Ormond Avenue, Hampton, TW12 2RX, "/>
    <s v="TW12 2RX"/>
    <m/>
    <m/>
    <m/>
    <n v="1"/>
    <m/>
    <m/>
    <m/>
    <m/>
    <m/>
    <n v="1"/>
    <m/>
    <m/>
    <m/>
    <n v="1"/>
    <m/>
    <m/>
    <m/>
    <m/>
    <m/>
    <n v="1"/>
    <n v="0"/>
    <n v="0"/>
    <n v="0"/>
    <n v="0"/>
    <n v="0"/>
    <n v="0"/>
    <n v="0"/>
    <n v="0"/>
    <n v="0"/>
    <n v="0"/>
    <m/>
    <m/>
    <n v="0"/>
    <m/>
    <m/>
    <m/>
    <m/>
    <m/>
    <m/>
    <m/>
    <m/>
    <m/>
    <n v="0"/>
    <n v="0"/>
    <m/>
    <m/>
    <n v="513542"/>
    <n v="169839"/>
    <x v="12"/>
    <x v="12"/>
    <m/>
    <m/>
    <m/>
    <m/>
    <m/>
    <m/>
    <m/>
    <m/>
    <m/>
    <x v="0"/>
  </r>
  <r>
    <x v="229"/>
    <x v="2"/>
    <m/>
    <d v="2020-09-16T00:00:00"/>
    <d v="2023-09-16T00:00:00"/>
    <m/>
    <m/>
    <x v="2"/>
    <s v="Open Market"/>
    <s v="Y"/>
    <s v="Rear extension at first floor level with green roof, installation of rooflights on side and rear facing roof slopes to facilitate change of use of upper floors to C3 (residential) use and to provide 1 x 2 bed maisonette: additional shop storage space at f"/>
    <s v="5 Barnes High Street, Barnes, London, SW13 9LB"/>
    <s v="SW13 9LB"/>
    <m/>
    <m/>
    <m/>
    <m/>
    <m/>
    <m/>
    <m/>
    <m/>
    <m/>
    <n v="0"/>
    <m/>
    <n v="1"/>
    <m/>
    <m/>
    <m/>
    <m/>
    <m/>
    <m/>
    <m/>
    <n v="1"/>
    <n v="0"/>
    <n v="1"/>
    <n v="0"/>
    <n v="0"/>
    <n v="0"/>
    <n v="0"/>
    <n v="0"/>
    <n v="0"/>
    <n v="0"/>
    <n v="1"/>
    <m/>
    <m/>
    <n v="0.5"/>
    <n v="0.5"/>
    <m/>
    <m/>
    <m/>
    <m/>
    <m/>
    <m/>
    <m/>
    <m/>
    <n v="1"/>
    <n v="1"/>
    <m/>
    <m/>
    <n v="521750"/>
    <n v="176384"/>
    <x v="10"/>
    <x v="10"/>
    <m/>
    <m/>
    <m/>
    <s v="Mixed Use Area"/>
    <s v="High Street, Barnes"/>
    <m/>
    <m/>
    <s v="Conservation Area"/>
    <s v="CA1 Barnes Green"/>
    <x v="0"/>
  </r>
  <r>
    <x v="230"/>
    <x v="2"/>
    <s v="PA"/>
    <d v="2020-08-19T00:00:00"/>
    <d v="2023-08-19T00:00:00"/>
    <m/>
    <m/>
    <x v="2"/>
    <s v="Open Market"/>
    <s v="Y"/>
    <s v="Change of use of office (B1a) to dwelling (C3)"/>
    <s v="112 Shacklegate Lane, Teddington, TW11 8SH, "/>
    <s v="TW11 8SH"/>
    <m/>
    <m/>
    <m/>
    <m/>
    <m/>
    <m/>
    <m/>
    <m/>
    <m/>
    <n v="0"/>
    <n v="1"/>
    <m/>
    <m/>
    <m/>
    <m/>
    <m/>
    <m/>
    <m/>
    <m/>
    <n v="1"/>
    <n v="1"/>
    <n v="0"/>
    <n v="0"/>
    <n v="0"/>
    <n v="0"/>
    <n v="0"/>
    <n v="0"/>
    <n v="0"/>
    <n v="0"/>
    <n v="1"/>
    <m/>
    <m/>
    <n v="0.5"/>
    <n v="0.5"/>
    <m/>
    <m/>
    <m/>
    <m/>
    <m/>
    <m/>
    <m/>
    <m/>
    <n v="1"/>
    <n v="1"/>
    <m/>
    <m/>
    <n v="515402"/>
    <n v="171660"/>
    <x v="6"/>
    <x v="6"/>
    <m/>
    <m/>
    <m/>
    <m/>
    <m/>
    <m/>
    <m/>
    <m/>
    <m/>
    <x v="0"/>
  </r>
  <r>
    <x v="231"/>
    <x v="3"/>
    <m/>
    <d v="2021-06-08T00:00:00"/>
    <d v="2024-06-08T00:00:00"/>
    <m/>
    <m/>
    <x v="2"/>
    <s v="Open Market"/>
    <s v="Y"/>
    <s v="Additional storey to 2-storey commercial building to provide 4 no.1 bed apartments"/>
    <s v="Ground Floor, 55 - 61 Heath Road, Twickenham, TW1 4AW, "/>
    <s v="TW1 4AW"/>
    <m/>
    <m/>
    <m/>
    <m/>
    <m/>
    <m/>
    <m/>
    <m/>
    <m/>
    <n v="0"/>
    <n v="4"/>
    <m/>
    <m/>
    <m/>
    <m/>
    <m/>
    <m/>
    <m/>
    <m/>
    <n v="4"/>
    <n v="4"/>
    <n v="0"/>
    <n v="0"/>
    <n v="0"/>
    <n v="0"/>
    <n v="0"/>
    <n v="0"/>
    <n v="0"/>
    <n v="0"/>
    <n v="4"/>
    <m/>
    <m/>
    <n v="2"/>
    <n v="2"/>
    <m/>
    <m/>
    <m/>
    <m/>
    <m/>
    <m/>
    <m/>
    <m/>
    <n v="4"/>
    <n v="4"/>
    <m/>
    <m/>
    <n v="515975"/>
    <n v="173091"/>
    <x v="8"/>
    <x v="8"/>
    <m/>
    <s v="Twickenham"/>
    <m/>
    <m/>
    <m/>
    <m/>
    <m/>
    <m/>
    <m/>
    <x v="0"/>
  </r>
  <r>
    <x v="232"/>
    <x v="0"/>
    <m/>
    <d v="2022-01-26T00:00:00"/>
    <d v="2025-01-26T00:00:00"/>
    <m/>
    <m/>
    <x v="2"/>
    <s v="Open Market"/>
    <s v="Y"/>
    <s v="Demolition of existing garages and erection of a part two / four storey building to provide 4 x 1, 4 x 2 and 1 x 3 bedroom flats and associated soft and hard landscaping, cycle and refuse stores."/>
    <s v="Garage Site, Marys Terrace, Twickenham, TW1 3JB"/>
    <s v="TW1 3JB"/>
    <m/>
    <m/>
    <m/>
    <m/>
    <m/>
    <m/>
    <m/>
    <m/>
    <m/>
    <n v="0"/>
    <n v="4"/>
    <n v="4"/>
    <n v="1"/>
    <m/>
    <m/>
    <m/>
    <m/>
    <m/>
    <m/>
    <n v="9"/>
    <n v="4"/>
    <n v="4"/>
    <n v="1"/>
    <n v="0"/>
    <n v="0"/>
    <n v="0"/>
    <n v="0"/>
    <n v="0"/>
    <n v="0"/>
    <n v="9"/>
    <m/>
    <m/>
    <m/>
    <n v="4.5"/>
    <n v="4.5"/>
    <m/>
    <m/>
    <m/>
    <m/>
    <m/>
    <m/>
    <m/>
    <n v="9"/>
    <n v="9"/>
    <m/>
    <m/>
    <n v="516182"/>
    <n v="173653"/>
    <x v="3"/>
    <x v="3"/>
    <m/>
    <s v="Twickenham"/>
    <m/>
    <m/>
    <m/>
    <m/>
    <m/>
    <m/>
    <m/>
    <x v="0"/>
  </r>
  <r>
    <x v="233"/>
    <x v="2"/>
    <m/>
    <d v="2021-05-20T00:00:00"/>
    <d v="2024-05-20T00:00:00"/>
    <m/>
    <m/>
    <x v="2"/>
    <s v="Open Market"/>
    <s v="Y"/>
    <s v="Change of use of part of ground floor commercial unit to provide 4 x 1 bedroom dwellings"/>
    <s v="159 Heath Road, Twickenham TW1 4BH"/>
    <s v="TW1 4BH"/>
    <m/>
    <m/>
    <m/>
    <m/>
    <m/>
    <m/>
    <m/>
    <m/>
    <m/>
    <n v="0"/>
    <n v="4"/>
    <m/>
    <m/>
    <m/>
    <m/>
    <m/>
    <m/>
    <m/>
    <m/>
    <n v="4"/>
    <n v="4"/>
    <n v="0"/>
    <n v="0"/>
    <n v="0"/>
    <n v="0"/>
    <n v="0"/>
    <n v="0"/>
    <n v="0"/>
    <n v="0"/>
    <n v="4"/>
    <m/>
    <m/>
    <m/>
    <n v="4"/>
    <m/>
    <m/>
    <m/>
    <m/>
    <m/>
    <m/>
    <m/>
    <m/>
    <n v="4"/>
    <n v="4"/>
    <m/>
    <m/>
    <n v="515605"/>
    <n v="173100"/>
    <x v="8"/>
    <x v="8"/>
    <m/>
    <s v="Twickenham"/>
    <m/>
    <m/>
    <m/>
    <m/>
    <m/>
    <m/>
    <m/>
    <x v="0"/>
  </r>
  <r>
    <x v="234"/>
    <x v="4"/>
    <m/>
    <d v="2021-02-12T00:00:00"/>
    <d v="2024-02-12T00:00:00"/>
    <m/>
    <m/>
    <x v="2"/>
    <s v="Open Market"/>
    <s v="Y"/>
    <s v="Ground and basement extensions to facilitate change of use of basement and part change of use of ground floor from A1 to C3 to provide a one- bedroom residential unit"/>
    <s v="4 The Broadway, Barnes, London, SW13 0NY"/>
    <s v="SW13 0NY"/>
    <m/>
    <m/>
    <m/>
    <m/>
    <m/>
    <m/>
    <m/>
    <m/>
    <m/>
    <n v="0"/>
    <n v="1"/>
    <m/>
    <m/>
    <m/>
    <m/>
    <m/>
    <m/>
    <m/>
    <m/>
    <n v="1"/>
    <n v="1"/>
    <n v="0"/>
    <n v="0"/>
    <n v="0"/>
    <n v="0"/>
    <n v="0"/>
    <n v="0"/>
    <n v="0"/>
    <n v="0"/>
    <n v="1"/>
    <m/>
    <m/>
    <n v="0.5"/>
    <n v="0.5"/>
    <m/>
    <m/>
    <m/>
    <m/>
    <m/>
    <m/>
    <m/>
    <m/>
    <n v="1"/>
    <n v="1"/>
    <m/>
    <m/>
    <n v="521239"/>
    <n v="176042"/>
    <x v="10"/>
    <x v="10"/>
    <m/>
    <m/>
    <m/>
    <s v="Mixed Use Area"/>
    <s v="White Hart Lane/Mortlake H"/>
    <m/>
    <m/>
    <s v="Conservation Area"/>
    <s v="CA33 Mortlake"/>
    <x v="0"/>
  </r>
  <r>
    <x v="235"/>
    <x v="2"/>
    <m/>
    <d v="2020-10-02T00:00:00"/>
    <d v="2023-10-02T00:00:00"/>
    <m/>
    <m/>
    <x v="2"/>
    <s v="Open Market"/>
    <s v="Y"/>
    <s v="Conversion of public house to a single residential dwelling"/>
    <s v="80 Windmill Road, Hampton Hill, Hampton, TW12 1QU, "/>
    <s v="TW12 1QU"/>
    <m/>
    <m/>
    <m/>
    <n v="1"/>
    <m/>
    <m/>
    <m/>
    <m/>
    <m/>
    <n v="1"/>
    <m/>
    <m/>
    <m/>
    <n v="1"/>
    <m/>
    <m/>
    <m/>
    <m/>
    <m/>
    <n v="1"/>
    <n v="0"/>
    <n v="0"/>
    <n v="0"/>
    <n v="0"/>
    <n v="0"/>
    <n v="0"/>
    <n v="0"/>
    <n v="0"/>
    <n v="0"/>
    <n v="0"/>
    <m/>
    <m/>
    <n v="0"/>
    <m/>
    <m/>
    <m/>
    <m/>
    <m/>
    <m/>
    <m/>
    <m/>
    <m/>
    <n v="0"/>
    <n v="0"/>
    <m/>
    <m/>
    <n v="513956"/>
    <n v="171140"/>
    <x v="6"/>
    <x v="6"/>
    <m/>
    <m/>
    <m/>
    <m/>
    <m/>
    <m/>
    <m/>
    <m/>
    <m/>
    <x v="1"/>
  </r>
  <r>
    <x v="236"/>
    <x v="2"/>
    <s v="PA"/>
    <d v="2020-08-25T00:00:00"/>
    <d v="2023-08-25T00:00:00"/>
    <m/>
    <m/>
    <x v="2"/>
    <s v="Open Market"/>
    <s v="Y"/>
    <s v="Proposed change of use from Class B1(c) light industrial to Class C3 (residential) (2 dwellings)."/>
    <s v="12 High Street, Hampton Hill, TW12 1PD"/>
    <s v="TW12 1PD"/>
    <m/>
    <m/>
    <m/>
    <m/>
    <m/>
    <m/>
    <m/>
    <m/>
    <m/>
    <n v="0"/>
    <n v="2"/>
    <m/>
    <m/>
    <m/>
    <m/>
    <m/>
    <m/>
    <m/>
    <m/>
    <n v="2"/>
    <n v="2"/>
    <n v="0"/>
    <n v="0"/>
    <n v="0"/>
    <n v="0"/>
    <n v="0"/>
    <n v="0"/>
    <n v="0"/>
    <n v="0"/>
    <n v="2"/>
    <m/>
    <m/>
    <n v="1"/>
    <n v="1"/>
    <m/>
    <m/>
    <m/>
    <m/>
    <m/>
    <m/>
    <m/>
    <m/>
    <n v="2"/>
    <n v="2"/>
    <m/>
    <m/>
    <n v="514296"/>
    <n v="170824"/>
    <x v="6"/>
    <x v="6"/>
    <m/>
    <m/>
    <m/>
    <s v="Mixed Use Area"/>
    <s v="High Street, Hampton Hill"/>
    <m/>
    <m/>
    <s v="Conservation Area"/>
    <s v="CA38 High Street Hampton Hill"/>
    <x v="1"/>
  </r>
  <r>
    <x v="237"/>
    <x v="2"/>
    <m/>
    <d v="2020-12-14T00:00:00"/>
    <d v="2023-12-14T00:00:00"/>
    <m/>
    <m/>
    <x v="2"/>
    <s v="Open Market"/>
    <s v="Y"/>
    <s v="Change of use of existing financial and professional services to C3 (Residential) to create 1 two bed flat, rear extension, fenestration alterations and insertion of rooflight to single storey front projection."/>
    <s v="192 Heath Road, Twickenham, TW2 5TX"/>
    <s v="TW2 5TX"/>
    <m/>
    <m/>
    <m/>
    <m/>
    <m/>
    <m/>
    <m/>
    <m/>
    <m/>
    <n v="0"/>
    <m/>
    <n v="1"/>
    <m/>
    <m/>
    <m/>
    <m/>
    <m/>
    <m/>
    <m/>
    <n v="1"/>
    <n v="0"/>
    <n v="1"/>
    <n v="0"/>
    <n v="0"/>
    <n v="0"/>
    <n v="0"/>
    <n v="0"/>
    <n v="0"/>
    <n v="0"/>
    <n v="1"/>
    <m/>
    <m/>
    <n v="0.5"/>
    <n v="0.5"/>
    <m/>
    <m/>
    <m/>
    <m/>
    <m/>
    <m/>
    <m/>
    <m/>
    <n v="1"/>
    <n v="1"/>
    <m/>
    <m/>
    <n v="515502"/>
    <n v="173093"/>
    <x v="8"/>
    <x v="8"/>
    <m/>
    <m/>
    <m/>
    <s v="Mixed Use Area"/>
    <s v="Twickenham Green"/>
    <m/>
    <m/>
    <s v="Conservation Area"/>
    <s v="CA9 Twickenham Green"/>
    <x v="0"/>
  </r>
  <r>
    <x v="238"/>
    <x v="2"/>
    <s v="PA"/>
    <d v="2020-10-23T00:00:00"/>
    <d v="2023-10-23T00:00:00"/>
    <m/>
    <m/>
    <x v="2"/>
    <s v="Open Market"/>
    <s v="Y"/>
    <s v="Change of use from Class B1(a) to Class C3 to provide 1 x 3 bed flat"/>
    <s v="First Floor, 23 - 25 King Street, Twickenham, TW1 3SD"/>
    <s v="TW1 3SD"/>
    <m/>
    <m/>
    <m/>
    <m/>
    <m/>
    <m/>
    <m/>
    <m/>
    <m/>
    <n v="0"/>
    <m/>
    <m/>
    <n v="1"/>
    <m/>
    <m/>
    <m/>
    <m/>
    <m/>
    <m/>
    <n v="1"/>
    <n v="0"/>
    <n v="0"/>
    <n v="1"/>
    <n v="0"/>
    <n v="0"/>
    <n v="0"/>
    <n v="0"/>
    <n v="0"/>
    <n v="0"/>
    <n v="1"/>
    <m/>
    <m/>
    <n v="0.5"/>
    <n v="0.5"/>
    <m/>
    <m/>
    <m/>
    <m/>
    <m/>
    <m/>
    <m/>
    <m/>
    <n v="1"/>
    <n v="1"/>
    <m/>
    <m/>
    <n v="516240"/>
    <n v="173173"/>
    <x v="3"/>
    <x v="3"/>
    <m/>
    <s v="Twickenham"/>
    <m/>
    <m/>
    <m/>
    <m/>
    <m/>
    <m/>
    <m/>
    <x v="0"/>
  </r>
  <r>
    <x v="239"/>
    <x v="2"/>
    <s v="PA"/>
    <d v="2021-01-29T00:00:00"/>
    <d v="2024-01-29T00:00:00"/>
    <m/>
    <m/>
    <x v="2"/>
    <s v="Open Market"/>
    <s v="Y"/>
    <s v="CHANGE OF USE FROM OFFICE TO RESIDENTIAL TO CREATE 31 RESIDENTIAL UNITS"/>
    <s v="159 Mortlake Road, Kew"/>
    <s v="TW9"/>
    <m/>
    <m/>
    <m/>
    <m/>
    <m/>
    <m/>
    <m/>
    <m/>
    <m/>
    <n v="0"/>
    <n v="21"/>
    <n v="10"/>
    <m/>
    <m/>
    <m/>
    <m/>
    <m/>
    <m/>
    <m/>
    <n v="31"/>
    <n v="21"/>
    <n v="10"/>
    <n v="0"/>
    <n v="0"/>
    <n v="0"/>
    <n v="0"/>
    <n v="0"/>
    <n v="0"/>
    <n v="0"/>
    <n v="31"/>
    <s v="Y"/>
    <m/>
    <m/>
    <n v="7.75"/>
    <n v="7.75"/>
    <n v="7.75"/>
    <n v="7.75"/>
    <m/>
    <m/>
    <m/>
    <m/>
    <m/>
    <n v="31"/>
    <n v="31"/>
    <m/>
    <m/>
    <n v="519533"/>
    <n v="176694"/>
    <x v="13"/>
    <x v="13"/>
    <m/>
    <m/>
    <m/>
    <m/>
    <m/>
    <m/>
    <m/>
    <m/>
    <m/>
    <x v="0"/>
  </r>
  <r>
    <x v="240"/>
    <x v="2"/>
    <m/>
    <d v="2021-09-30T00:00:00"/>
    <d v="2024-09-30T00:00:00"/>
    <m/>
    <m/>
    <x v="2"/>
    <s v="Open Market"/>
    <s v="Y"/>
    <s v="Fenestration alterations to rear and side elevation to facilitate change of use of rear part of premises from Class E (Retail) to C3 to create 1 x 1 bed flat and associated refuse and cycle store."/>
    <s v="301 Richmond Road, Kingston Upon Thames, KT2 5QU"/>
    <s v="KT2 5QU"/>
    <m/>
    <m/>
    <m/>
    <m/>
    <m/>
    <m/>
    <m/>
    <m/>
    <m/>
    <n v="0"/>
    <n v="1"/>
    <m/>
    <m/>
    <m/>
    <m/>
    <m/>
    <m/>
    <m/>
    <m/>
    <n v="1"/>
    <n v="1"/>
    <n v="0"/>
    <n v="0"/>
    <n v="0"/>
    <n v="0"/>
    <n v="0"/>
    <n v="0"/>
    <n v="0"/>
    <n v="0"/>
    <n v="1"/>
    <m/>
    <m/>
    <n v="0.5"/>
    <n v="0.5"/>
    <m/>
    <m/>
    <m/>
    <m/>
    <m/>
    <m/>
    <m/>
    <m/>
    <n v="1"/>
    <n v="1"/>
    <m/>
    <m/>
    <n v="517763"/>
    <n v="171531"/>
    <x v="9"/>
    <x v="9"/>
    <m/>
    <m/>
    <m/>
    <m/>
    <m/>
    <m/>
    <m/>
    <m/>
    <m/>
    <x v="1"/>
  </r>
  <r>
    <x v="241"/>
    <x v="0"/>
    <m/>
    <d v="2022-01-18T00:00:00"/>
    <d v="2025-01-18T00:00:00"/>
    <m/>
    <m/>
    <x v="2"/>
    <s v="Open Market"/>
    <s v="Y"/>
    <s v="Demolition of garage to rear of property accessed from Castle Yard to facilitate change of use of rear part to C3 (Residential) use to provide 1 x 2 bedroom two storey house with associated cycle and refuse stores"/>
    <s v="28 Hill Street, Richmond, TW9 1TW"/>
    <s v="TW9 1TW"/>
    <m/>
    <m/>
    <m/>
    <m/>
    <m/>
    <m/>
    <m/>
    <m/>
    <m/>
    <n v="0"/>
    <m/>
    <n v="1"/>
    <m/>
    <m/>
    <m/>
    <m/>
    <m/>
    <m/>
    <m/>
    <n v="1"/>
    <n v="0"/>
    <n v="1"/>
    <n v="0"/>
    <n v="0"/>
    <n v="0"/>
    <n v="0"/>
    <n v="0"/>
    <n v="0"/>
    <n v="0"/>
    <n v="1"/>
    <m/>
    <m/>
    <n v="0.5"/>
    <n v="0.5"/>
    <m/>
    <m/>
    <m/>
    <m/>
    <m/>
    <m/>
    <m/>
    <m/>
    <n v="1"/>
    <n v="1"/>
    <m/>
    <m/>
    <n v="517804"/>
    <n v="174681"/>
    <x v="4"/>
    <x v="4"/>
    <m/>
    <s v="Richmond"/>
    <m/>
    <m/>
    <m/>
    <m/>
    <m/>
    <s v="Conservation Area"/>
    <s v="CA17 Central Richmond"/>
    <x v="0"/>
  </r>
  <r>
    <x v="242"/>
    <x v="0"/>
    <m/>
    <d v="2021-08-02T00:00:00"/>
    <d v="2024-08-02T00:00:00"/>
    <d v="2022-06-29T00:00:00"/>
    <m/>
    <x v="2"/>
    <s v="Open Market"/>
    <s v="Y"/>
    <s v="Erection of a new 3 bedroom disabled dwelling with mezzanine, dormer room and carers' accommodation and retrospective permission for the demolition of fire destroyed bungalow."/>
    <s v="31A Whitton Waye, Whitton, Hounslow, TW3 2LT, "/>
    <s v="TW3 2LT"/>
    <m/>
    <m/>
    <n v="1"/>
    <m/>
    <m/>
    <m/>
    <m/>
    <m/>
    <m/>
    <n v="1"/>
    <m/>
    <m/>
    <m/>
    <m/>
    <n v="1"/>
    <m/>
    <m/>
    <m/>
    <m/>
    <n v="1"/>
    <n v="0"/>
    <n v="0"/>
    <n v="-1"/>
    <n v="0"/>
    <n v="1"/>
    <n v="0"/>
    <n v="0"/>
    <n v="0"/>
    <n v="0"/>
    <n v="0"/>
    <m/>
    <m/>
    <n v="0"/>
    <m/>
    <m/>
    <m/>
    <m/>
    <m/>
    <m/>
    <m/>
    <m/>
    <m/>
    <n v="0"/>
    <n v="0"/>
    <m/>
    <m/>
    <n v="513403"/>
    <n v="174165"/>
    <x v="14"/>
    <x v="14"/>
    <m/>
    <m/>
    <m/>
    <m/>
    <m/>
    <m/>
    <m/>
    <m/>
    <m/>
    <x v="0"/>
  </r>
  <r>
    <x v="243"/>
    <x v="2"/>
    <m/>
    <d v="2021-09-23T00:00:00"/>
    <d v="2024-09-23T00:00:00"/>
    <d v="2022-05-01T00:00:00"/>
    <m/>
    <x v="2"/>
    <s v="Open Market"/>
    <s v="Y"/>
    <s v="Change of use for conversion of an office designed as a live work one-bedroom residential property to a two-bedroom residential property, with associated landscaping."/>
    <s v="19 Thames Street, Hampton, TW12 2EW"/>
    <s v="TW12 2EW"/>
    <n v="1"/>
    <m/>
    <m/>
    <m/>
    <m/>
    <m/>
    <m/>
    <m/>
    <m/>
    <n v="1"/>
    <m/>
    <n v="1"/>
    <m/>
    <m/>
    <m/>
    <m/>
    <m/>
    <m/>
    <m/>
    <n v="1"/>
    <n v="-1"/>
    <n v="1"/>
    <n v="0"/>
    <n v="0"/>
    <n v="0"/>
    <n v="0"/>
    <n v="0"/>
    <n v="0"/>
    <n v="0"/>
    <n v="0"/>
    <m/>
    <m/>
    <n v="0"/>
    <m/>
    <m/>
    <m/>
    <m/>
    <m/>
    <m/>
    <m/>
    <m/>
    <m/>
    <n v="0"/>
    <n v="0"/>
    <m/>
    <m/>
    <n v="513893"/>
    <n v="169502"/>
    <x v="12"/>
    <x v="12"/>
    <m/>
    <m/>
    <s v="Thames Policy Area"/>
    <s v="Mixed Use Area"/>
    <s v="Thames Street, Hampton"/>
    <m/>
    <m/>
    <s v="Conservation Area"/>
    <s v="CA12 Hampton Village"/>
    <x v="0"/>
  </r>
  <r>
    <x v="244"/>
    <x v="2"/>
    <m/>
    <d v="2021-07-30T00:00:00"/>
    <d v="2024-07-30T00:00:00"/>
    <m/>
    <m/>
    <x v="2"/>
    <s v="Open Market"/>
    <s v="Y"/>
    <s v="Conversion of Upper Floors to No. 104 (House of Multiple Occupation) to two self contained Flats, with new ground floor pedestrian access."/>
    <s v="102-104 , Heath Road, Twickenham, TW1 4BW"/>
    <s v="TW1 4BW"/>
    <m/>
    <m/>
    <m/>
    <m/>
    <m/>
    <m/>
    <m/>
    <m/>
    <m/>
    <n v="0"/>
    <n v="2"/>
    <m/>
    <m/>
    <m/>
    <m/>
    <m/>
    <m/>
    <m/>
    <m/>
    <n v="2"/>
    <n v="2"/>
    <n v="0"/>
    <n v="0"/>
    <n v="0"/>
    <n v="0"/>
    <n v="0"/>
    <n v="0"/>
    <n v="0"/>
    <n v="0"/>
    <n v="2"/>
    <m/>
    <m/>
    <n v="1"/>
    <n v="1"/>
    <m/>
    <m/>
    <m/>
    <m/>
    <m/>
    <m/>
    <m/>
    <m/>
    <n v="2"/>
    <n v="2"/>
    <m/>
    <m/>
    <n v="515822"/>
    <n v="173145"/>
    <x v="8"/>
    <x v="8"/>
    <m/>
    <s v="Twickenham"/>
    <m/>
    <m/>
    <m/>
    <m/>
    <m/>
    <m/>
    <m/>
    <x v="0"/>
  </r>
  <r>
    <x v="245"/>
    <x v="0"/>
    <m/>
    <d v="2021-06-24T00:00:00"/>
    <d v="2024-06-24T00:00:00"/>
    <m/>
    <m/>
    <x v="2"/>
    <s v="Open Market"/>
    <s v="Y"/>
    <s v="Erection of a 3 bed detached dwelling house with associated off-street parking and amenity space"/>
    <s v="52 Ringwood Way, Hampton Hill, TW12 1AT"/>
    <s v="TW12 1AT"/>
    <m/>
    <m/>
    <m/>
    <m/>
    <m/>
    <m/>
    <m/>
    <m/>
    <m/>
    <n v="0"/>
    <m/>
    <m/>
    <n v="1"/>
    <m/>
    <m/>
    <m/>
    <m/>
    <m/>
    <m/>
    <n v="1"/>
    <n v="0"/>
    <n v="0"/>
    <n v="1"/>
    <n v="0"/>
    <n v="0"/>
    <n v="0"/>
    <n v="0"/>
    <n v="0"/>
    <n v="0"/>
    <n v="1"/>
    <m/>
    <m/>
    <n v="0.5"/>
    <n v="0.5"/>
    <m/>
    <m/>
    <m/>
    <m/>
    <m/>
    <m/>
    <m/>
    <m/>
    <n v="1"/>
    <n v="1"/>
    <m/>
    <m/>
    <n v="513278"/>
    <n v="171616"/>
    <x v="17"/>
    <x v="17"/>
    <s v="Y"/>
    <m/>
    <m/>
    <m/>
    <m/>
    <m/>
    <m/>
    <m/>
    <m/>
    <x v="1"/>
  </r>
  <r>
    <x v="246"/>
    <x v="3"/>
    <m/>
    <d v="2021-08-27T00:00:00"/>
    <d v="2024-08-27T00:00:00"/>
    <m/>
    <m/>
    <x v="2"/>
    <s v="Open Market"/>
    <s v="Y"/>
    <s v="Construction of an additonal storey containing 3no. flats immediately above the existing topmost residential storey, and recreation of the existing roof shape; addition of 2no. off-street parking spaces along with secure bike and bin storage."/>
    <s v="Heritage House, 145 London Road, Twickenham"/>
    <s v="TW1 1EF"/>
    <m/>
    <m/>
    <m/>
    <m/>
    <m/>
    <m/>
    <m/>
    <m/>
    <m/>
    <n v="0"/>
    <n v="3"/>
    <m/>
    <m/>
    <m/>
    <m/>
    <m/>
    <m/>
    <m/>
    <m/>
    <n v="3"/>
    <n v="3"/>
    <n v="0"/>
    <n v="0"/>
    <n v="0"/>
    <n v="0"/>
    <n v="0"/>
    <n v="0"/>
    <n v="0"/>
    <n v="0"/>
    <n v="3"/>
    <m/>
    <m/>
    <n v="1.5"/>
    <n v="1.5"/>
    <m/>
    <m/>
    <m/>
    <m/>
    <m/>
    <m/>
    <m/>
    <m/>
    <n v="3"/>
    <n v="3"/>
    <m/>
    <m/>
    <n v="516098"/>
    <n v="173924"/>
    <x v="0"/>
    <x v="0"/>
    <m/>
    <m/>
    <m/>
    <m/>
    <m/>
    <m/>
    <m/>
    <m/>
    <m/>
    <x v="0"/>
  </r>
  <r>
    <x v="247"/>
    <x v="3"/>
    <m/>
    <d v="2021-02-12T00:00:00"/>
    <d v="2024-02-12T00:00:00"/>
    <m/>
    <m/>
    <x v="2"/>
    <s v="Open Market"/>
    <s v="Y"/>
    <s v="Proposed erection of single storey building at rear to provide 1 no. self contained flat"/>
    <s v="118A - 118B High Street, Hampton Hill, Hampton, TW12 1NT"/>
    <s v="TW12 1NT"/>
    <m/>
    <m/>
    <m/>
    <m/>
    <m/>
    <m/>
    <m/>
    <m/>
    <m/>
    <n v="0"/>
    <n v="1"/>
    <m/>
    <m/>
    <m/>
    <m/>
    <m/>
    <m/>
    <m/>
    <m/>
    <n v="1"/>
    <n v="1"/>
    <n v="0"/>
    <n v="0"/>
    <n v="0"/>
    <n v="0"/>
    <n v="0"/>
    <n v="0"/>
    <n v="0"/>
    <n v="0"/>
    <n v="1"/>
    <m/>
    <m/>
    <n v="0.5"/>
    <n v="0.5"/>
    <m/>
    <m/>
    <m/>
    <m/>
    <m/>
    <m/>
    <m/>
    <m/>
    <n v="1"/>
    <n v="1"/>
    <m/>
    <m/>
    <n v="514515"/>
    <n v="171261"/>
    <x v="6"/>
    <x v="6"/>
    <m/>
    <m/>
    <m/>
    <s v="Mixed Use Area"/>
    <s v="High Street, Hampton Hill"/>
    <m/>
    <m/>
    <m/>
    <m/>
    <x v="0"/>
  </r>
  <r>
    <x v="248"/>
    <x v="1"/>
    <m/>
    <d v="2021-09-29T00:00:00"/>
    <d v="2024-09-29T00:00:00"/>
    <m/>
    <m/>
    <x v="2"/>
    <s v="Open Market"/>
    <s v="Y"/>
    <s v="Proposed side extension at second floor level, the replacement of the rear extensions with a single storey glazed extension and the loss of one 1 bedroom unit from 3 units into 1no. 4 bedroom flat and 1no. 3 bedroom flat"/>
    <s v="7 Ailsa Road, Twickenham, TW1 1QJ"/>
    <s v="TW1 1QJ"/>
    <n v="1"/>
    <m/>
    <n v="2"/>
    <m/>
    <m/>
    <m/>
    <m/>
    <m/>
    <m/>
    <n v="3"/>
    <m/>
    <m/>
    <n v="1"/>
    <n v="1"/>
    <m/>
    <m/>
    <m/>
    <m/>
    <m/>
    <n v="2"/>
    <n v="-1"/>
    <n v="0"/>
    <n v="-1"/>
    <n v="1"/>
    <n v="0"/>
    <n v="0"/>
    <n v="0"/>
    <n v="0"/>
    <n v="0"/>
    <n v="-1"/>
    <m/>
    <m/>
    <n v="-0.5"/>
    <n v="-0.5"/>
    <m/>
    <m/>
    <m/>
    <m/>
    <m/>
    <m/>
    <m/>
    <m/>
    <n v="-1"/>
    <n v="-1"/>
    <m/>
    <m/>
    <n v="516732"/>
    <n v="174637"/>
    <x v="0"/>
    <x v="0"/>
    <m/>
    <m/>
    <m/>
    <m/>
    <m/>
    <m/>
    <m/>
    <s v="Conservation Area"/>
    <s v="CA19 St Margarets"/>
    <x v="0"/>
  </r>
  <r>
    <x v="249"/>
    <x v="0"/>
    <m/>
    <d v="2021-10-28T00:00:00"/>
    <d v="2024-10-28T00:00:00"/>
    <m/>
    <m/>
    <x v="2"/>
    <s v="Open Market"/>
    <s v="Y"/>
    <s v="New 2-storey detached house with associated parking to replace existing bungalow."/>
    <s v="60A Wensleydale Road, Hampton, TW12 2LX"/>
    <s v="TW12 2LX"/>
    <m/>
    <m/>
    <n v="1"/>
    <m/>
    <m/>
    <m/>
    <m/>
    <m/>
    <m/>
    <n v="1"/>
    <m/>
    <m/>
    <m/>
    <m/>
    <n v="1"/>
    <m/>
    <m/>
    <m/>
    <m/>
    <n v="1"/>
    <n v="0"/>
    <n v="0"/>
    <n v="-1"/>
    <n v="0"/>
    <n v="1"/>
    <n v="0"/>
    <n v="0"/>
    <n v="0"/>
    <n v="0"/>
    <n v="0"/>
    <m/>
    <m/>
    <n v="0"/>
    <m/>
    <m/>
    <m/>
    <m/>
    <m/>
    <m/>
    <m/>
    <m/>
    <m/>
    <n v="0"/>
    <n v="0"/>
    <m/>
    <m/>
    <n v="513562"/>
    <n v="170238"/>
    <x v="12"/>
    <x v="12"/>
    <m/>
    <m/>
    <m/>
    <m/>
    <m/>
    <m/>
    <m/>
    <m/>
    <m/>
    <x v="0"/>
  </r>
  <r>
    <x v="250"/>
    <x v="0"/>
    <m/>
    <d v="2021-07-16T00:00:00"/>
    <d v="2024-07-16T00:00:00"/>
    <m/>
    <m/>
    <x v="2"/>
    <s v="Open Market"/>
    <s v="Y"/>
    <s v="Demolition of existing garages and greenhouses and redevelopment to provide a single detached residential property"/>
    <s v="Land Rear Of 130, Castelnau, Barnes, London"/>
    <s v="SW13 9ET"/>
    <m/>
    <m/>
    <m/>
    <m/>
    <m/>
    <m/>
    <m/>
    <m/>
    <m/>
    <n v="0"/>
    <m/>
    <m/>
    <n v="1"/>
    <m/>
    <m/>
    <m/>
    <m/>
    <m/>
    <m/>
    <n v="1"/>
    <n v="0"/>
    <n v="0"/>
    <n v="1"/>
    <n v="0"/>
    <n v="0"/>
    <n v="0"/>
    <n v="0"/>
    <n v="0"/>
    <n v="0"/>
    <n v="1"/>
    <m/>
    <m/>
    <n v="0.5"/>
    <n v="0.5"/>
    <m/>
    <m/>
    <m/>
    <m/>
    <m/>
    <m/>
    <m/>
    <m/>
    <n v="1"/>
    <n v="1"/>
    <m/>
    <m/>
    <n v="522676"/>
    <n v="177493"/>
    <x v="5"/>
    <x v="5"/>
    <s v="Y"/>
    <m/>
    <m/>
    <m/>
    <m/>
    <m/>
    <m/>
    <s v="Conservation Area"/>
    <s v="CA25 Castelnau"/>
    <x v="0"/>
  </r>
  <r>
    <x v="251"/>
    <x v="0"/>
    <m/>
    <d v="2021-05-07T00:00:00"/>
    <d v="2024-05-07T00:00:00"/>
    <m/>
    <m/>
    <x v="2"/>
    <s v="Open Market"/>
    <s v="Y"/>
    <s v="Outline application for a single storey 2 bedroomed dwelling to the rear of 2 Sunbury Avenue, associated hard and soft landscaping and off-street parking"/>
    <s v="Land Rear Of, 2 Sunbury Avenue, East Sheen, London"/>
    <s v="SW14"/>
    <m/>
    <m/>
    <m/>
    <m/>
    <m/>
    <m/>
    <m/>
    <m/>
    <m/>
    <n v="0"/>
    <m/>
    <n v="1"/>
    <m/>
    <m/>
    <m/>
    <m/>
    <m/>
    <m/>
    <m/>
    <n v="1"/>
    <n v="0"/>
    <n v="1"/>
    <n v="0"/>
    <n v="0"/>
    <n v="0"/>
    <n v="0"/>
    <n v="0"/>
    <n v="0"/>
    <n v="0"/>
    <n v="1"/>
    <m/>
    <m/>
    <n v="0.5"/>
    <n v="0.5"/>
    <m/>
    <m/>
    <m/>
    <m/>
    <m/>
    <m/>
    <m/>
    <m/>
    <n v="1"/>
    <n v="1"/>
    <m/>
    <m/>
    <n v="520935"/>
    <n v="175143"/>
    <x v="1"/>
    <x v="1"/>
    <s v="Y"/>
    <m/>
    <m/>
    <m/>
    <m/>
    <m/>
    <m/>
    <m/>
    <m/>
    <x v="0"/>
  </r>
  <r>
    <x v="252"/>
    <x v="4"/>
    <m/>
    <d v="2022-03-04T00:00:00"/>
    <d v="2025-03-04T00:00:00"/>
    <m/>
    <m/>
    <x v="2"/>
    <s v="Open Market"/>
    <s v="Y"/>
    <s v="Erection of hip to gable roof extension to No. 7. Subdivision of garden plot, first floor side and rear extension, rear dormer, front ground and first floor bay windows to facilitate the provision of 1 x 3 bed house adjoining 7 Dorset Way with associated"/>
    <s v="7 Dorset Way, Twickenham, TW2 6NB"/>
    <s v="TW2 6NB"/>
    <m/>
    <m/>
    <m/>
    <n v="1"/>
    <m/>
    <m/>
    <m/>
    <m/>
    <m/>
    <n v="1"/>
    <m/>
    <n v="1"/>
    <n v="1"/>
    <m/>
    <m/>
    <m/>
    <m/>
    <m/>
    <m/>
    <n v="2"/>
    <n v="0"/>
    <n v="1"/>
    <n v="1"/>
    <n v="-1"/>
    <n v="0"/>
    <n v="0"/>
    <n v="0"/>
    <n v="0"/>
    <n v="0"/>
    <n v="1"/>
    <m/>
    <m/>
    <n v="0.5"/>
    <n v="0.5"/>
    <m/>
    <m/>
    <m/>
    <m/>
    <m/>
    <m/>
    <m/>
    <m/>
    <n v="1"/>
    <n v="1"/>
    <m/>
    <m/>
    <n v="514528"/>
    <n v="173249"/>
    <x v="7"/>
    <x v="7"/>
    <m/>
    <m/>
    <m/>
    <m/>
    <m/>
    <m/>
    <m/>
    <m/>
    <m/>
    <x v="0"/>
  </r>
  <r>
    <x v="253"/>
    <x v="2"/>
    <m/>
    <d v="2021-03-08T00:00:00"/>
    <d v="2024-03-08T00:00:00"/>
    <m/>
    <m/>
    <x v="2"/>
    <s v="Open Market"/>
    <s v="Y"/>
    <s v="Conversion of existing ancillary residential accommodation to a single-family dwelling house with minor external alterations, associated parking, refuse and cycle enclosures."/>
    <s v="Land To Rear Of, 24 Marchmont Road, Richmond, TW10 6HQ"/>
    <s v="TW10 6HQ"/>
    <m/>
    <m/>
    <m/>
    <m/>
    <m/>
    <m/>
    <m/>
    <m/>
    <m/>
    <n v="0"/>
    <n v="1"/>
    <m/>
    <m/>
    <m/>
    <m/>
    <m/>
    <m/>
    <m/>
    <m/>
    <n v="1"/>
    <n v="1"/>
    <n v="0"/>
    <n v="0"/>
    <n v="0"/>
    <n v="0"/>
    <n v="0"/>
    <n v="0"/>
    <n v="0"/>
    <n v="0"/>
    <n v="1"/>
    <m/>
    <m/>
    <n v="0.5"/>
    <n v="0.5"/>
    <m/>
    <m/>
    <m/>
    <m/>
    <m/>
    <m/>
    <m/>
    <m/>
    <n v="1"/>
    <n v="1"/>
    <m/>
    <m/>
    <n v="518831"/>
    <n v="174557"/>
    <x v="4"/>
    <x v="4"/>
    <m/>
    <m/>
    <m/>
    <m/>
    <m/>
    <m/>
    <m/>
    <m/>
    <m/>
    <x v="0"/>
  </r>
  <r>
    <x v="254"/>
    <x v="2"/>
    <s v="PA"/>
    <d v="2021-03-01T00:00:00"/>
    <d v="2024-03-01T00:00:00"/>
    <m/>
    <m/>
    <x v="2"/>
    <s v="Open Market"/>
    <s v="Y"/>
    <s v="Proposed change the use from office to residential (1No. 2-bed unit) within the wing to the south of the property"/>
    <s v="171 Kingston Road, Teddington, TW11 9JP"/>
    <s v="TW11 9JP"/>
    <m/>
    <m/>
    <m/>
    <m/>
    <m/>
    <m/>
    <m/>
    <m/>
    <m/>
    <n v="0"/>
    <m/>
    <n v="1"/>
    <m/>
    <m/>
    <m/>
    <m/>
    <m/>
    <m/>
    <m/>
    <n v="1"/>
    <n v="0"/>
    <n v="1"/>
    <n v="0"/>
    <n v="0"/>
    <n v="0"/>
    <n v="0"/>
    <n v="0"/>
    <n v="0"/>
    <n v="0"/>
    <n v="1"/>
    <m/>
    <m/>
    <n v="0.5"/>
    <n v="0.5"/>
    <m/>
    <m/>
    <m/>
    <m/>
    <m/>
    <m/>
    <m/>
    <m/>
    <n v="1"/>
    <n v="1"/>
    <m/>
    <m/>
    <n v="516869"/>
    <n v="170713"/>
    <x v="11"/>
    <x v="11"/>
    <m/>
    <m/>
    <m/>
    <m/>
    <m/>
    <m/>
    <m/>
    <m/>
    <m/>
    <x v="0"/>
  </r>
  <r>
    <x v="255"/>
    <x v="0"/>
    <m/>
    <d v="2021-06-07T00:00:00"/>
    <d v="2024-06-07T00:00:00"/>
    <m/>
    <m/>
    <x v="2"/>
    <s v="Open Market"/>
    <s v="Y"/>
    <s v="Erection of 1 x residential flat with associated access, cycle and bin store."/>
    <s v="63 Sandycombe Road, Richmond, TW9 2EP"/>
    <s v="TW9 2EP"/>
    <m/>
    <m/>
    <m/>
    <m/>
    <m/>
    <m/>
    <m/>
    <m/>
    <m/>
    <n v="0"/>
    <n v="1"/>
    <m/>
    <m/>
    <m/>
    <m/>
    <m/>
    <m/>
    <m/>
    <m/>
    <n v="1"/>
    <n v="1"/>
    <n v="0"/>
    <n v="0"/>
    <n v="0"/>
    <n v="0"/>
    <n v="0"/>
    <n v="0"/>
    <n v="0"/>
    <n v="0"/>
    <n v="1"/>
    <m/>
    <m/>
    <n v="0.5"/>
    <n v="0.5"/>
    <m/>
    <m/>
    <m/>
    <m/>
    <m/>
    <m/>
    <m/>
    <m/>
    <n v="1"/>
    <n v="1"/>
    <m/>
    <m/>
    <n v="519026"/>
    <n v="175926"/>
    <x v="13"/>
    <x v="13"/>
    <m/>
    <m/>
    <m/>
    <m/>
    <m/>
    <m/>
    <m/>
    <m/>
    <m/>
    <x v="0"/>
  </r>
  <r>
    <x v="256"/>
    <x v="2"/>
    <s v="PA"/>
    <d v="2021-02-16T00:00:00"/>
    <d v="2024-02-16T00:00:00"/>
    <m/>
    <m/>
    <x v="2"/>
    <s v="Open Market"/>
    <s v="Y"/>
    <s v="Change of Use from Offices (Class E formerly B1(a)) to C3 to form 1 x 2 bed and 1 x 1 bed flats."/>
    <s v="Unit A, 92 - 98 Lower Mortlake Road, Richmond"/>
    <s v="TW9 2JG"/>
    <m/>
    <m/>
    <m/>
    <m/>
    <m/>
    <m/>
    <m/>
    <m/>
    <m/>
    <n v="0"/>
    <n v="1"/>
    <n v="1"/>
    <m/>
    <m/>
    <m/>
    <m/>
    <m/>
    <m/>
    <m/>
    <n v="2"/>
    <n v="1"/>
    <n v="1"/>
    <n v="0"/>
    <n v="0"/>
    <n v="0"/>
    <n v="0"/>
    <n v="0"/>
    <n v="0"/>
    <n v="0"/>
    <n v="2"/>
    <m/>
    <m/>
    <n v="1"/>
    <n v="1"/>
    <m/>
    <m/>
    <m/>
    <m/>
    <m/>
    <m/>
    <m/>
    <m/>
    <n v="2"/>
    <n v="2"/>
    <m/>
    <m/>
    <n v="518638"/>
    <n v="175484"/>
    <x v="16"/>
    <x v="16"/>
    <m/>
    <m/>
    <m/>
    <m/>
    <m/>
    <m/>
    <m/>
    <m/>
    <m/>
    <x v="0"/>
  </r>
  <r>
    <x v="257"/>
    <x v="0"/>
    <m/>
    <d v="2021-09-30T00:00:00"/>
    <d v="2024-09-30T00:00:00"/>
    <m/>
    <m/>
    <x v="2"/>
    <s v="Open Market"/>
    <s v="Y"/>
    <s v="Demolition of the Existing house and outbuildings and replacement with a Single Family Dwelling, new front boundary wall and vehicular gate and associated hard and soft landscaping, cycle and refuse stores"/>
    <s v="19 Nylands Avenue, Kew, Richmond, TW9 4HH, "/>
    <s v="TW9 4HH"/>
    <m/>
    <m/>
    <m/>
    <m/>
    <n v="1"/>
    <m/>
    <m/>
    <m/>
    <m/>
    <n v="1"/>
    <m/>
    <m/>
    <m/>
    <m/>
    <m/>
    <n v="1"/>
    <m/>
    <m/>
    <m/>
    <n v="1"/>
    <n v="0"/>
    <n v="0"/>
    <n v="0"/>
    <n v="0"/>
    <n v="-1"/>
    <n v="1"/>
    <n v="0"/>
    <n v="0"/>
    <n v="0"/>
    <n v="0"/>
    <m/>
    <m/>
    <n v="0"/>
    <m/>
    <m/>
    <m/>
    <m/>
    <m/>
    <m/>
    <m/>
    <m/>
    <m/>
    <n v="0"/>
    <n v="0"/>
    <m/>
    <m/>
    <n v="519305"/>
    <n v="176468"/>
    <x v="13"/>
    <x v="13"/>
    <m/>
    <m/>
    <m/>
    <m/>
    <m/>
    <m/>
    <m/>
    <m/>
    <m/>
    <x v="0"/>
  </r>
  <r>
    <x v="258"/>
    <x v="2"/>
    <s v="PA"/>
    <d v="2021-04-30T00:00:00"/>
    <d v="2024-04-30T00:00:00"/>
    <m/>
    <m/>
    <x v="2"/>
    <s v="Open Market"/>
    <s v="Y"/>
    <s v="Conversion of offices in Sandford House into 6 self-contained flats and Jardine House into 4 self-contained flats."/>
    <s v="Jardine House And Sandford House, 1B And 1C Claremont Road , Teddington"/>
    <s v="TW11 8DG"/>
    <m/>
    <m/>
    <m/>
    <m/>
    <m/>
    <m/>
    <m/>
    <m/>
    <m/>
    <n v="0"/>
    <n v="10"/>
    <m/>
    <m/>
    <m/>
    <m/>
    <m/>
    <m/>
    <m/>
    <m/>
    <n v="10"/>
    <n v="10"/>
    <n v="0"/>
    <n v="0"/>
    <n v="0"/>
    <n v="0"/>
    <n v="0"/>
    <n v="0"/>
    <n v="0"/>
    <n v="0"/>
    <n v="10"/>
    <s v="Y"/>
    <m/>
    <m/>
    <n v="2.5"/>
    <n v="2.5"/>
    <n v="2.5"/>
    <n v="2.5"/>
    <m/>
    <m/>
    <m/>
    <m/>
    <m/>
    <n v="10"/>
    <n v="10"/>
    <m/>
    <m/>
    <n v="515777"/>
    <n v="171474"/>
    <x v="2"/>
    <x v="2"/>
    <m/>
    <m/>
    <m/>
    <m/>
    <m/>
    <m/>
    <m/>
    <m/>
    <m/>
    <x v="0"/>
  </r>
  <r>
    <x v="259"/>
    <x v="3"/>
    <m/>
    <d v="2021-08-03T00:00:00"/>
    <d v="2024-08-03T00:00:00"/>
    <m/>
    <m/>
    <x v="2"/>
    <s v="Open Market"/>
    <s v="Y"/>
    <s v="Upward roof extension to provide for one flat, and alter elevations, and associated works"/>
    <s v="47 Crown Road, Twickenham, TW1 3EJ"/>
    <s v="TW1 3EJ"/>
    <m/>
    <m/>
    <m/>
    <m/>
    <m/>
    <m/>
    <m/>
    <m/>
    <m/>
    <n v="0"/>
    <m/>
    <n v="1"/>
    <m/>
    <m/>
    <m/>
    <m/>
    <m/>
    <m/>
    <m/>
    <n v="1"/>
    <n v="0"/>
    <n v="1"/>
    <n v="0"/>
    <n v="0"/>
    <n v="0"/>
    <n v="0"/>
    <n v="0"/>
    <n v="0"/>
    <n v="0"/>
    <n v="1"/>
    <m/>
    <m/>
    <n v="0.5"/>
    <n v="0.5"/>
    <m/>
    <m/>
    <m/>
    <m/>
    <m/>
    <m/>
    <m/>
    <m/>
    <n v="1"/>
    <n v="1"/>
    <m/>
    <m/>
    <n v="516925"/>
    <n v="174069"/>
    <x v="0"/>
    <x v="0"/>
    <m/>
    <m/>
    <m/>
    <s v="Mixed Use Area"/>
    <s v="St Margarets"/>
    <m/>
    <m/>
    <m/>
    <m/>
    <x v="0"/>
  </r>
  <r>
    <x v="260"/>
    <x v="2"/>
    <s v="PA"/>
    <d v="2021-05-19T00:00:00"/>
    <d v="2024-05-19T00:00:00"/>
    <m/>
    <m/>
    <x v="2"/>
    <s v="Open Market"/>
    <s v="Y"/>
    <s v="The proposed works is for the change of use of existing Class E office use on first floor to provide C3 3 x 1 bedroom units and a 1 x 2 bedroom unit"/>
    <s v="First Floor, 55 - 61 Heath Road, Twickenham"/>
    <s v="TW1 4AW"/>
    <m/>
    <m/>
    <m/>
    <m/>
    <m/>
    <m/>
    <m/>
    <m/>
    <m/>
    <n v="0"/>
    <n v="3"/>
    <n v="1"/>
    <m/>
    <m/>
    <m/>
    <m/>
    <m/>
    <m/>
    <m/>
    <n v="4"/>
    <n v="3"/>
    <n v="1"/>
    <n v="0"/>
    <n v="0"/>
    <n v="0"/>
    <n v="0"/>
    <n v="0"/>
    <n v="0"/>
    <n v="0"/>
    <n v="4"/>
    <m/>
    <m/>
    <n v="2"/>
    <n v="2"/>
    <m/>
    <m/>
    <m/>
    <m/>
    <m/>
    <m/>
    <m/>
    <m/>
    <n v="4"/>
    <n v="4"/>
    <m/>
    <m/>
    <n v="515975"/>
    <n v="173091"/>
    <x v="8"/>
    <x v="8"/>
    <m/>
    <s v="Twickenham"/>
    <m/>
    <m/>
    <m/>
    <m/>
    <m/>
    <m/>
    <m/>
    <x v="0"/>
  </r>
  <r>
    <x v="261"/>
    <x v="0"/>
    <m/>
    <d v="2022-02-18T00:00:00"/>
    <d v="2025-02-18T00:00:00"/>
    <m/>
    <m/>
    <x v="2"/>
    <s v="Open Market"/>
    <s v="Y"/>
    <s v="Demolition of dwelling and replacement with a new single family dwelling house."/>
    <s v="15 Orchard Rise, Richmond, TW10 5BX"/>
    <s v="TW10 5BX"/>
    <m/>
    <m/>
    <m/>
    <m/>
    <n v="1"/>
    <m/>
    <m/>
    <m/>
    <m/>
    <n v="1"/>
    <m/>
    <m/>
    <m/>
    <m/>
    <n v="1"/>
    <m/>
    <m/>
    <m/>
    <m/>
    <n v="1"/>
    <n v="0"/>
    <n v="0"/>
    <n v="0"/>
    <n v="0"/>
    <n v="0"/>
    <n v="0"/>
    <n v="0"/>
    <n v="0"/>
    <n v="0"/>
    <n v="0"/>
    <m/>
    <m/>
    <n v="0"/>
    <m/>
    <m/>
    <m/>
    <m/>
    <m/>
    <m/>
    <m/>
    <m/>
    <m/>
    <n v="0"/>
    <n v="0"/>
    <m/>
    <m/>
    <n v="519537"/>
    <n v="175175"/>
    <x v="4"/>
    <x v="4"/>
    <m/>
    <m/>
    <m/>
    <m/>
    <m/>
    <m/>
    <m/>
    <s v="Conservation Area"/>
    <s v="CA69 Sheen Common Drive"/>
    <x v="0"/>
  </r>
  <r>
    <x v="262"/>
    <x v="2"/>
    <s v="PA"/>
    <d v="2021-06-10T00:00:00"/>
    <d v="2024-06-10T00:00:00"/>
    <m/>
    <m/>
    <x v="2"/>
    <s v="Open Market"/>
    <s v="Y"/>
    <s v="Change of use from offices (B1a) to single dwelling house (C3)."/>
    <s v="Suite 1, 47 St Margarets Grove, Twickenham, TW1 1JF, "/>
    <s v="TW1 1JF"/>
    <m/>
    <m/>
    <m/>
    <m/>
    <m/>
    <m/>
    <m/>
    <m/>
    <m/>
    <n v="0"/>
    <n v="1"/>
    <m/>
    <m/>
    <m/>
    <m/>
    <m/>
    <m/>
    <m/>
    <m/>
    <n v="1"/>
    <n v="1"/>
    <n v="0"/>
    <n v="0"/>
    <n v="0"/>
    <n v="0"/>
    <n v="0"/>
    <n v="0"/>
    <n v="0"/>
    <n v="0"/>
    <n v="1"/>
    <m/>
    <m/>
    <n v="0.5"/>
    <n v="0.5"/>
    <m/>
    <m/>
    <m/>
    <m/>
    <m/>
    <m/>
    <m/>
    <m/>
    <n v="1"/>
    <n v="1"/>
    <m/>
    <m/>
    <n v="516472"/>
    <n v="174374"/>
    <x v="0"/>
    <x v="0"/>
    <m/>
    <m/>
    <m/>
    <m/>
    <m/>
    <m/>
    <m/>
    <m/>
    <m/>
    <x v="0"/>
  </r>
  <r>
    <x v="263"/>
    <x v="2"/>
    <s v="PA"/>
    <d v="2021-06-10T00:00:00"/>
    <d v="2024-06-10T00:00:00"/>
    <m/>
    <m/>
    <x v="2"/>
    <s v="Open Market"/>
    <s v="Y"/>
    <s v="Change of use of suites 2, 3 and 4 from offices (B1) to 3 one-bedroom single family dwellings."/>
    <s v="Suites 2, 3 And 4, 47 St Margarets Grove, Twickenham"/>
    <s v="TW1 1JF"/>
    <m/>
    <m/>
    <m/>
    <m/>
    <m/>
    <m/>
    <m/>
    <m/>
    <m/>
    <n v="0"/>
    <n v="3"/>
    <m/>
    <m/>
    <m/>
    <m/>
    <m/>
    <m/>
    <m/>
    <m/>
    <n v="3"/>
    <n v="3"/>
    <n v="0"/>
    <n v="0"/>
    <n v="0"/>
    <n v="0"/>
    <n v="0"/>
    <n v="0"/>
    <n v="0"/>
    <n v="0"/>
    <n v="3"/>
    <m/>
    <m/>
    <n v="1.5"/>
    <n v="1.5"/>
    <m/>
    <m/>
    <m/>
    <m/>
    <m/>
    <m/>
    <m/>
    <m/>
    <n v="3"/>
    <n v="3"/>
    <m/>
    <m/>
    <n v="516481"/>
    <n v="174369"/>
    <x v="0"/>
    <x v="0"/>
    <m/>
    <m/>
    <m/>
    <m/>
    <m/>
    <m/>
    <m/>
    <m/>
    <m/>
    <x v="0"/>
  </r>
  <r>
    <x v="264"/>
    <x v="2"/>
    <s v="PA"/>
    <d v="2021-07-09T00:00:00"/>
    <d v="2024-07-09T00:00:00"/>
    <m/>
    <m/>
    <x v="2"/>
    <s v="Open Market"/>
    <s v="Y"/>
    <s v="Change of use of first floor office space to create 5 residential units (C3)"/>
    <s v="61 High Street, Teddington, TW11 8HA"/>
    <s v="TW11 8HA"/>
    <m/>
    <m/>
    <m/>
    <m/>
    <m/>
    <m/>
    <m/>
    <m/>
    <m/>
    <n v="0"/>
    <n v="3"/>
    <n v="2"/>
    <m/>
    <m/>
    <m/>
    <m/>
    <m/>
    <m/>
    <m/>
    <n v="5"/>
    <n v="3"/>
    <n v="2"/>
    <n v="0"/>
    <n v="0"/>
    <n v="0"/>
    <n v="0"/>
    <n v="0"/>
    <n v="0"/>
    <n v="0"/>
    <n v="5"/>
    <m/>
    <m/>
    <n v="2.5"/>
    <n v="2.5"/>
    <m/>
    <m/>
    <m/>
    <m/>
    <m/>
    <m/>
    <m/>
    <m/>
    <n v="5"/>
    <n v="5"/>
    <m/>
    <m/>
    <n v="516134"/>
    <n v="171142"/>
    <x v="2"/>
    <x v="2"/>
    <m/>
    <s v="Teddington"/>
    <m/>
    <m/>
    <m/>
    <m/>
    <m/>
    <s v="Conservation Area"/>
    <s v="CA37 High Street Teddington"/>
    <x v="0"/>
  </r>
  <r>
    <x v="265"/>
    <x v="2"/>
    <s v="PA"/>
    <d v="2021-07-07T00:00:00"/>
    <d v="2024-07-07T00:00:00"/>
    <m/>
    <m/>
    <x v="2"/>
    <s v="Open Market"/>
    <s v="Y"/>
    <s v="Change of use from office space to 6 residential units."/>
    <s v="37 Sheen Road, Richmond, TW9 1AJ"/>
    <s v="TW9 1AJ"/>
    <m/>
    <m/>
    <m/>
    <m/>
    <m/>
    <m/>
    <m/>
    <m/>
    <m/>
    <n v="0"/>
    <m/>
    <n v="4"/>
    <n v="2"/>
    <m/>
    <m/>
    <m/>
    <m/>
    <m/>
    <m/>
    <n v="6"/>
    <n v="0"/>
    <n v="4"/>
    <n v="2"/>
    <n v="0"/>
    <n v="0"/>
    <n v="0"/>
    <n v="0"/>
    <n v="0"/>
    <n v="0"/>
    <n v="6"/>
    <m/>
    <m/>
    <n v="3"/>
    <n v="3"/>
    <m/>
    <m/>
    <m/>
    <m/>
    <m/>
    <m/>
    <m/>
    <m/>
    <n v="6"/>
    <n v="6"/>
    <m/>
    <m/>
    <n v="518272"/>
    <n v="174943"/>
    <x v="4"/>
    <x v="4"/>
    <m/>
    <m/>
    <m/>
    <m/>
    <m/>
    <m/>
    <m/>
    <s v="Conservation Area"/>
    <s v="CA31 Sheen Road Richmond"/>
    <x v="0"/>
  </r>
  <r>
    <x v="266"/>
    <x v="2"/>
    <m/>
    <d v="2022-03-31T00:00:00"/>
    <d v="2025-03-31T00:00:00"/>
    <m/>
    <m/>
    <x v="2"/>
    <s v="Open Market"/>
    <s v="Y"/>
    <s v="Extension of existing house and reversion of two (33 and 35) plots into one and associated hard and soft landscaping"/>
    <s v="33 Ham Farm Road Ham Richmond TW10 5NA"/>
    <s v="TW10 5NA"/>
    <n v="1"/>
    <m/>
    <n v="1"/>
    <m/>
    <m/>
    <m/>
    <m/>
    <m/>
    <m/>
    <n v="2"/>
    <m/>
    <m/>
    <m/>
    <n v="1"/>
    <m/>
    <m/>
    <m/>
    <m/>
    <m/>
    <n v="1"/>
    <n v="-1"/>
    <n v="0"/>
    <n v="-1"/>
    <n v="1"/>
    <n v="0"/>
    <n v="0"/>
    <n v="0"/>
    <n v="0"/>
    <n v="0"/>
    <n v="-1"/>
    <m/>
    <m/>
    <n v="-0.5"/>
    <n v="-0.5"/>
    <m/>
    <m/>
    <m/>
    <m/>
    <m/>
    <m/>
    <m/>
    <m/>
    <n v="-1"/>
    <n v="-1"/>
    <m/>
    <m/>
    <n v="518104"/>
    <n v="171628"/>
    <x v="9"/>
    <x v="9"/>
    <m/>
    <m/>
    <m/>
    <m/>
    <m/>
    <m/>
    <m/>
    <m/>
    <m/>
    <x v="1"/>
  </r>
  <r>
    <x v="267"/>
    <x v="2"/>
    <m/>
    <d v="2022-02-02T00:00:00"/>
    <d v="2025-02-02T00:00:00"/>
    <m/>
    <m/>
    <x v="2"/>
    <s v="Open Market"/>
    <s v="Y"/>
    <s v="Retention of dental surgery (Use Class D1) to ground floor and conversion of the first floor to residential use (Use Class C3). Ground and first floor side extension with first floor roof terrace.  Alterations to fenestration and boundary gates. Cycle and"/>
    <s v="37 The Vineyard, Richmond, TW10 6AS"/>
    <s v="TW10 6AS"/>
    <m/>
    <m/>
    <m/>
    <m/>
    <m/>
    <m/>
    <m/>
    <m/>
    <m/>
    <n v="0"/>
    <m/>
    <m/>
    <n v="1"/>
    <m/>
    <m/>
    <m/>
    <m/>
    <m/>
    <m/>
    <n v="1"/>
    <n v="0"/>
    <n v="0"/>
    <n v="1"/>
    <n v="0"/>
    <n v="0"/>
    <n v="0"/>
    <n v="0"/>
    <n v="0"/>
    <n v="0"/>
    <n v="1"/>
    <m/>
    <m/>
    <n v="0.5"/>
    <n v="0.5"/>
    <m/>
    <m/>
    <m/>
    <m/>
    <m/>
    <m/>
    <m/>
    <m/>
    <n v="1"/>
    <n v="1"/>
    <m/>
    <m/>
    <n v="518173"/>
    <n v="174602"/>
    <x v="4"/>
    <x v="4"/>
    <m/>
    <m/>
    <m/>
    <m/>
    <m/>
    <m/>
    <m/>
    <s v="Conservation Area"/>
    <s v="CA30 St Matthias Richmond"/>
    <x v="0"/>
  </r>
  <r>
    <x v="268"/>
    <x v="2"/>
    <s v="PA"/>
    <d v="2021-09-01T00:00:00"/>
    <d v="2024-09-01T00:00:00"/>
    <m/>
    <m/>
    <x v="2"/>
    <s v="Open Market"/>
    <s v="Y"/>
    <s v="Change of use of part of ground floor of property from A2 to C3 Use."/>
    <s v="357 Upper Richmond Road West, East Sheen, London, SW14 8QN, "/>
    <s v="SW14 8QN"/>
    <m/>
    <m/>
    <m/>
    <m/>
    <m/>
    <m/>
    <m/>
    <m/>
    <m/>
    <n v="0"/>
    <n v="1"/>
    <m/>
    <m/>
    <m/>
    <m/>
    <m/>
    <m/>
    <m/>
    <m/>
    <n v="1"/>
    <n v="1"/>
    <n v="0"/>
    <n v="0"/>
    <n v="0"/>
    <n v="0"/>
    <n v="0"/>
    <n v="0"/>
    <n v="0"/>
    <n v="0"/>
    <n v="1"/>
    <m/>
    <m/>
    <n v="0.5"/>
    <n v="0.5"/>
    <m/>
    <m/>
    <m/>
    <m/>
    <m/>
    <m/>
    <m/>
    <m/>
    <n v="1"/>
    <n v="1"/>
    <m/>
    <m/>
    <n v="520553"/>
    <n v="175393"/>
    <x v="1"/>
    <x v="1"/>
    <m/>
    <s v="East Sheen"/>
    <m/>
    <m/>
    <m/>
    <m/>
    <m/>
    <m/>
    <m/>
    <x v="0"/>
  </r>
  <r>
    <x v="269"/>
    <x v="2"/>
    <m/>
    <d v="2021-11-09T00:00:00"/>
    <d v="2024-11-09T00:00:00"/>
    <m/>
    <m/>
    <x v="2"/>
    <s v="Open Market"/>
    <s v="Y"/>
    <s v="Construction of a single storey rear extension and change of use of existing lower ground floor flat from C3 to E(e) (Medical and Health Services) to enable the enlargement of the existing dental practice to provide a further 3 x surgeries."/>
    <s v="200 Castelnau, Barnes, London, SW13 9DW"/>
    <s v="SW13 9DW"/>
    <n v="1"/>
    <m/>
    <m/>
    <m/>
    <m/>
    <m/>
    <m/>
    <m/>
    <m/>
    <n v="1"/>
    <m/>
    <m/>
    <m/>
    <m/>
    <m/>
    <m/>
    <m/>
    <m/>
    <m/>
    <n v="0"/>
    <n v="-1"/>
    <n v="0"/>
    <n v="0"/>
    <n v="0"/>
    <n v="0"/>
    <n v="0"/>
    <n v="0"/>
    <n v="0"/>
    <n v="0"/>
    <n v="-1"/>
    <m/>
    <m/>
    <n v="-0.5"/>
    <n v="-0.5"/>
    <m/>
    <m/>
    <m/>
    <m/>
    <m/>
    <m/>
    <m/>
    <m/>
    <n v="-1"/>
    <n v="-1"/>
    <m/>
    <m/>
    <n v="522822"/>
    <n v="177807"/>
    <x v="5"/>
    <x v="5"/>
    <m/>
    <m/>
    <m/>
    <s v="Mixed Use Area"/>
    <s v="Castelnau, North Barnes"/>
    <m/>
    <m/>
    <s v="Conservation Area"/>
    <s v="CA25 Castelnau"/>
    <x v="0"/>
  </r>
  <r>
    <x v="270"/>
    <x v="1"/>
    <m/>
    <d v="2021-12-07T00:00:00"/>
    <d v="2024-12-07T00:00:00"/>
    <m/>
    <m/>
    <x v="2"/>
    <s v="Open Market"/>
    <s v="Y"/>
    <s v="Two storey side extension to facilitate the conversion of the existing house into two flats. Associated cycle and refuse stores. Solar panels on rear roofslope and side roofslope to outrigger."/>
    <s v="39 Gainsborough Road, Richmond, TW9 2DZ"/>
    <s v="TW9 2DZ"/>
    <m/>
    <m/>
    <n v="1"/>
    <m/>
    <m/>
    <m/>
    <m/>
    <m/>
    <m/>
    <n v="1"/>
    <m/>
    <n v="2"/>
    <m/>
    <m/>
    <m/>
    <m/>
    <m/>
    <m/>
    <m/>
    <n v="2"/>
    <n v="0"/>
    <n v="2"/>
    <n v="-1"/>
    <n v="0"/>
    <n v="0"/>
    <n v="0"/>
    <n v="0"/>
    <n v="0"/>
    <n v="0"/>
    <n v="1"/>
    <m/>
    <m/>
    <n v="0.5"/>
    <n v="0.5"/>
    <m/>
    <m/>
    <m/>
    <m/>
    <m/>
    <m/>
    <m/>
    <m/>
    <n v="1"/>
    <n v="1"/>
    <m/>
    <m/>
    <n v="518834"/>
    <n v="175928"/>
    <x v="13"/>
    <x v="13"/>
    <m/>
    <m/>
    <m/>
    <m/>
    <m/>
    <m/>
    <m/>
    <m/>
    <m/>
    <x v="0"/>
  </r>
  <r>
    <x v="271"/>
    <x v="2"/>
    <s v="PA"/>
    <d v="2021-09-16T00:00:00"/>
    <d v="2024-09-16T00:00:00"/>
    <m/>
    <m/>
    <x v="2"/>
    <s v="Open Market"/>
    <s v="Y"/>
    <s v="Proposed change of use from A1 (retail) units to 2No. 1 bed apartments C3 (residential) Use Class"/>
    <s v="3 - 4 New Broadway, Hampton Hill"/>
    <s v="TW12 1JG"/>
    <m/>
    <m/>
    <m/>
    <m/>
    <m/>
    <m/>
    <m/>
    <m/>
    <m/>
    <n v="0"/>
    <n v="2"/>
    <m/>
    <m/>
    <m/>
    <m/>
    <m/>
    <m/>
    <m/>
    <m/>
    <n v="2"/>
    <n v="2"/>
    <n v="0"/>
    <n v="0"/>
    <n v="0"/>
    <n v="0"/>
    <n v="0"/>
    <n v="0"/>
    <n v="0"/>
    <n v="0"/>
    <n v="2"/>
    <m/>
    <m/>
    <n v="1"/>
    <n v="1"/>
    <m/>
    <m/>
    <m/>
    <m/>
    <m/>
    <m/>
    <m/>
    <m/>
    <n v="2"/>
    <n v="2"/>
    <m/>
    <m/>
    <n v="514554"/>
    <n v="171263"/>
    <x v="6"/>
    <x v="6"/>
    <m/>
    <m/>
    <m/>
    <s v="Mixed Use Area"/>
    <s v="High Street, Hampton Hill"/>
    <m/>
    <m/>
    <m/>
    <m/>
    <x v="0"/>
  </r>
  <r>
    <x v="272"/>
    <x v="2"/>
    <m/>
    <d v="2021-12-22T00:00:00"/>
    <d v="2024-12-22T00:00:00"/>
    <d v="2022-08-17T00:00:00"/>
    <m/>
    <x v="2"/>
    <s v="Open Market"/>
    <s v="Y"/>
    <s v="Reinstatement of period features to front elevation, enlargement of front lightwell and provision of balustrade, demolition of two storey rear extension and construction of new two storey rear etension, formation of reduced level rear terrace, replacement windows and reinstatement as a single dwellinghouse."/>
    <s v="28 Lonsdale Road Barnes London SW13 9EB"/>
    <s v="SW13 9EB"/>
    <m/>
    <n v="1"/>
    <m/>
    <m/>
    <m/>
    <n v="1"/>
    <m/>
    <m/>
    <m/>
    <n v="2"/>
    <m/>
    <m/>
    <m/>
    <m/>
    <m/>
    <n v="1"/>
    <m/>
    <m/>
    <m/>
    <n v="1"/>
    <n v="0"/>
    <n v="-1"/>
    <n v="0"/>
    <n v="0"/>
    <n v="0"/>
    <n v="0"/>
    <n v="0"/>
    <n v="0"/>
    <n v="0"/>
    <n v="-1"/>
    <m/>
    <m/>
    <n v="-1"/>
    <m/>
    <m/>
    <m/>
    <m/>
    <m/>
    <m/>
    <m/>
    <m/>
    <m/>
    <n v="-1"/>
    <n v="-1"/>
    <m/>
    <m/>
    <n v="522706"/>
    <n v="177845"/>
    <x v="5"/>
    <x v="5"/>
    <m/>
    <m/>
    <m/>
    <m/>
    <m/>
    <m/>
    <m/>
    <m/>
    <m/>
    <x v="0"/>
  </r>
  <r>
    <x v="273"/>
    <x v="2"/>
    <m/>
    <d v="2022-03-02T00:00:00"/>
    <d v="2025-03-02T00:00:00"/>
    <m/>
    <m/>
    <x v="2"/>
    <s v="Open Market"/>
    <s v="Y"/>
    <s v="Change of use of basement from mixed storage to self-contained 2 bed dwelling,  single storey extension, extension to existing basement, creation  new side entrance on the eastern elevation, extension of rear terrace,  new pitched roof on the front elevat"/>
    <s v="2 Montrose Avenue, Twickenham, TW2 6HB, "/>
    <s v="TW2 6HB"/>
    <m/>
    <m/>
    <m/>
    <m/>
    <m/>
    <m/>
    <m/>
    <m/>
    <m/>
    <n v="0"/>
    <m/>
    <n v="1"/>
    <m/>
    <m/>
    <m/>
    <m/>
    <m/>
    <m/>
    <m/>
    <n v="1"/>
    <n v="0"/>
    <n v="1"/>
    <n v="0"/>
    <n v="0"/>
    <n v="0"/>
    <n v="0"/>
    <n v="0"/>
    <n v="0"/>
    <n v="0"/>
    <n v="1"/>
    <m/>
    <m/>
    <n v="0.5"/>
    <n v="0.5"/>
    <m/>
    <m/>
    <m/>
    <m/>
    <m/>
    <m/>
    <m/>
    <m/>
    <n v="1"/>
    <n v="1"/>
    <m/>
    <m/>
    <n v="514165"/>
    <n v="173531"/>
    <x v="14"/>
    <x v="14"/>
    <m/>
    <m/>
    <m/>
    <m/>
    <m/>
    <m/>
    <m/>
    <m/>
    <m/>
    <x v="0"/>
  </r>
  <r>
    <x v="274"/>
    <x v="0"/>
    <m/>
    <d v="2022-02-02T00:00:00"/>
    <d v="2025-02-02T00:00:00"/>
    <m/>
    <m/>
    <x v="2"/>
    <s v="Open Market"/>
    <s v="Y"/>
    <s v="Construction of terrace of 3 family houses with associated parking and landscaping."/>
    <s v="Car Park, Brooklands Place, Hampton"/>
    <s v="TW12"/>
    <m/>
    <m/>
    <m/>
    <m/>
    <m/>
    <m/>
    <m/>
    <m/>
    <m/>
    <n v="0"/>
    <m/>
    <m/>
    <n v="3"/>
    <m/>
    <m/>
    <m/>
    <m/>
    <m/>
    <m/>
    <n v="3"/>
    <n v="0"/>
    <n v="0"/>
    <n v="3"/>
    <n v="0"/>
    <n v="0"/>
    <n v="0"/>
    <n v="0"/>
    <n v="0"/>
    <n v="0"/>
    <n v="3"/>
    <m/>
    <m/>
    <n v="1.5"/>
    <n v="1.5"/>
    <m/>
    <m/>
    <m/>
    <m/>
    <m/>
    <m/>
    <m/>
    <m/>
    <n v="3"/>
    <n v="3"/>
    <m/>
    <m/>
    <n v="513958"/>
    <n v="171178"/>
    <x v="6"/>
    <x v="6"/>
    <m/>
    <m/>
    <m/>
    <m/>
    <m/>
    <m/>
    <m/>
    <m/>
    <m/>
    <x v="1"/>
  </r>
  <r>
    <x v="275"/>
    <x v="1"/>
    <m/>
    <d v="2022-03-07T00:00:00"/>
    <d v="2025-03-07T00:00:00"/>
    <d v="2022-07-04T00:00:00"/>
    <m/>
    <x v="2"/>
    <s v="Open Market"/>
    <s v="Y"/>
    <s v="Single-storey side / rear extension, rear dormer roof extension to main roof and roof to outrigger, rooflights on front roof slope, replacement windows on all elevations and removal of rear chimneys to facilitate the reversion of two two-bedroom self-contained flats to a single household dwellinghouse with associated landscaping"/>
    <s v="17 Elm Grove Road, Barnes"/>
    <s v="SW13 0BU"/>
    <m/>
    <n v="2"/>
    <m/>
    <m/>
    <m/>
    <m/>
    <m/>
    <m/>
    <m/>
    <n v="2"/>
    <m/>
    <m/>
    <m/>
    <n v="1"/>
    <m/>
    <m/>
    <m/>
    <m/>
    <m/>
    <n v="1"/>
    <n v="0"/>
    <n v="-2"/>
    <n v="0"/>
    <n v="1"/>
    <n v="0"/>
    <n v="0"/>
    <n v="0"/>
    <n v="0"/>
    <n v="0"/>
    <n v="-1"/>
    <m/>
    <m/>
    <n v="-1"/>
    <m/>
    <m/>
    <m/>
    <m/>
    <m/>
    <m/>
    <m/>
    <m/>
    <m/>
    <n v="-1"/>
    <n v="-1"/>
    <m/>
    <m/>
    <n v="522359"/>
    <n v="176498"/>
    <x v="5"/>
    <x v="5"/>
    <m/>
    <m/>
    <m/>
    <m/>
    <m/>
    <m/>
    <m/>
    <s v="Conservation Area"/>
    <s v="CA32 Barnes Common"/>
    <x v="0"/>
  </r>
  <r>
    <x v="276"/>
    <x v="2"/>
    <s v="PA"/>
    <d v="2022-01-10T00:00:00"/>
    <d v="2025-01-10T00:00:00"/>
    <m/>
    <m/>
    <x v="2"/>
    <s v="Open Market"/>
    <s v="Y"/>
    <s v="Change of use of a dance studio (Class E) into four flats (Class C3)"/>
    <s v="12 Park Road, Hampton Wick, Kingston Upon Thames, KT1 4AS, "/>
    <s v="KT1 4AS"/>
    <m/>
    <m/>
    <m/>
    <m/>
    <m/>
    <m/>
    <m/>
    <m/>
    <m/>
    <n v="0"/>
    <n v="4"/>
    <m/>
    <m/>
    <m/>
    <m/>
    <m/>
    <m/>
    <m/>
    <m/>
    <n v="4"/>
    <n v="4"/>
    <n v="0"/>
    <n v="0"/>
    <n v="0"/>
    <n v="0"/>
    <n v="0"/>
    <n v="0"/>
    <n v="0"/>
    <n v="0"/>
    <n v="4"/>
    <m/>
    <m/>
    <m/>
    <n v="4"/>
    <m/>
    <m/>
    <m/>
    <m/>
    <m/>
    <m/>
    <m/>
    <m/>
    <n v="4"/>
    <n v="4"/>
    <m/>
    <m/>
    <n v="517458"/>
    <n v="169588"/>
    <x v="11"/>
    <x v="11"/>
    <m/>
    <m/>
    <m/>
    <s v="Mixed Use Area"/>
    <s v="Hampton Wick"/>
    <m/>
    <m/>
    <s v="Conservation Area"/>
    <s v="CA18 Hampton Wick"/>
    <x v="0"/>
  </r>
  <r>
    <x v="277"/>
    <x v="2"/>
    <s v="PA"/>
    <d v="2022-01-10T00:00:00"/>
    <d v="2025-01-10T00:00:00"/>
    <m/>
    <m/>
    <x v="2"/>
    <s v="Open Market"/>
    <s v="Y"/>
    <s v="Change of use of part ground floor and all of first floor at 14 Eton Street from commercial, business and service (Class E) to residential (Class C3) to provide 1 no. studio flat_x000d_"/>
    <s v="14 Eton Street, Richmond, TW9 1EE"/>
    <s v="TW9 1EE"/>
    <m/>
    <m/>
    <m/>
    <m/>
    <m/>
    <m/>
    <m/>
    <m/>
    <m/>
    <n v="0"/>
    <n v="1"/>
    <m/>
    <m/>
    <m/>
    <m/>
    <m/>
    <m/>
    <m/>
    <m/>
    <n v="1"/>
    <n v="1"/>
    <n v="0"/>
    <n v="0"/>
    <n v="0"/>
    <n v="0"/>
    <n v="0"/>
    <n v="0"/>
    <n v="0"/>
    <n v="0"/>
    <n v="1"/>
    <m/>
    <m/>
    <n v="0.5"/>
    <n v="0.5"/>
    <m/>
    <m/>
    <m/>
    <m/>
    <m/>
    <m/>
    <m/>
    <m/>
    <n v="1"/>
    <n v="1"/>
    <m/>
    <m/>
    <n v="518039"/>
    <n v="174890"/>
    <x v="4"/>
    <x v="4"/>
    <m/>
    <s v="Richmond"/>
    <m/>
    <m/>
    <m/>
    <m/>
    <m/>
    <s v="Conservation Area"/>
    <s v="CA17 Central Richmond"/>
    <x v="0"/>
  </r>
  <r>
    <x v="278"/>
    <x v="2"/>
    <s v="PA"/>
    <d v="2022-01-21T00:00:00"/>
    <d v="2025-01-21T00:00:00"/>
    <m/>
    <m/>
    <x v="2"/>
    <s v="Open Market"/>
    <s v="Y"/>
    <s v="Change of use and conversion of Unit H from Use Class E office to Use Class C3 dwelling house, with ground level car and cycle parking and refuse storage."/>
    <s v="Unit H, 42 Upper Richmond Road West, East Sheen, London, SW14 8DD, "/>
    <s v="SW14 8DD"/>
    <m/>
    <m/>
    <m/>
    <m/>
    <m/>
    <m/>
    <m/>
    <m/>
    <m/>
    <n v="0"/>
    <n v="1"/>
    <m/>
    <m/>
    <m/>
    <m/>
    <m/>
    <m/>
    <m/>
    <m/>
    <n v="1"/>
    <n v="1"/>
    <n v="0"/>
    <n v="0"/>
    <n v="0"/>
    <n v="0"/>
    <n v="0"/>
    <n v="0"/>
    <n v="0"/>
    <n v="0"/>
    <n v="1"/>
    <m/>
    <m/>
    <n v="0.5"/>
    <n v="0.5"/>
    <m/>
    <m/>
    <m/>
    <m/>
    <m/>
    <m/>
    <m/>
    <m/>
    <n v="1"/>
    <n v="1"/>
    <m/>
    <m/>
    <n v="521328"/>
    <n v="175496"/>
    <x v="10"/>
    <x v="10"/>
    <m/>
    <m/>
    <m/>
    <m/>
    <m/>
    <m/>
    <m/>
    <m/>
    <m/>
    <x v="0"/>
  </r>
  <r>
    <x v="279"/>
    <x v="2"/>
    <s v="PA"/>
    <d v="2022-03-22T00:00:00"/>
    <d v="2025-03-22T00:00:00"/>
    <m/>
    <m/>
    <x v="2"/>
    <s v="Open Market"/>
    <s v="Y"/>
    <s v="Change of use of part of ground floor and first floor from restaurant to C3 residential use to provide 1 additional first floor flat"/>
    <s v="29 Kew Road, Richmond, TW9 2NQ"/>
    <s v="TW9 2NQ"/>
    <m/>
    <m/>
    <m/>
    <m/>
    <m/>
    <m/>
    <m/>
    <m/>
    <m/>
    <n v="0"/>
    <n v="1"/>
    <m/>
    <m/>
    <m/>
    <m/>
    <m/>
    <m/>
    <m/>
    <m/>
    <n v="1"/>
    <n v="1"/>
    <n v="0"/>
    <n v="0"/>
    <n v="0"/>
    <n v="0"/>
    <n v="0"/>
    <n v="0"/>
    <n v="0"/>
    <n v="0"/>
    <n v="1"/>
    <m/>
    <m/>
    <n v="0.5"/>
    <n v="0.5"/>
    <m/>
    <m/>
    <m/>
    <m/>
    <m/>
    <m/>
    <m/>
    <m/>
    <n v="1"/>
    <n v="1"/>
    <m/>
    <m/>
    <n v="518059"/>
    <n v="175250"/>
    <x v="4"/>
    <x v="4"/>
    <m/>
    <s v="Richmond"/>
    <m/>
    <m/>
    <m/>
    <m/>
    <m/>
    <s v="Conservation Area"/>
    <s v="CA17 Central Richmond"/>
    <x v="0"/>
  </r>
  <r>
    <x v="280"/>
    <x v="2"/>
    <s v="PA"/>
    <d v="2022-03-24T00:00:00"/>
    <d v="2025-03-24T00:00:00"/>
    <m/>
    <m/>
    <x v="2"/>
    <s v="Open Market"/>
    <s v="Y"/>
    <s v="Change of use from offices to dwelling houses to create 2 self contained flats (3b 6p, 5b 8p)"/>
    <s v="32 Candler Mews, Twickenham, TW1 3JF"/>
    <s v="TW1 3JF"/>
    <m/>
    <m/>
    <m/>
    <m/>
    <m/>
    <m/>
    <m/>
    <m/>
    <m/>
    <n v="0"/>
    <m/>
    <m/>
    <n v="1"/>
    <m/>
    <n v="1"/>
    <m/>
    <m/>
    <m/>
    <m/>
    <n v="2"/>
    <n v="0"/>
    <n v="0"/>
    <n v="1"/>
    <n v="0"/>
    <n v="1"/>
    <n v="0"/>
    <n v="0"/>
    <n v="0"/>
    <n v="0"/>
    <n v="2"/>
    <m/>
    <m/>
    <n v="1"/>
    <n v="1"/>
    <m/>
    <m/>
    <m/>
    <m/>
    <m/>
    <m/>
    <m/>
    <m/>
    <n v="2"/>
    <n v="2"/>
    <m/>
    <m/>
    <n v="516346"/>
    <n v="173774"/>
    <x v="3"/>
    <x v="3"/>
    <m/>
    <m/>
    <m/>
    <m/>
    <m/>
    <m/>
    <m/>
    <m/>
    <m/>
    <x v="0"/>
  </r>
  <r>
    <x v="281"/>
    <x v="2"/>
    <s v="PA"/>
    <d v="2022-03-24T00:00:00"/>
    <d v="2025-03-24T00:00:00"/>
    <m/>
    <m/>
    <x v="2"/>
    <s v="Open Market"/>
    <s v="Y"/>
    <s v="Change of use from class E office to single dwellinghouse, with ground level car and cycle parking and refuse storage."/>
    <s v="Unit J1 And J2, 42 Upper Richmond Road West, East Sheen, London, SW14 8DD, "/>
    <s v="SW14 8DD"/>
    <m/>
    <m/>
    <m/>
    <m/>
    <m/>
    <m/>
    <m/>
    <m/>
    <m/>
    <n v="0"/>
    <m/>
    <n v="1"/>
    <m/>
    <m/>
    <m/>
    <m/>
    <m/>
    <m/>
    <m/>
    <n v="1"/>
    <n v="0"/>
    <n v="1"/>
    <n v="0"/>
    <n v="0"/>
    <n v="0"/>
    <n v="0"/>
    <n v="0"/>
    <n v="0"/>
    <n v="0"/>
    <n v="1"/>
    <m/>
    <m/>
    <n v="0.5"/>
    <n v="0.5"/>
    <m/>
    <m/>
    <m/>
    <m/>
    <m/>
    <m/>
    <m/>
    <m/>
    <n v="1"/>
    <n v="1"/>
    <m/>
    <m/>
    <n v="521328"/>
    <n v="175496"/>
    <x v="10"/>
    <x v="10"/>
    <m/>
    <m/>
    <m/>
    <m/>
    <m/>
    <m/>
    <m/>
    <m/>
    <m/>
    <x v="0"/>
  </r>
  <r>
    <x v="282"/>
    <x v="0"/>
    <m/>
    <m/>
    <m/>
    <m/>
    <m/>
    <x v="3"/>
    <s v="Open Market / Affordable"/>
    <s v="Sainsbury’s, Manor Road"/>
    <m/>
    <s v="Sainsbury’s, Manor Road/Lower Richmond Road"/>
    <m/>
    <m/>
    <m/>
    <m/>
    <m/>
    <m/>
    <m/>
    <m/>
    <m/>
    <m/>
    <m/>
    <m/>
    <m/>
    <m/>
    <m/>
    <m/>
    <m/>
    <m/>
    <m/>
    <m/>
    <m/>
    <m/>
    <m/>
    <m/>
    <m/>
    <m/>
    <m/>
    <m/>
    <m/>
    <m/>
    <n v="250"/>
    <m/>
    <m/>
    <n v="0"/>
    <n v="0"/>
    <n v="0"/>
    <n v="0"/>
    <n v="0"/>
    <n v="50"/>
    <n v="50"/>
    <n v="50"/>
    <n v="50"/>
    <n v="50"/>
    <n v="0"/>
    <n v="250"/>
    <m/>
    <m/>
    <n v="519125"/>
    <n v="175579"/>
    <x v="9"/>
    <x v="9"/>
    <m/>
    <m/>
    <m/>
    <m/>
    <m/>
    <m/>
    <m/>
    <m/>
    <m/>
    <x v="0"/>
  </r>
  <r>
    <x v="282"/>
    <x v="0"/>
    <m/>
    <m/>
    <m/>
    <m/>
    <m/>
    <x v="3"/>
    <s v="Open Market / Affordable"/>
    <s v="Mereway Centre"/>
    <m/>
    <s v="The Mereway Centre Mereway Road Twickenham"/>
    <m/>
    <m/>
    <m/>
    <m/>
    <m/>
    <m/>
    <m/>
    <m/>
    <m/>
    <m/>
    <m/>
    <m/>
    <m/>
    <m/>
    <m/>
    <m/>
    <m/>
    <m/>
    <m/>
    <m/>
    <m/>
    <m/>
    <m/>
    <m/>
    <m/>
    <m/>
    <m/>
    <m/>
    <m/>
    <m/>
    <n v="40"/>
    <m/>
    <m/>
    <n v="0"/>
    <n v="0"/>
    <n v="0"/>
    <n v="20"/>
    <n v="20"/>
    <n v="0"/>
    <n v="0"/>
    <n v="0"/>
    <n v="0"/>
    <n v="0"/>
    <n v="40"/>
    <n v="40"/>
    <m/>
    <m/>
    <n v="515033"/>
    <n v="173287"/>
    <x v="8"/>
    <x v="8"/>
    <m/>
    <m/>
    <m/>
    <m/>
    <m/>
    <m/>
    <m/>
    <m/>
    <m/>
    <x v="0"/>
  </r>
  <r>
    <x v="282"/>
    <x v="0"/>
    <m/>
    <m/>
    <m/>
    <m/>
    <m/>
    <x v="3"/>
    <s v="Open Market / Affordable"/>
    <s v="Teddington Telephone Exchange"/>
    <m/>
    <s v="Telephone Exchange, 88 High Street, Teddington, TW1 18JD"/>
    <m/>
    <m/>
    <m/>
    <m/>
    <m/>
    <m/>
    <m/>
    <m/>
    <m/>
    <m/>
    <m/>
    <m/>
    <m/>
    <m/>
    <m/>
    <m/>
    <m/>
    <m/>
    <m/>
    <m/>
    <m/>
    <m/>
    <m/>
    <m/>
    <m/>
    <m/>
    <m/>
    <m/>
    <m/>
    <m/>
    <n v="20"/>
    <m/>
    <m/>
    <n v="0"/>
    <n v="0"/>
    <n v="0"/>
    <n v="0"/>
    <n v="0"/>
    <n v="0"/>
    <n v="5"/>
    <n v="5"/>
    <n v="5"/>
    <n v="5"/>
    <n v="0"/>
    <n v="20"/>
    <m/>
    <m/>
    <n v="516258"/>
    <n v="171100"/>
    <x v="2"/>
    <x v="2"/>
    <m/>
    <m/>
    <m/>
    <m/>
    <m/>
    <m/>
    <m/>
    <m/>
    <m/>
    <x v="0"/>
  </r>
  <r>
    <x v="283"/>
    <x v="0"/>
    <m/>
    <m/>
    <m/>
    <m/>
    <m/>
    <x v="4"/>
    <s v="Open Market / Affordable"/>
    <s v="Homebase, Manor Road"/>
    <s v="Demolition of existing buildings and structures and comprehensive residential-led redevelopment of a single storey pavilion, basements and four buildings of between four and nine storeys to provide 385 residential units (Class C3), flexible retail /community / office uses"/>
    <s v="Homebase, 84 Manor Road Richmond TW9 1YB"/>
    <m/>
    <m/>
    <m/>
    <m/>
    <m/>
    <m/>
    <m/>
    <m/>
    <m/>
    <m/>
    <m/>
    <m/>
    <m/>
    <m/>
    <m/>
    <m/>
    <m/>
    <m/>
    <m/>
    <m/>
    <m/>
    <m/>
    <m/>
    <m/>
    <m/>
    <m/>
    <m/>
    <m/>
    <m/>
    <m/>
    <n v="385"/>
    <m/>
    <m/>
    <n v="0"/>
    <n v="0"/>
    <n v="0"/>
    <n v="0"/>
    <n v="96.25"/>
    <n v="96.25"/>
    <n v="96.25"/>
    <n v="96.25"/>
    <n v="0"/>
    <n v="0"/>
    <n v="96.25"/>
    <n v="385"/>
    <m/>
    <m/>
    <n v="518920"/>
    <n v="175418"/>
    <x v="16"/>
    <x v="16"/>
    <m/>
    <m/>
    <m/>
    <m/>
    <m/>
    <m/>
    <m/>
    <m/>
    <m/>
    <x v="0"/>
  </r>
  <r>
    <x v="284"/>
    <x v="0"/>
    <m/>
    <d v="2022-04-04T00:00:00"/>
    <m/>
    <d v="2022-07-01T00:00:00"/>
    <m/>
    <x v="4"/>
    <s v="Affordable"/>
    <s v="The Strathmore Centre"/>
    <s v="Demolition of all existing buildings; erection of two 3-storey buildings comprising 30 residential dwellings in total (6 x1 bedroom, 17 x 2 bedroom &amp; 7 x 3 bedroom); erection of single storey nursery building (294 sqm in total) alterations to existing access road and formation of 36 no. car parking spaces at grade; landscaping including communal amenity space and ecological enhancement area; secure cycle and refuse storage structures."/>
    <s v="The Strathmore Centre, Strathmore Road, Teddington TW11 8UH"/>
    <m/>
    <m/>
    <m/>
    <m/>
    <m/>
    <m/>
    <m/>
    <m/>
    <m/>
    <m/>
    <m/>
    <m/>
    <m/>
    <m/>
    <m/>
    <m/>
    <m/>
    <m/>
    <m/>
    <m/>
    <m/>
    <m/>
    <m/>
    <m/>
    <m/>
    <m/>
    <m/>
    <m/>
    <m/>
    <m/>
    <n v="30"/>
    <m/>
    <m/>
    <n v="0"/>
    <n v="0"/>
    <n v="30"/>
    <n v="0"/>
    <n v="0"/>
    <n v="0"/>
    <n v="0"/>
    <n v="0"/>
    <n v="0"/>
    <n v="0"/>
    <n v="30"/>
    <n v="30"/>
    <m/>
    <m/>
    <n v="515141"/>
    <n v="171791"/>
    <x v="6"/>
    <x v="6"/>
    <m/>
    <m/>
    <m/>
    <m/>
    <m/>
    <m/>
    <m/>
    <m/>
    <m/>
    <x v="0"/>
  </r>
  <r>
    <x v="285"/>
    <x v="0"/>
    <m/>
    <d v="2022-06-23T00:00:00"/>
    <m/>
    <m/>
    <m/>
    <x v="4"/>
    <s v="Affordable"/>
    <s v="Elleray Hall"/>
    <s v="Provision of new community centre on existing North Lane Depot, East Car Park site, together with demolition of existing community centre and provision of affordable housing on existing Elleray Hall site."/>
    <s v="Elleray Hall Site North Lane Depot And East Car Park, Middle Lane, Teddington_x000a_"/>
    <m/>
    <m/>
    <m/>
    <m/>
    <m/>
    <m/>
    <m/>
    <m/>
    <m/>
    <m/>
    <m/>
    <m/>
    <m/>
    <m/>
    <m/>
    <m/>
    <m/>
    <m/>
    <m/>
    <m/>
    <m/>
    <m/>
    <m/>
    <m/>
    <m/>
    <m/>
    <m/>
    <m/>
    <m/>
    <m/>
    <n v="16"/>
    <m/>
    <m/>
    <n v="0"/>
    <n v="16"/>
    <n v="0"/>
    <n v="0"/>
    <n v="0"/>
    <n v="0"/>
    <n v="0"/>
    <n v="0"/>
    <n v="0"/>
    <n v="0"/>
    <n v="16"/>
    <n v="16"/>
    <m/>
    <m/>
    <n v="515712"/>
    <n v="170847"/>
    <x v="2"/>
    <x v="2"/>
    <m/>
    <m/>
    <m/>
    <m/>
    <m/>
    <m/>
    <m/>
    <m/>
    <m/>
    <x v="0"/>
  </r>
  <r>
    <x v="286"/>
    <x v="4"/>
    <m/>
    <d v="2022-12-21T00:00:00"/>
    <m/>
    <m/>
    <m/>
    <x v="4"/>
    <s v="Open Market / Affordable"/>
    <s v="Twickenham Riverside"/>
    <s v="Demolition of existing buildings and structures and redevelopment of the site comprising 45 residential units (Use Class C3), ground floor commercial/retail/cafe (Use Class E), public house (Sui Generis), boathouse locker storage, floating pontoon and floating ecosystems with associated landscaping, reprovision of Diamond Jubilee Gardens, alterations to highway layout and parking provision and other relevant works."/>
    <s v="1-1C King Street, 2-4 Water Lane, The Embankment And River Wall, Water Lane, Wharf Lane And The Diamond Jubilee Gardens, Twickenham"/>
    <m/>
    <m/>
    <m/>
    <m/>
    <m/>
    <m/>
    <m/>
    <m/>
    <m/>
    <m/>
    <m/>
    <m/>
    <m/>
    <m/>
    <m/>
    <m/>
    <m/>
    <m/>
    <m/>
    <m/>
    <m/>
    <m/>
    <m/>
    <m/>
    <m/>
    <m/>
    <m/>
    <m/>
    <m/>
    <m/>
    <n v="45"/>
    <m/>
    <m/>
    <n v="0"/>
    <n v="0"/>
    <n v="0"/>
    <n v="22.5"/>
    <n v="22.5"/>
    <n v="0"/>
    <n v="0"/>
    <n v="0"/>
    <n v="0"/>
    <n v="0"/>
    <n v="45"/>
    <n v="45"/>
    <m/>
    <m/>
    <n v="516311"/>
    <n v="173216"/>
    <x v="3"/>
    <x v="3"/>
    <m/>
    <m/>
    <m/>
    <m/>
    <m/>
    <m/>
    <m/>
    <m/>
    <m/>
    <x v="0"/>
  </r>
  <r>
    <x v="287"/>
    <x v="0"/>
    <m/>
    <d v="2023-03-22T00:00:00"/>
    <m/>
    <m/>
    <m/>
    <x v="4"/>
    <s v="Open Market / Affordable"/>
    <s v="Ham Central"/>
    <s v="Demolition of existing buildings on-site and change of use of land within Ham Close, the Woodville Day Centre and St Richards Church of England Primary School and the existing recycling and parking area to the east of Ham Village Green for a phased mixed-use redevelopment comprising: a. 452 residential homes (Class C3) up to 6 storeys"/>
    <s v="Ham Close, Ham Village Green, Car Park To East Of Ham Village Green, And Part Of Woodville Day Centre Site And St Richards Church Of England Primary School Site, Ham"/>
    <m/>
    <m/>
    <m/>
    <m/>
    <m/>
    <m/>
    <m/>
    <m/>
    <m/>
    <m/>
    <m/>
    <m/>
    <m/>
    <m/>
    <m/>
    <m/>
    <m/>
    <m/>
    <m/>
    <m/>
    <m/>
    <m/>
    <m/>
    <m/>
    <m/>
    <m/>
    <m/>
    <m/>
    <m/>
    <m/>
    <n v="260"/>
    <m/>
    <m/>
    <n v="0"/>
    <n v="0"/>
    <n v="58"/>
    <n v="0"/>
    <n v="112"/>
    <n v="0"/>
    <n v="0"/>
    <n v="90"/>
    <n v="0"/>
    <n v="0"/>
    <n v="170"/>
    <n v="260"/>
    <m/>
    <m/>
    <n v="517177"/>
    <n v="172352"/>
    <x v="9"/>
    <x v="9"/>
    <m/>
    <m/>
    <m/>
    <m/>
    <m/>
    <m/>
    <m/>
    <m/>
    <m/>
    <x v="1"/>
  </r>
  <r>
    <x v="288"/>
    <x v="0"/>
    <m/>
    <m/>
    <m/>
    <m/>
    <m/>
    <x v="4"/>
    <s v="Affordable"/>
    <s v="Meadows Hall"/>
    <s v="Erection of one 4-storey building and one 2-storey building to provide 12 affordable housing units (7 Supported Living units and 5 London Living Rent units), plus one residential support unit; removal of existing vehicular access; landscaping including communal amenity space and ecological enhancement area; erection of ancillary structures including secure cycle and refuse storage structures."/>
    <s v="Meadows Hall Church Road Richmond TW10 6LN"/>
    <m/>
    <m/>
    <m/>
    <m/>
    <m/>
    <m/>
    <m/>
    <m/>
    <m/>
    <m/>
    <m/>
    <m/>
    <m/>
    <m/>
    <m/>
    <m/>
    <m/>
    <m/>
    <m/>
    <m/>
    <m/>
    <m/>
    <m/>
    <m/>
    <m/>
    <m/>
    <m/>
    <m/>
    <m/>
    <m/>
    <n v="12"/>
    <m/>
    <m/>
    <n v="0"/>
    <n v="0"/>
    <n v="12"/>
    <n v="0"/>
    <n v="0"/>
    <n v="0"/>
    <n v="0"/>
    <n v="0"/>
    <n v="0"/>
    <n v="0"/>
    <n v="12"/>
    <n v="12"/>
    <m/>
    <m/>
    <n v="518385"/>
    <n v="174928"/>
    <x v="18"/>
    <x v="4"/>
    <m/>
    <m/>
    <m/>
    <m/>
    <m/>
    <m/>
    <m/>
    <m/>
    <m/>
    <x v="0"/>
  </r>
  <r>
    <x v="282"/>
    <x v="4"/>
    <m/>
    <m/>
    <m/>
    <m/>
    <m/>
    <x v="4"/>
    <s v="Open Market / Affordable"/>
    <s v="Stag Brewery"/>
    <m/>
    <s v="The Stag Brewery Lower Richmond Road Mortlake London SW14 7ET"/>
    <m/>
    <m/>
    <m/>
    <m/>
    <m/>
    <m/>
    <m/>
    <m/>
    <m/>
    <m/>
    <m/>
    <m/>
    <m/>
    <m/>
    <m/>
    <m/>
    <m/>
    <m/>
    <m/>
    <m/>
    <m/>
    <m/>
    <m/>
    <m/>
    <m/>
    <m/>
    <m/>
    <m/>
    <m/>
    <m/>
    <n v="550"/>
    <m/>
    <m/>
    <n v="0"/>
    <n v="0"/>
    <n v="0"/>
    <n v="0"/>
    <n v="150"/>
    <n v="80"/>
    <n v="80"/>
    <n v="80"/>
    <n v="80"/>
    <n v="80"/>
    <n v="150"/>
    <n v="550"/>
    <m/>
    <m/>
    <n v="520502"/>
    <n v="175950"/>
    <x v="10"/>
    <x v="10"/>
    <m/>
    <m/>
    <m/>
    <m/>
    <m/>
    <m/>
    <m/>
    <m/>
    <m/>
    <x v="0"/>
  </r>
  <r>
    <x v="282"/>
    <x v="0"/>
    <m/>
    <m/>
    <m/>
    <m/>
    <m/>
    <x v="4"/>
    <s v="Open Market / Affordable"/>
    <s v="Kew Biothane"/>
    <m/>
    <s v="Kew Biothane Plant, Melliss Avenue, Kew"/>
    <m/>
    <m/>
    <m/>
    <m/>
    <m/>
    <m/>
    <m/>
    <m/>
    <m/>
    <m/>
    <m/>
    <m/>
    <m/>
    <m/>
    <m/>
    <m/>
    <m/>
    <m/>
    <m/>
    <m/>
    <m/>
    <m/>
    <m/>
    <m/>
    <m/>
    <m/>
    <m/>
    <m/>
    <m/>
    <m/>
    <n v="90"/>
    <m/>
    <m/>
    <n v="0"/>
    <n v="0"/>
    <n v="0"/>
    <n v="90"/>
    <n v="0"/>
    <n v="0"/>
    <n v="0"/>
    <n v="0"/>
    <n v="0"/>
    <n v="0"/>
    <n v="90"/>
    <n v="90"/>
    <m/>
    <m/>
    <n v="519778"/>
    <n v="176914"/>
    <x v="13"/>
    <x v="13"/>
    <m/>
    <m/>
    <s v="Thames Policy Area"/>
    <m/>
    <m/>
    <m/>
    <s v="Townmead Kew"/>
    <m/>
    <m/>
    <x v="0"/>
  </r>
  <r>
    <x v="282"/>
    <x v="4"/>
    <m/>
    <m/>
    <m/>
    <m/>
    <m/>
    <x v="4"/>
    <s v="Open Market / Affordable"/>
    <s v="Teddington Police Station"/>
    <m/>
    <s v="Teddington Police Station"/>
    <m/>
    <m/>
    <m/>
    <m/>
    <m/>
    <m/>
    <m/>
    <m/>
    <m/>
    <m/>
    <m/>
    <m/>
    <m/>
    <m/>
    <m/>
    <m/>
    <m/>
    <m/>
    <m/>
    <m/>
    <m/>
    <m/>
    <m/>
    <m/>
    <m/>
    <m/>
    <m/>
    <m/>
    <m/>
    <m/>
    <n v="20"/>
    <m/>
    <m/>
    <n v="0"/>
    <n v="0"/>
    <n v="0"/>
    <n v="0"/>
    <n v="20"/>
    <n v="0"/>
    <n v="0"/>
    <n v="0"/>
    <n v="0"/>
    <n v="0"/>
    <n v="20"/>
    <n v="20"/>
    <m/>
    <m/>
    <n v="515852"/>
    <n v="170855"/>
    <x v="2"/>
    <x v="2"/>
    <m/>
    <m/>
    <m/>
    <m/>
    <m/>
    <m/>
    <m/>
    <m/>
    <m/>
    <x v="0"/>
  </r>
  <r>
    <x v="282"/>
    <x v="0"/>
    <m/>
    <m/>
    <m/>
    <m/>
    <m/>
    <x v="4"/>
    <s v="Open Market / Affordable"/>
    <s v="Twickenham Telephone Exchange"/>
    <m/>
    <s v="Telephone Exchange, Garfield Road, Twickenham"/>
    <m/>
    <m/>
    <m/>
    <m/>
    <m/>
    <m/>
    <m/>
    <m/>
    <m/>
    <m/>
    <m/>
    <m/>
    <m/>
    <m/>
    <m/>
    <m/>
    <m/>
    <m/>
    <m/>
    <m/>
    <m/>
    <m/>
    <m/>
    <m/>
    <m/>
    <m/>
    <m/>
    <m/>
    <m/>
    <m/>
    <n v="20"/>
    <m/>
    <m/>
    <n v="0"/>
    <n v="0"/>
    <n v="0"/>
    <n v="10"/>
    <n v="10"/>
    <n v="0"/>
    <n v="0"/>
    <n v="0"/>
    <n v="0"/>
    <n v="0"/>
    <n v="20"/>
    <n v="20"/>
    <m/>
    <m/>
    <n v="516325"/>
    <n v="173426"/>
    <x v="3"/>
    <x v="3"/>
    <m/>
    <m/>
    <m/>
    <m/>
    <m/>
    <m/>
    <m/>
    <m/>
    <m/>
    <x v="0"/>
  </r>
  <r>
    <x v="282"/>
    <x v="0"/>
    <m/>
    <m/>
    <m/>
    <m/>
    <m/>
    <x v="4"/>
    <s v="Open Market / Affordable"/>
    <s v="Whitton Telephone Exchange"/>
    <m/>
    <s v="Telephone Exchange, Ashdale Close, Whitton, TW1 7BE"/>
    <m/>
    <m/>
    <m/>
    <m/>
    <m/>
    <m/>
    <m/>
    <m/>
    <m/>
    <m/>
    <m/>
    <m/>
    <m/>
    <m/>
    <m/>
    <m/>
    <m/>
    <m/>
    <m/>
    <m/>
    <m/>
    <m/>
    <m/>
    <m/>
    <m/>
    <m/>
    <m/>
    <m/>
    <m/>
    <m/>
    <n v="20"/>
    <m/>
    <m/>
    <n v="0"/>
    <n v="0"/>
    <n v="0"/>
    <n v="10"/>
    <n v="10"/>
    <n v="0"/>
    <n v="0"/>
    <n v="0"/>
    <n v="0"/>
    <n v="0"/>
    <n v="20"/>
    <n v="20"/>
    <m/>
    <m/>
    <n v="514055"/>
    <n v="173847"/>
    <x v="15"/>
    <x v="15"/>
    <m/>
    <m/>
    <m/>
    <m/>
    <m/>
    <m/>
    <m/>
    <m/>
    <m/>
    <x v="0"/>
  </r>
  <r>
    <x v="289"/>
    <x v="4"/>
    <m/>
    <m/>
    <m/>
    <m/>
    <m/>
    <x v="4"/>
    <s v="Open Market / Affordable"/>
    <s v="Small Sites Trend"/>
    <m/>
    <s v="Small Sites Trend"/>
    <m/>
    <m/>
    <m/>
    <m/>
    <m/>
    <m/>
    <m/>
    <m/>
    <m/>
    <m/>
    <m/>
    <m/>
    <m/>
    <m/>
    <m/>
    <m/>
    <m/>
    <m/>
    <m/>
    <m/>
    <m/>
    <m/>
    <m/>
    <m/>
    <m/>
    <m/>
    <m/>
    <m/>
    <m/>
    <m/>
    <n v="742"/>
    <m/>
    <m/>
    <n v="20"/>
    <n v="20"/>
    <n v="234"/>
    <n v="234"/>
    <n v="234"/>
    <n v="234"/>
    <n v="234"/>
    <n v="234"/>
    <n v="234"/>
    <n v="234"/>
    <n v="742"/>
    <n v="1912"/>
    <m/>
    <m/>
    <m/>
    <m/>
    <x v="19"/>
    <x v="18"/>
    <m/>
    <m/>
    <m/>
    <m/>
    <m/>
    <m/>
    <m/>
    <m/>
    <m/>
    <x v="1"/>
  </r>
  <r>
    <x v="290"/>
    <x v="5"/>
    <m/>
    <m/>
    <m/>
    <m/>
    <m/>
    <x v="5"/>
    <m/>
    <m/>
    <m/>
    <m/>
    <m/>
    <m/>
    <m/>
    <m/>
    <m/>
    <m/>
    <m/>
    <m/>
    <m/>
    <m/>
    <m/>
    <m/>
    <m/>
    <m/>
    <m/>
    <m/>
    <m/>
    <m/>
    <m/>
    <m/>
    <m/>
    <m/>
    <m/>
    <m/>
    <m/>
    <m/>
    <m/>
    <m/>
    <m/>
    <m/>
    <m/>
    <m/>
    <m/>
    <m/>
    <m/>
    <m/>
    <m/>
    <m/>
    <m/>
    <m/>
    <m/>
    <m/>
    <m/>
    <m/>
    <m/>
    <m/>
    <m/>
    <m/>
    <m/>
    <x v="19"/>
    <x v="19"/>
    <m/>
    <m/>
    <m/>
    <m/>
    <m/>
    <m/>
    <m/>
    <m/>
    <m/>
    <x v="1"/>
  </r>
  <r>
    <x v="290"/>
    <x v="5"/>
    <m/>
    <m/>
    <m/>
    <m/>
    <m/>
    <x v="5"/>
    <m/>
    <m/>
    <m/>
    <m/>
    <m/>
    <m/>
    <m/>
    <m/>
    <m/>
    <m/>
    <m/>
    <m/>
    <m/>
    <m/>
    <m/>
    <m/>
    <m/>
    <m/>
    <m/>
    <m/>
    <m/>
    <m/>
    <m/>
    <m/>
    <m/>
    <m/>
    <m/>
    <m/>
    <m/>
    <m/>
    <m/>
    <m/>
    <m/>
    <m/>
    <m/>
    <m/>
    <m/>
    <m/>
    <m/>
    <m/>
    <m/>
    <m/>
    <m/>
    <m/>
    <m/>
    <m/>
    <m/>
    <m/>
    <m/>
    <m/>
    <m/>
    <m/>
    <m/>
    <x v="19"/>
    <x v="19"/>
    <m/>
    <m/>
    <m/>
    <m/>
    <m/>
    <m/>
    <m/>
    <m/>
    <m/>
    <x v="1"/>
  </r>
  <r>
    <x v="290"/>
    <x v="5"/>
    <m/>
    <m/>
    <m/>
    <m/>
    <m/>
    <x v="5"/>
    <m/>
    <m/>
    <m/>
    <m/>
    <m/>
    <m/>
    <m/>
    <m/>
    <m/>
    <m/>
    <m/>
    <m/>
    <m/>
    <m/>
    <m/>
    <m/>
    <m/>
    <m/>
    <m/>
    <m/>
    <m/>
    <m/>
    <m/>
    <m/>
    <m/>
    <m/>
    <m/>
    <m/>
    <m/>
    <m/>
    <m/>
    <m/>
    <m/>
    <m/>
    <m/>
    <m/>
    <m/>
    <m/>
    <m/>
    <m/>
    <m/>
    <m/>
    <m/>
    <m/>
    <m/>
    <m/>
    <m/>
    <m/>
    <m/>
    <m/>
    <m/>
    <m/>
    <m/>
    <x v="19"/>
    <x v="19"/>
    <m/>
    <m/>
    <m/>
    <m/>
    <m/>
    <m/>
    <m/>
    <m/>
    <m/>
    <x v="1"/>
  </r>
  <r>
    <x v="290"/>
    <x v="5"/>
    <m/>
    <m/>
    <m/>
    <m/>
    <m/>
    <x v="5"/>
    <m/>
    <m/>
    <m/>
    <m/>
    <m/>
    <m/>
    <m/>
    <m/>
    <m/>
    <m/>
    <m/>
    <m/>
    <m/>
    <m/>
    <m/>
    <m/>
    <m/>
    <m/>
    <m/>
    <m/>
    <m/>
    <m/>
    <m/>
    <m/>
    <m/>
    <m/>
    <m/>
    <m/>
    <m/>
    <m/>
    <m/>
    <m/>
    <m/>
    <m/>
    <m/>
    <m/>
    <m/>
    <m/>
    <m/>
    <m/>
    <m/>
    <m/>
    <m/>
    <m/>
    <m/>
    <m/>
    <m/>
    <m/>
    <m/>
    <m/>
    <m/>
    <m/>
    <m/>
    <x v="19"/>
    <x v="19"/>
    <m/>
    <m/>
    <m/>
    <m/>
    <m/>
    <m/>
    <m/>
    <m/>
    <m/>
    <x v="1"/>
  </r>
  <r>
    <x v="290"/>
    <x v="5"/>
    <m/>
    <m/>
    <m/>
    <m/>
    <m/>
    <x v="5"/>
    <m/>
    <m/>
    <m/>
    <m/>
    <m/>
    <m/>
    <m/>
    <m/>
    <m/>
    <m/>
    <m/>
    <m/>
    <m/>
    <m/>
    <m/>
    <m/>
    <m/>
    <m/>
    <m/>
    <m/>
    <m/>
    <m/>
    <m/>
    <m/>
    <m/>
    <m/>
    <m/>
    <m/>
    <m/>
    <m/>
    <m/>
    <m/>
    <m/>
    <m/>
    <m/>
    <m/>
    <m/>
    <m/>
    <m/>
    <m/>
    <m/>
    <m/>
    <m/>
    <m/>
    <m/>
    <m/>
    <m/>
    <m/>
    <m/>
    <m/>
    <m/>
    <m/>
    <m/>
    <x v="19"/>
    <x v="19"/>
    <m/>
    <m/>
    <m/>
    <m/>
    <m/>
    <m/>
    <m/>
    <m/>
    <m/>
    <x v="1"/>
  </r>
  <r>
    <x v="290"/>
    <x v="5"/>
    <m/>
    <m/>
    <m/>
    <m/>
    <m/>
    <x v="5"/>
    <m/>
    <m/>
    <m/>
    <m/>
    <m/>
    <m/>
    <m/>
    <m/>
    <m/>
    <m/>
    <m/>
    <m/>
    <m/>
    <m/>
    <m/>
    <m/>
    <m/>
    <m/>
    <m/>
    <m/>
    <m/>
    <m/>
    <m/>
    <m/>
    <m/>
    <m/>
    <m/>
    <m/>
    <m/>
    <m/>
    <m/>
    <m/>
    <m/>
    <m/>
    <m/>
    <m/>
    <m/>
    <m/>
    <m/>
    <m/>
    <m/>
    <m/>
    <m/>
    <m/>
    <m/>
    <m/>
    <m/>
    <m/>
    <m/>
    <m/>
    <m/>
    <m/>
    <m/>
    <x v="19"/>
    <x v="19"/>
    <m/>
    <m/>
    <m/>
    <m/>
    <m/>
    <m/>
    <m/>
    <m/>
    <m/>
    <x v="1"/>
  </r>
  <r>
    <x v="290"/>
    <x v="5"/>
    <m/>
    <m/>
    <m/>
    <m/>
    <m/>
    <x v="5"/>
    <m/>
    <m/>
    <m/>
    <m/>
    <m/>
    <m/>
    <m/>
    <m/>
    <m/>
    <m/>
    <m/>
    <m/>
    <m/>
    <m/>
    <m/>
    <m/>
    <m/>
    <m/>
    <m/>
    <m/>
    <m/>
    <m/>
    <m/>
    <m/>
    <m/>
    <m/>
    <m/>
    <m/>
    <m/>
    <m/>
    <m/>
    <m/>
    <m/>
    <m/>
    <m/>
    <m/>
    <m/>
    <m/>
    <m/>
    <m/>
    <m/>
    <m/>
    <m/>
    <m/>
    <m/>
    <m/>
    <m/>
    <m/>
    <m/>
    <m/>
    <m/>
    <m/>
    <m/>
    <x v="19"/>
    <x v="19"/>
    <m/>
    <m/>
    <m/>
    <m/>
    <m/>
    <m/>
    <m/>
    <m/>
    <m/>
    <x v="1"/>
  </r>
  <r>
    <x v="290"/>
    <x v="5"/>
    <m/>
    <m/>
    <m/>
    <m/>
    <m/>
    <x v="5"/>
    <m/>
    <m/>
    <m/>
    <m/>
    <m/>
    <m/>
    <m/>
    <m/>
    <m/>
    <m/>
    <m/>
    <m/>
    <m/>
    <m/>
    <m/>
    <m/>
    <m/>
    <m/>
    <m/>
    <m/>
    <m/>
    <m/>
    <m/>
    <m/>
    <m/>
    <m/>
    <m/>
    <m/>
    <m/>
    <m/>
    <m/>
    <m/>
    <m/>
    <m/>
    <m/>
    <m/>
    <m/>
    <m/>
    <m/>
    <m/>
    <m/>
    <m/>
    <m/>
    <m/>
    <m/>
    <m/>
    <m/>
    <m/>
    <m/>
    <m/>
    <m/>
    <m/>
    <m/>
    <x v="19"/>
    <x v="19"/>
    <m/>
    <m/>
    <m/>
    <m/>
    <m/>
    <m/>
    <m/>
    <m/>
    <m/>
    <x v="1"/>
  </r>
  <r>
    <x v="290"/>
    <x v="5"/>
    <m/>
    <m/>
    <m/>
    <m/>
    <m/>
    <x v="5"/>
    <m/>
    <m/>
    <m/>
    <m/>
    <m/>
    <m/>
    <m/>
    <m/>
    <m/>
    <m/>
    <m/>
    <m/>
    <m/>
    <m/>
    <m/>
    <m/>
    <m/>
    <m/>
    <m/>
    <m/>
    <m/>
    <m/>
    <m/>
    <m/>
    <m/>
    <m/>
    <m/>
    <m/>
    <m/>
    <m/>
    <m/>
    <m/>
    <m/>
    <m/>
    <m/>
    <m/>
    <m/>
    <m/>
    <m/>
    <m/>
    <m/>
    <m/>
    <m/>
    <m/>
    <m/>
    <m/>
    <m/>
    <m/>
    <m/>
    <m/>
    <m/>
    <m/>
    <m/>
    <x v="19"/>
    <x v="19"/>
    <m/>
    <m/>
    <m/>
    <m/>
    <m/>
    <m/>
    <m/>
    <m/>
    <m/>
    <x v="1"/>
  </r>
  <r>
    <x v="290"/>
    <x v="5"/>
    <m/>
    <m/>
    <m/>
    <m/>
    <m/>
    <x v="5"/>
    <m/>
    <m/>
    <m/>
    <m/>
    <m/>
    <m/>
    <m/>
    <m/>
    <m/>
    <m/>
    <m/>
    <m/>
    <m/>
    <m/>
    <m/>
    <m/>
    <m/>
    <m/>
    <m/>
    <m/>
    <m/>
    <m/>
    <m/>
    <m/>
    <m/>
    <m/>
    <m/>
    <m/>
    <m/>
    <m/>
    <m/>
    <m/>
    <m/>
    <m/>
    <m/>
    <m/>
    <m/>
    <m/>
    <m/>
    <m/>
    <m/>
    <m/>
    <m/>
    <m/>
    <m/>
    <m/>
    <m/>
    <m/>
    <m/>
    <m/>
    <m/>
    <m/>
    <m/>
    <x v="19"/>
    <x v="19"/>
    <m/>
    <m/>
    <m/>
    <m/>
    <m/>
    <m/>
    <m/>
    <m/>
    <m/>
    <x v="1"/>
  </r>
  <r>
    <x v="290"/>
    <x v="5"/>
    <m/>
    <m/>
    <m/>
    <m/>
    <m/>
    <x v="5"/>
    <m/>
    <m/>
    <m/>
    <m/>
    <m/>
    <m/>
    <m/>
    <m/>
    <m/>
    <m/>
    <m/>
    <m/>
    <m/>
    <m/>
    <m/>
    <m/>
    <m/>
    <m/>
    <m/>
    <m/>
    <m/>
    <m/>
    <m/>
    <m/>
    <m/>
    <m/>
    <m/>
    <m/>
    <m/>
    <m/>
    <m/>
    <m/>
    <m/>
    <m/>
    <m/>
    <m/>
    <m/>
    <m/>
    <m/>
    <m/>
    <m/>
    <m/>
    <m/>
    <m/>
    <m/>
    <m/>
    <m/>
    <m/>
    <m/>
    <m/>
    <m/>
    <m/>
    <m/>
    <x v="19"/>
    <x v="19"/>
    <m/>
    <m/>
    <m/>
    <m/>
    <m/>
    <m/>
    <m/>
    <m/>
    <m/>
    <x v="1"/>
  </r>
  <r>
    <x v="290"/>
    <x v="5"/>
    <m/>
    <m/>
    <m/>
    <m/>
    <m/>
    <x v="5"/>
    <m/>
    <m/>
    <m/>
    <m/>
    <m/>
    <m/>
    <m/>
    <m/>
    <m/>
    <m/>
    <m/>
    <m/>
    <m/>
    <m/>
    <m/>
    <m/>
    <m/>
    <m/>
    <m/>
    <m/>
    <m/>
    <m/>
    <m/>
    <m/>
    <m/>
    <m/>
    <m/>
    <m/>
    <m/>
    <m/>
    <m/>
    <m/>
    <m/>
    <m/>
    <m/>
    <m/>
    <m/>
    <m/>
    <m/>
    <m/>
    <m/>
    <m/>
    <m/>
    <m/>
    <m/>
    <m/>
    <m/>
    <m/>
    <m/>
    <m/>
    <m/>
    <m/>
    <m/>
    <x v="19"/>
    <x v="19"/>
    <m/>
    <m/>
    <m/>
    <m/>
    <m/>
    <m/>
    <m/>
    <m/>
    <m/>
    <x v="1"/>
  </r>
  <r>
    <x v="290"/>
    <x v="5"/>
    <m/>
    <m/>
    <m/>
    <m/>
    <m/>
    <x v="5"/>
    <m/>
    <m/>
    <m/>
    <m/>
    <m/>
    <m/>
    <m/>
    <m/>
    <m/>
    <m/>
    <m/>
    <m/>
    <m/>
    <m/>
    <m/>
    <m/>
    <m/>
    <m/>
    <m/>
    <m/>
    <m/>
    <m/>
    <m/>
    <m/>
    <m/>
    <m/>
    <m/>
    <m/>
    <m/>
    <m/>
    <m/>
    <m/>
    <m/>
    <m/>
    <m/>
    <m/>
    <m/>
    <m/>
    <m/>
    <m/>
    <m/>
    <m/>
    <m/>
    <m/>
    <m/>
    <m/>
    <m/>
    <m/>
    <m/>
    <m/>
    <m/>
    <m/>
    <m/>
    <x v="19"/>
    <x v="19"/>
    <m/>
    <m/>
    <m/>
    <m/>
    <m/>
    <m/>
    <m/>
    <m/>
    <m/>
    <x v="1"/>
  </r>
  <r>
    <x v="290"/>
    <x v="5"/>
    <m/>
    <m/>
    <m/>
    <m/>
    <m/>
    <x v="5"/>
    <m/>
    <m/>
    <m/>
    <m/>
    <m/>
    <m/>
    <m/>
    <m/>
    <m/>
    <m/>
    <m/>
    <m/>
    <m/>
    <m/>
    <m/>
    <m/>
    <m/>
    <m/>
    <m/>
    <m/>
    <m/>
    <m/>
    <m/>
    <m/>
    <m/>
    <m/>
    <m/>
    <m/>
    <m/>
    <m/>
    <m/>
    <m/>
    <m/>
    <m/>
    <m/>
    <m/>
    <m/>
    <m/>
    <m/>
    <m/>
    <m/>
    <m/>
    <m/>
    <m/>
    <m/>
    <m/>
    <m/>
    <m/>
    <m/>
    <m/>
    <m/>
    <m/>
    <m/>
    <x v="19"/>
    <x v="19"/>
    <m/>
    <m/>
    <m/>
    <m/>
    <m/>
    <m/>
    <m/>
    <m/>
    <m/>
    <x v="1"/>
  </r>
  <r>
    <x v="290"/>
    <x v="5"/>
    <m/>
    <m/>
    <m/>
    <m/>
    <m/>
    <x v="5"/>
    <m/>
    <m/>
    <m/>
    <m/>
    <m/>
    <m/>
    <m/>
    <m/>
    <m/>
    <m/>
    <m/>
    <m/>
    <m/>
    <m/>
    <m/>
    <m/>
    <m/>
    <m/>
    <m/>
    <m/>
    <m/>
    <m/>
    <m/>
    <m/>
    <m/>
    <m/>
    <m/>
    <m/>
    <m/>
    <m/>
    <m/>
    <m/>
    <m/>
    <m/>
    <m/>
    <m/>
    <m/>
    <m/>
    <m/>
    <m/>
    <m/>
    <m/>
    <m/>
    <m/>
    <m/>
    <m/>
    <m/>
    <m/>
    <m/>
    <m/>
    <m/>
    <m/>
    <m/>
    <x v="19"/>
    <x v="19"/>
    <m/>
    <m/>
    <m/>
    <m/>
    <m/>
    <m/>
    <m/>
    <m/>
    <m/>
    <x v="1"/>
  </r>
  <r>
    <x v="290"/>
    <x v="5"/>
    <m/>
    <m/>
    <m/>
    <m/>
    <m/>
    <x v="5"/>
    <m/>
    <m/>
    <m/>
    <m/>
    <m/>
    <m/>
    <m/>
    <m/>
    <m/>
    <m/>
    <m/>
    <m/>
    <m/>
    <m/>
    <m/>
    <m/>
    <m/>
    <m/>
    <m/>
    <m/>
    <m/>
    <m/>
    <m/>
    <m/>
    <m/>
    <m/>
    <m/>
    <m/>
    <m/>
    <m/>
    <m/>
    <m/>
    <m/>
    <m/>
    <m/>
    <m/>
    <m/>
    <m/>
    <m/>
    <m/>
    <m/>
    <m/>
    <m/>
    <m/>
    <m/>
    <m/>
    <m/>
    <m/>
    <m/>
    <m/>
    <m/>
    <m/>
    <m/>
    <x v="19"/>
    <x v="19"/>
    <m/>
    <m/>
    <m/>
    <m/>
    <m/>
    <m/>
    <m/>
    <m/>
    <m/>
    <x v="1"/>
  </r>
  <r>
    <x v="290"/>
    <x v="5"/>
    <m/>
    <m/>
    <m/>
    <m/>
    <m/>
    <x v="5"/>
    <m/>
    <m/>
    <m/>
    <m/>
    <m/>
    <m/>
    <m/>
    <m/>
    <m/>
    <m/>
    <m/>
    <m/>
    <m/>
    <m/>
    <m/>
    <m/>
    <m/>
    <m/>
    <m/>
    <m/>
    <m/>
    <m/>
    <m/>
    <m/>
    <m/>
    <m/>
    <m/>
    <m/>
    <m/>
    <m/>
    <m/>
    <m/>
    <m/>
    <m/>
    <m/>
    <m/>
    <m/>
    <m/>
    <m/>
    <m/>
    <m/>
    <m/>
    <m/>
    <m/>
    <m/>
    <m/>
    <m/>
    <m/>
    <m/>
    <m/>
    <m/>
    <m/>
    <m/>
    <x v="19"/>
    <x v="19"/>
    <m/>
    <m/>
    <m/>
    <m/>
    <m/>
    <m/>
    <m/>
    <m/>
    <m/>
    <x v="1"/>
  </r>
  <r>
    <x v="290"/>
    <x v="5"/>
    <m/>
    <m/>
    <m/>
    <m/>
    <m/>
    <x v="5"/>
    <m/>
    <m/>
    <m/>
    <m/>
    <m/>
    <m/>
    <m/>
    <m/>
    <m/>
    <m/>
    <m/>
    <m/>
    <m/>
    <m/>
    <m/>
    <m/>
    <m/>
    <m/>
    <m/>
    <m/>
    <m/>
    <m/>
    <m/>
    <m/>
    <m/>
    <m/>
    <m/>
    <m/>
    <m/>
    <m/>
    <m/>
    <m/>
    <m/>
    <m/>
    <m/>
    <m/>
    <m/>
    <m/>
    <m/>
    <m/>
    <m/>
    <m/>
    <m/>
    <m/>
    <m/>
    <m/>
    <m/>
    <m/>
    <m/>
    <m/>
    <m/>
    <m/>
    <m/>
    <x v="19"/>
    <x v="19"/>
    <m/>
    <m/>
    <m/>
    <m/>
    <m/>
    <m/>
    <m/>
    <m/>
    <m/>
    <x v="1"/>
  </r>
  <r>
    <x v="290"/>
    <x v="5"/>
    <m/>
    <m/>
    <m/>
    <m/>
    <m/>
    <x v="5"/>
    <m/>
    <m/>
    <m/>
    <m/>
    <m/>
    <m/>
    <m/>
    <m/>
    <m/>
    <m/>
    <m/>
    <m/>
    <m/>
    <m/>
    <m/>
    <m/>
    <m/>
    <m/>
    <m/>
    <m/>
    <m/>
    <m/>
    <m/>
    <m/>
    <m/>
    <m/>
    <m/>
    <m/>
    <m/>
    <m/>
    <m/>
    <m/>
    <m/>
    <m/>
    <m/>
    <m/>
    <m/>
    <m/>
    <m/>
    <m/>
    <m/>
    <m/>
    <m/>
    <m/>
    <m/>
    <m/>
    <m/>
    <m/>
    <m/>
    <m/>
    <m/>
    <m/>
    <m/>
    <x v="19"/>
    <x v="19"/>
    <m/>
    <m/>
    <m/>
    <m/>
    <m/>
    <m/>
    <m/>
    <m/>
    <m/>
    <x v="1"/>
  </r>
  <r>
    <x v="290"/>
    <x v="5"/>
    <m/>
    <m/>
    <m/>
    <m/>
    <m/>
    <x v="5"/>
    <m/>
    <m/>
    <m/>
    <m/>
    <m/>
    <m/>
    <m/>
    <m/>
    <m/>
    <m/>
    <m/>
    <m/>
    <m/>
    <m/>
    <m/>
    <m/>
    <m/>
    <m/>
    <m/>
    <m/>
    <m/>
    <m/>
    <m/>
    <m/>
    <m/>
    <m/>
    <m/>
    <m/>
    <m/>
    <m/>
    <m/>
    <m/>
    <m/>
    <m/>
    <m/>
    <m/>
    <m/>
    <m/>
    <m/>
    <m/>
    <m/>
    <m/>
    <m/>
    <m/>
    <m/>
    <m/>
    <m/>
    <m/>
    <m/>
    <m/>
    <m/>
    <m/>
    <m/>
    <x v="19"/>
    <x v="19"/>
    <m/>
    <m/>
    <m/>
    <m/>
    <m/>
    <m/>
    <m/>
    <m/>
    <m/>
    <x v="1"/>
  </r>
  <r>
    <x v="290"/>
    <x v="5"/>
    <m/>
    <m/>
    <m/>
    <m/>
    <m/>
    <x v="5"/>
    <m/>
    <m/>
    <m/>
    <m/>
    <m/>
    <m/>
    <m/>
    <m/>
    <m/>
    <m/>
    <m/>
    <m/>
    <m/>
    <m/>
    <m/>
    <m/>
    <m/>
    <m/>
    <m/>
    <m/>
    <m/>
    <m/>
    <m/>
    <m/>
    <m/>
    <m/>
    <m/>
    <m/>
    <m/>
    <m/>
    <m/>
    <m/>
    <m/>
    <m/>
    <m/>
    <m/>
    <m/>
    <m/>
    <m/>
    <m/>
    <m/>
    <m/>
    <m/>
    <m/>
    <m/>
    <m/>
    <m/>
    <m/>
    <m/>
    <m/>
    <m/>
    <m/>
    <m/>
    <x v="19"/>
    <x v="19"/>
    <m/>
    <m/>
    <m/>
    <m/>
    <m/>
    <m/>
    <m/>
    <m/>
    <m/>
    <x v="1"/>
  </r>
  <r>
    <x v="290"/>
    <x v="5"/>
    <m/>
    <m/>
    <m/>
    <m/>
    <m/>
    <x v="5"/>
    <m/>
    <m/>
    <m/>
    <m/>
    <m/>
    <m/>
    <m/>
    <m/>
    <m/>
    <m/>
    <m/>
    <m/>
    <m/>
    <m/>
    <m/>
    <m/>
    <m/>
    <m/>
    <m/>
    <m/>
    <m/>
    <m/>
    <m/>
    <m/>
    <m/>
    <m/>
    <m/>
    <m/>
    <m/>
    <m/>
    <m/>
    <m/>
    <m/>
    <m/>
    <m/>
    <m/>
    <m/>
    <m/>
    <m/>
    <m/>
    <m/>
    <m/>
    <m/>
    <m/>
    <m/>
    <m/>
    <m/>
    <m/>
    <m/>
    <m/>
    <m/>
    <m/>
    <m/>
    <x v="19"/>
    <x v="19"/>
    <m/>
    <m/>
    <m/>
    <m/>
    <m/>
    <m/>
    <m/>
    <m/>
    <m/>
    <x v="1"/>
  </r>
  <r>
    <x v="290"/>
    <x v="5"/>
    <m/>
    <m/>
    <m/>
    <m/>
    <m/>
    <x v="5"/>
    <m/>
    <m/>
    <m/>
    <m/>
    <m/>
    <m/>
    <m/>
    <m/>
    <m/>
    <m/>
    <m/>
    <m/>
    <m/>
    <m/>
    <m/>
    <m/>
    <m/>
    <m/>
    <m/>
    <m/>
    <m/>
    <m/>
    <m/>
    <m/>
    <m/>
    <m/>
    <m/>
    <m/>
    <m/>
    <m/>
    <m/>
    <m/>
    <m/>
    <m/>
    <m/>
    <m/>
    <m/>
    <m/>
    <m/>
    <m/>
    <m/>
    <m/>
    <m/>
    <m/>
    <m/>
    <m/>
    <m/>
    <m/>
    <m/>
    <m/>
    <m/>
    <m/>
    <m/>
    <x v="19"/>
    <x v="19"/>
    <m/>
    <m/>
    <m/>
    <m/>
    <m/>
    <m/>
    <m/>
    <m/>
    <m/>
    <x v="1"/>
  </r>
  <r>
    <x v="290"/>
    <x v="5"/>
    <m/>
    <m/>
    <m/>
    <m/>
    <m/>
    <x v="5"/>
    <m/>
    <m/>
    <m/>
    <m/>
    <m/>
    <m/>
    <m/>
    <m/>
    <m/>
    <m/>
    <m/>
    <m/>
    <m/>
    <m/>
    <m/>
    <m/>
    <m/>
    <m/>
    <m/>
    <m/>
    <m/>
    <m/>
    <m/>
    <m/>
    <m/>
    <m/>
    <m/>
    <m/>
    <m/>
    <m/>
    <m/>
    <m/>
    <m/>
    <m/>
    <m/>
    <m/>
    <m/>
    <m/>
    <m/>
    <m/>
    <m/>
    <m/>
    <m/>
    <m/>
    <m/>
    <m/>
    <m/>
    <m/>
    <m/>
    <m/>
    <m/>
    <m/>
    <m/>
    <x v="19"/>
    <x v="19"/>
    <m/>
    <m/>
    <m/>
    <m/>
    <m/>
    <m/>
    <m/>
    <m/>
    <m/>
    <x v="1"/>
  </r>
  <r>
    <x v="290"/>
    <x v="5"/>
    <m/>
    <m/>
    <m/>
    <m/>
    <m/>
    <x v="5"/>
    <m/>
    <m/>
    <m/>
    <m/>
    <m/>
    <m/>
    <m/>
    <m/>
    <m/>
    <m/>
    <m/>
    <m/>
    <m/>
    <m/>
    <m/>
    <m/>
    <m/>
    <m/>
    <m/>
    <m/>
    <m/>
    <m/>
    <m/>
    <m/>
    <m/>
    <m/>
    <m/>
    <m/>
    <m/>
    <m/>
    <m/>
    <m/>
    <m/>
    <m/>
    <m/>
    <m/>
    <m/>
    <m/>
    <m/>
    <m/>
    <m/>
    <m/>
    <m/>
    <m/>
    <m/>
    <m/>
    <m/>
    <m/>
    <m/>
    <m/>
    <m/>
    <m/>
    <m/>
    <x v="19"/>
    <x v="19"/>
    <m/>
    <m/>
    <m/>
    <m/>
    <m/>
    <m/>
    <m/>
    <m/>
    <m/>
    <x v="1"/>
  </r>
  <r>
    <x v="290"/>
    <x v="5"/>
    <m/>
    <m/>
    <m/>
    <m/>
    <m/>
    <x v="5"/>
    <m/>
    <m/>
    <m/>
    <m/>
    <m/>
    <m/>
    <m/>
    <m/>
    <m/>
    <m/>
    <m/>
    <m/>
    <m/>
    <m/>
    <m/>
    <m/>
    <m/>
    <m/>
    <m/>
    <m/>
    <m/>
    <m/>
    <m/>
    <m/>
    <m/>
    <m/>
    <m/>
    <m/>
    <m/>
    <m/>
    <m/>
    <m/>
    <m/>
    <m/>
    <m/>
    <m/>
    <m/>
    <m/>
    <m/>
    <m/>
    <m/>
    <m/>
    <m/>
    <m/>
    <m/>
    <m/>
    <m/>
    <m/>
    <m/>
    <m/>
    <m/>
    <m/>
    <m/>
    <x v="19"/>
    <x v="19"/>
    <m/>
    <m/>
    <m/>
    <m/>
    <m/>
    <m/>
    <m/>
    <m/>
    <m/>
    <x v="1"/>
  </r>
  <r>
    <x v="290"/>
    <x v="5"/>
    <m/>
    <m/>
    <m/>
    <m/>
    <m/>
    <x v="5"/>
    <m/>
    <m/>
    <m/>
    <m/>
    <m/>
    <m/>
    <m/>
    <m/>
    <m/>
    <m/>
    <m/>
    <m/>
    <m/>
    <m/>
    <m/>
    <m/>
    <m/>
    <m/>
    <m/>
    <m/>
    <m/>
    <m/>
    <m/>
    <m/>
    <m/>
    <m/>
    <m/>
    <m/>
    <m/>
    <m/>
    <m/>
    <m/>
    <m/>
    <m/>
    <m/>
    <m/>
    <m/>
    <m/>
    <m/>
    <m/>
    <m/>
    <m/>
    <m/>
    <m/>
    <m/>
    <m/>
    <m/>
    <m/>
    <m/>
    <m/>
    <m/>
    <m/>
    <m/>
    <x v="19"/>
    <x v="19"/>
    <m/>
    <m/>
    <m/>
    <m/>
    <m/>
    <m/>
    <m/>
    <m/>
    <m/>
    <x v="1"/>
  </r>
  <r>
    <x v="290"/>
    <x v="5"/>
    <m/>
    <m/>
    <m/>
    <m/>
    <m/>
    <x v="5"/>
    <m/>
    <m/>
    <m/>
    <m/>
    <m/>
    <m/>
    <m/>
    <m/>
    <m/>
    <m/>
    <m/>
    <m/>
    <m/>
    <m/>
    <m/>
    <m/>
    <m/>
    <m/>
    <m/>
    <m/>
    <m/>
    <m/>
    <m/>
    <m/>
    <m/>
    <m/>
    <m/>
    <m/>
    <m/>
    <m/>
    <m/>
    <m/>
    <m/>
    <m/>
    <m/>
    <m/>
    <m/>
    <m/>
    <m/>
    <m/>
    <m/>
    <m/>
    <m/>
    <m/>
    <m/>
    <m/>
    <m/>
    <m/>
    <m/>
    <m/>
    <m/>
    <m/>
    <m/>
    <x v="19"/>
    <x v="19"/>
    <m/>
    <m/>
    <m/>
    <m/>
    <m/>
    <m/>
    <m/>
    <m/>
    <m/>
    <x v="1"/>
  </r>
  <r>
    <x v="290"/>
    <x v="5"/>
    <m/>
    <m/>
    <m/>
    <m/>
    <m/>
    <x v="5"/>
    <m/>
    <m/>
    <m/>
    <m/>
    <m/>
    <m/>
    <m/>
    <m/>
    <m/>
    <m/>
    <m/>
    <m/>
    <m/>
    <m/>
    <m/>
    <m/>
    <m/>
    <m/>
    <m/>
    <m/>
    <m/>
    <m/>
    <m/>
    <m/>
    <m/>
    <m/>
    <m/>
    <m/>
    <m/>
    <m/>
    <m/>
    <m/>
    <m/>
    <m/>
    <m/>
    <m/>
    <m/>
    <m/>
    <m/>
    <m/>
    <m/>
    <m/>
    <m/>
    <m/>
    <m/>
    <m/>
    <m/>
    <m/>
    <m/>
    <m/>
    <m/>
    <m/>
    <m/>
    <x v="19"/>
    <x v="19"/>
    <m/>
    <m/>
    <m/>
    <m/>
    <m/>
    <m/>
    <m/>
    <m/>
    <m/>
    <x v="1"/>
  </r>
  <r>
    <x v="290"/>
    <x v="5"/>
    <m/>
    <m/>
    <m/>
    <m/>
    <m/>
    <x v="5"/>
    <m/>
    <m/>
    <m/>
    <m/>
    <m/>
    <m/>
    <m/>
    <m/>
    <m/>
    <m/>
    <m/>
    <m/>
    <m/>
    <m/>
    <m/>
    <m/>
    <m/>
    <m/>
    <m/>
    <m/>
    <m/>
    <m/>
    <m/>
    <m/>
    <m/>
    <m/>
    <m/>
    <m/>
    <m/>
    <m/>
    <m/>
    <m/>
    <m/>
    <m/>
    <m/>
    <m/>
    <m/>
    <m/>
    <m/>
    <m/>
    <m/>
    <m/>
    <m/>
    <m/>
    <m/>
    <m/>
    <m/>
    <m/>
    <m/>
    <m/>
    <m/>
    <m/>
    <m/>
    <x v="19"/>
    <x v="19"/>
    <m/>
    <m/>
    <m/>
    <m/>
    <m/>
    <m/>
    <m/>
    <m/>
    <m/>
    <x v="1"/>
  </r>
  <r>
    <x v="290"/>
    <x v="5"/>
    <m/>
    <m/>
    <m/>
    <m/>
    <m/>
    <x v="5"/>
    <m/>
    <m/>
    <m/>
    <m/>
    <m/>
    <m/>
    <m/>
    <m/>
    <m/>
    <m/>
    <m/>
    <m/>
    <m/>
    <m/>
    <m/>
    <m/>
    <m/>
    <m/>
    <m/>
    <m/>
    <m/>
    <m/>
    <m/>
    <m/>
    <m/>
    <m/>
    <m/>
    <m/>
    <m/>
    <m/>
    <m/>
    <m/>
    <m/>
    <m/>
    <m/>
    <m/>
    <m/>
    <m/>
    <m/>
    <m/>
    <m/>
    <m/>
    <m/>
    <m/>
    <m/>
    <m/>
    <m/>
    <m/>
    <m/>
    <m/>
    <m/>
    <m/>
    <m/>
    <x v="19"/>
    <x v="19"/>
    <m/>
    <m/>
    <m/>
    <m/>
    <m/>
    <m/>
    <m/>
    <m/>
    <m/>
    <x v="1"/>
  </r>
  <r>
    <x v="290"/>
    <x v="5"/>
    <m/>
    <m/>
    <m/>
    <m/>
    <m/>
    <x v="5"/>
    <m/>
    <m/>
    <m/>
    <m/>
    <m/>
    <m/>
    <m/>
    <m/>
    <m/>
    <m/>
    <m/>
    <m/>
    <m/>
    <m/>
    <m/>
    <m/>
    <m/>
    <m/>
    <m/>
    <m/>
    <m/>
    <m/>
    <m/>
    <m/>
    <m/>
    <m/>
    <m/>
    <m/>
    <m/>
    <m/>
    <m/>
    <m/>
    <m/>
    <m/>
    <m/>
    <m/>
    <m/>
    <m/>
    <m/>
    <m/>
    <m/>
    <m/>
    <m/>
    <m/>
    <m/>
    <m/>
    <m/>
    <m/>
    <m/>
    <m/>
    <m/>
    <m/>
    <m/>
    <x v="19"/>
    <x v="19"/>
    <m/>
    <m/>
    <m/>
    <m/>
    <m/>
    <m/>
    <m/>
    <m/>
    <m/>
    <x v="1"/>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1">
  <r>
    <s v="11/1443/FUL"/>
    <s v="NEW"/>
    <m/>
    <d v="2012-03-30T00:00:00"/>
    <d v="2015-03-30T00:00:00"/>
    <d v="2015-03-14T00:00:00"/>
    <d v="2022-03-31T00:00:00"/>
    <x v="0"/>
    <s v="Open Market"/>
    <s v="Y"/>
    <s v="Demolition of existing station building and access gantries to the platforms and a phased redevelopment to provide;_x000d_1. Removal of existing footbridge structures, adjustment of existing platform canopies and rebuilding of a section of the London Road wall."/>
    <s v="Twickenham Railway Station, London Road, Twickenham, TW1 1BD"/>
    <s v="TW1 1BD"/>
    <m/>
    <m/>
    <m/>
    <m/>
    <m/>
    <m/>
    <m/>
    <m/>
    <m/>
    <n v="0"/>
    <n v="18"/>
    <n v="12"/>
    <m/>
    <m/>
    <m/>
    <m/>
    <m/>
    <m/>
    <m/>
    <n v="30"/>
    <n v="18"/>
    <n v="12"/>
    <n v="0"/>
    <n v="0"/>
    <n v="0"/>
    <n v="0"/>
    <n v="0"/>
    <n v="0"/>
    <n v="0"/>
    <n v="30"/>
    <s v="Y"/>
    <n v="30"/>
    <m/>
    <m/>
    <m/>
    <m/>
    <m/>
    <m/>
    <m/>
    <m/>
    <m/>
    <m/>
    <n v="0"/>
    <n v="0"/>
    <m/>
    <m/>
    <n v="516095"/>
    <n v="173690"/>
    <s v="STM"/>
    <s v="St. Margarets and North Twickenham"/>
    <m/>
    <s v="Twickenham"/>
    <x v="0"/>
    <m/>
    <m/>
    <m/>
    <m/>
    <m/>
    <m/>
  </r>
  <r>
    <s v="14/2118/FUL"/>
    <s v="CON"/>
    <m/>
    <d v="2015-01-19T00:00:00"/>
    <d v="2018-01-19T00:00:00"/>
    <d v="2017-10-01T00:00:00"/>
    <d v="2022-03-31T00:00:00"/>
    <x v="0"/>
    <s v="Open Market"/>
    <s v="Y"/>
    <s v="Conversion of existing block of 3 flats, back into onedwellinghouse. Demolition of existing part 2 storey, part single storey rear addition and erection of part 2 storey and part single storey rear extension. Erection of basement extension, part under exi"/>
    <s v="14 Sheen Gate Gardens, East Sheen, London"/>
    <s v="SW14 7NY"/>
    <n v="1"/>
    <n v="1"/>
    <n v="1"/>
    <m/>
    <m/>
    <m/>
    <m/>
    <m/>
    <m/>
    <n v="3"/>
    <m/>
    <m/>
    <m/>
    <n v="1"/>
    <m/>
    <m/>
    <m/>
    <m/>
    <m/>
    <n v="1"/>
    <n v="-1"/>
    <n v="-1"/>
    <n v="-1"/>
    <n v="1"/>
    <n v="0"/>
    <n v="0"/>
    <n v="0"/>
    <n v="0"/>
    <n v="0"/>
    <n v="-2"/>
    <m/>
    <n v="-2"/>
    <m/>
    <m/>
    <m/>
    <m/>
    <m/>
    <m/>
    <m/>
    <m/>
    <m/>
    <m/>
    <n v="0"/>
    <n v="0"/>
    <m/>
    <m/>
    <n v="520243"/>
    <n v="175216"/>
    <s v="EAS"/>
    <s v="East Sheen"/>
    <m/>
    <m/>
    <x v="0"/>
    <m/>
    <m/>
    <m/>
    <m/>
    <s v="Conservation Area"/>
    <s v="CA64 Sheen Lane East Sheen"/>
  </r>
  <r>
    <s v="14/3011/FUL"/>
    <s v="CHU"/>
    <m/>
    <d v="2015-04-20T00:00:00"/>
    <d v="2018-04-20T00:00:00"/>
    <d v="2018-04-04T00:00:00"/>
    <d v="2021-09-14T00:00:00"/>
    <x v="0"/>
    <s v="Open Market"/>
    <s v="Y"/>
    <s v="Refurbishment and remodelling of the existing dry cleaners (Use Class A1: Shops)  and workshop (Use Class B1c: light industrial) including infill extensions and alterations, conversion of seven x one self-contained flats to six residential flats (comprising 4x2 and 2x1 beds), with associated works including access and cycle parking."/>
    <s v="2 Broad Street, Teddington, TW11 8RF"/>
    <s v="TW11 8RF"/>
    <n v="0"/>
    <m/>
    <m/>
    <m/>
    <m/>
    <m/>
    <m/>
    <m/>
    <m/>
    <n v="0"/>
    <n v="2"/>
    <n v="4"/>
    <m/>
    <m/>
    <m/>
    <m/>
    <m/>
    <m/>
    <m/>
    <n v="6"/>
    <n v="2"/>
    <n v="4"/>
    <n v="0"/>
    <n v="0"/>
    <n v="0"/>
    <n v="0"/>
    <n v="0"/>
    <n v="0"/>
    <n v="0"/>
    <n v="6"/>
    <m/>
    <n v="6"/>
    <m/>
    <m/>
    <m/>
    <m/>
    <m/>
    <m/>
    <m/>
    <m/>
    <m/>
    <m/>
    <n v="0"/>
    <n v="0"/>
    <m/>
    <m/>
    <n v="515537"/>
    <n v="170973"/>
    <s v="TED"/>
    <s v="Teddington"/>
    <m/>
    <s v="Teddington"/>
    <x v="0"/>
    <m/>
    <m/>
    <m/>
    <m/>
    <m/>
    <m/>
  </r>
  <r>
    <s v="14/4839/FUL"/>
    <s v="NEW"/>
    <m/>
    <d v="2016-07-14T00:00:00"/>
    <d v="2019-07-14T00:00:00"/>
    <d v="2019-06-01T00:00:00"/>
    <d v="2022-02-11T00:00:00"/>
    <x v="0"/>
    <s v="Open Market"/>
    <s v="Y"/>
    <s v="Demolition of existing house and construction of a new 3 bedroom house."/>
    <s v="The Cottage, Eel Pie Island, Twickenham, TW1 3DY, "/>
    <s v="TW1 3DY"/>
    <m/>
    <n v="1"/>
    <m/>
    <m/>
    <m/>
    <m/>
    <m/>
    <m/>
    <m/>
    <n v="1"/>
    <m/>
    <m/>
    <n v="1"/>
    <m/>
    <m/>
    <m/>
    <m/>
    <m/>
    <m/>
    <n v="1"/>
    <n v="0"/>
    <n v="-1"/>
    <n v="1"/>
    <n v="0"/>
    <n v="0"/>
    <n v="0"/>
    <n v="0"/>
    <n v="0"/>
    <n v="0"/>
    <n v="0"/>
    <m/>
    <n v="0"/>
    <m/>
    <m/>
    <m/>
    <m/>
    <m/>
    <m/>
    <m/>
    <m/>
    <m/>
    <m/>
    <n v="0"/>
    <n v="0"/>
    <m/>
    <m/>
    <n v="516355"/>
    <n v="173076"/>
    <s v="TWR"/>
    <s v="Twickenham Riverside"/>
    <m/>
    <m/>
    <x v="1"/>
    <m/>
    <m/>
    <m/>
    <m/>
    <s v="Conservation Area"/>
    <s v="CA8 Twickenham Riverside"/>
  </r>
  <r>
    <s v="15/5217/NMA1"/>
    <s v="NEW"/>
    <m/>
    <d v="2019-10-11T00:00:00"/>
    <d v="2022-10-11T00:00:00"/>
    <d v="2019-10-16T00:00:00"/>
    <d v="2022-01-21T00:00:00"/>
    <x v="0"/>
    <s v="Open Market"/>
    <s v="Y"/>
    <s v="Non-material amendment to condition U10926 (NS11 - Building Regulations) of planning permission 15/5217/FUL to allow for change in wording of condition to state:  'Prior to the commencement of works above slab level, a scheme shall be submitted to and app"/>
    <s v="Silver Birches, 2 - 6 Marchmont Road, Richmond, TW10 6HH"/>
    <s v="TW10 6HH"/>
    <m/>
    <m/>
    <m/>
    <m/>
    <m/>
    <m/>
    <m/>
    <m/>
    <m/>
    <n v="0"/>
    <m/>
    <n v="2"/>
    <n v="5"/>
    <m/>
    <m/>
    <n v="2"/>
    <m/>
    <m/>
    <m/>
    <n v="9"/>
    <n v="0"/>
    <n v="2"/>
    <n v="5"/>
    <n v="0"/>
    <n v="0"/>
    <n v="2"/>
    <n v="0"/>
    <n v="0"/>
    <n v="0"/>
    <n v="9"/>
    <m/>
    <n v="9"/>
    <m/>
    <m/>
    <m/>
    <m/>
    <m/>
    <m/>
    <m/>
    <m/>
    <m/>
    <m/>
    <n v="0"/>
    <n v="0"/>
    <m/>
    <m/>
    <n v="518559"/>
    <n v="174698"/>
    <s v="SRW"/>
    <s v="South Richmond"/>
    <m/>
    <m/>
    <x v="0"/>
    <m/>
    <m/>
    <m/>
    <m/>
    <s v="Conservation Area"/>
    <s v="CA30 St Matthias Richmond"/>
  </r>
  <r>
    <s v="16/1882/FUL"/>
    <s v="NEW"/>
    <m/>
    <d v="2017-05-30T00:00:00"/>
    <d v="2020-05-30T00:00:00"/>
    <d v="2019-04-01T00:00:00"/>
    <d v="2022-03-18T00:00:00"/>
    <x v="0"/>
    <s v="Open Market"/>
    <s v="Y"/>
    <s v="Demolition of existing single dwelling and erection of a new single dwelling."/>
    <s v="9 Charlotte Road, Barnes, London, SW13 9QJ, "/>
    <s v="SW13 9QJ"/>
    <n v="1"/>
    <m/>
    <m/>
    <m/>
    <m/>
    <m/>
    <m/>
    <m/>
    <m/>
    <n v="1"/>
    <m/>
    <m/>
    <n v="1"/>
    <m/>
    <m/>
    <m/>
    <m/>
    <m/>
    <m/>
    <n v="1"/>
    <n v="-1"/>
    <n v="0"/>
    <n v="1"/>
    <n v="0"/>
    <n v="0"/>
    <n v="0"/>
    <n v="0"/>
    <n v="0"/>
    <n v="0"/>
    <n v="0"/>
    <m/>
    <n v="0"/>
    <m/>
    <m/>
    <m/>
    <m/>
    <m/>
    <m/>
    <m/>
    <m/>
    <m/>
    <m/>
    <n v="0"/>
    <n v="0"/>
    <m/>
    <m/>
    <n v="521779"/>
    <n v="176827"/>
    <s v="BAR"/>
    <s v="Barnes"/>
    <m/>
    <m/>
    <x v="0"/>
    <m/>
    <m/>
    <m/>
    <m/>
    <m/>
    <m/>
  </r>
  <r>
    <s v="16/2288/FUL"/>
    <s v="EXT"/>
    <m/>
    <d v="2018-08-22T00:00:00"/>
    <d v="2021-08-22T00:00:00"/>
    <d v="2020-09-15T00:00:00"/>
    <d v="2022-03-31T00:00:00"/>
    <x v="0"/>
    <s v="Open Market"/>
    <s v="Y"/>
    <s v="Extending the existing retail and residential accommodation to provide a mixed use scheme comprising of one retail unit and 7 new residential dwellings and retention of 3 currently existing residential dwellings, incorporating cycle storage, amenity space"/>
    <s v="179 - 181 High Street, Hampton Hill"/>
    <s v="TW12"/>
    <n v="1"/>
    <n v="2"/>
    <m/>
    <m/>
    <m/>
    <m/>
    <m/>
    <m/>
    <m/>
    <n v="3"/>
    <n v="5"/>
    <n v="5"/>
    <m/>
    <m/>
    <m/>
    <m/>
    <m/>
    <m/>
    <m/>
    <n v="10"/>
    <n v="4"/>
    <n v="3"/>
    <n v="0"/>
    <n v="0"/>
    <n v="0"/>
    <n v="0"/>
    <n v="0"/>
    <n v="0"/>
    <n v="0"/>
    <n v="7"/>
    <s v="Y"/>
    <n v="7"/>
    <m/>
    <m/>
    <m/>
    <m/>
    <m/>
    <m/>
    <m/>
    <m/>
    <m/>
    <m/>
    <n v="0"/>
    <n v="0"/>
    <m/>
    <m/>
    <n v="514440"/>
    <n v="171238"/>
    <s v="FHH"/>
    <s v="Fulwell and Hampton Hill"/>
    <m/>
    <m/>
    <x v="0"/>
    <s v="Mixed Use Area"/>
    <s v="High Street, Hampton Hill"/>
    <m/>
    <m/>
    <s v="Conservation Area"/>
    <s v="CA38 High Street Hampton Hill"/>
  </r>
  <r>
    <s v="16/2357/VRC"/>
    <s v="NEW"/>
    <m/>
    <d v="2016-08-10T00:00:00"/>
    <d v="2019-08-10T00:00:00"/>
    <d v="2017-09-25T00:00:00"/>
    <d v="2022-03-31T00:00:00"/>
    <x v="0"/>
    <s v="Open Market"/>
    <s v="Y"/>
    <s v="Demolish 'The Bungalow' and 'The Annexe' and erect one pair of semi detached five bed houses on three floors with garages, access, forecourt, bin stores, landscaping and ancillary works"/>
    <s v="The Bungalow Annexe, Willoughby Road, Twickenham, TW1 2QH"/>
    <s v="TW1 2QH"/>
    <n v="1"/>
    <n v="1"/>
    <m/>
    <m/>
    <m/>
    <m/>
    <m/>
    <m/>
    <m/>
    <n v="2"/>
    <m/>
    <m/>
    <m/>
    <n v="2"/>
    <m/>
    <m/>
    <m/>
    <m/>
    <m/>
    <n v="2"/>
    <n v="-1"/>
    <n v="-1"/>
    <n v="0"/>
    <n v="2"/>
    <n v="0"/>
    <n v="0"/>
    <n v="0"/>
    <n v="0"/>
    <n v="0"/>
    <n v="0"/>
    <m/>
    <n v="0"/>
    <m/>
    <m/>
    <m/>
    <m/>
    <m/>
    <m/>
    <m/>
    <m/>
    <m/>
    <m/>
    <n v="0"/>
    <n v="0"/>
    <m/>
    <m/>
    <n v="517502"/>
    <n v="174565"/>
    <s v="TWR"/>
    <s v="Twickenham Riverside"/>
    <m/>
    <m/>
    <x v="1"/>
    <m/>
    <m/>
    <m/>
    <m/>
    <s v="Conservation Area"/>
    <s v="CA4 Richmond Riverside"/>
  </r>
  <r>
    <s v="16/2647/FUL"/>
    <s v="NEW"/>
    <m/>
    <d v="2017-10-10T00:00:00"/>
    <d v="2021-05-01T00:00:00"/>
    <d v="2019-12-02T00:00:00"/>
    <d v="2022-03-31T00:00:00"/>
    <x v="0"/>
    <s v="Shared Ownership"/>
    <s v="Y"/>
    <s v="Demolition of the existing office (B1a) building (395 sq.m) and the erection a part five / part six-storey mixed-use building comprising a ground floor office / commercial unit (300 sq.m) and 22 (11 x 1 and 11 x 2 bed) affordable 'shared ownership' apartments"/>
    <s v="2 High Street, Teddington, TW11 8EW"/>
    <s v="TW11 8EW"/>
    <m/>
    <m/>
    <m/>
    <m/>
    <m/>
    <m/>
    <m/>
    <m/>
    <m/>
    <n v="0"/>
    <n v="11"/>
    <n v="11"/>
    <m/>
    <m/>
    <m/>
    <m/>
    <m/>
    <m/>
    <m/>
    <n v="22"/>
    <n v="11"/>
    <n v="11"/>
    <n v="0"/>
    <n v="0"/>
    <n v="0"/>
    <n v="0"/>
    <n v="0"/>
    <n v="0"/>
    <n v="0"/>
    <n v="22"/>
    <s v="Y"/>
    <n v="22"/>
    <m/>
    <m/>
    <m/>
    <m/>
    <m/>
    <m/>
    <m/>
    <m/>
    <m/>
    <m/>
    <n v="0"/>
    <n v="0"/>
    <m/>
    <m/>
    <n v="515918"/>
    <n v="171031"/>
    <s v="TED"/>
    <s v="Teddington"/>
    <m/>
    <s v="Teddington"/>
    <x v="0"/>
    <m/>
    <m/>
    <m/>
    <m/>
    <m/>
    <m/>
  </r>
  <r>
    <s v="16/3485/FUL"/>
    <s v="CON"/>
    <m/>
    <d v="2017-10-30T00:00:00"/>
    <d v="2021-05-01T00:00:00"/>
    <d v="2020-01-10T00:00:00"/>
    <d v="2022-03-31T00:00:00"/>
    <x v="0"/>
    <s v="Open Market"/>
    <s v="Y"/>
    <s v="Conversion of number 11 Upper Lodge Mews and number 12 Upper Lodge Mews into one dwelling house with internal refurbishment."/>
    <s v="11 And 12 Upper Lodge Mews, Bushy Park, Hampton Hill"/>
    <s v="TW12"/>
    <m/>
    <m/>
    <n v="2"/>
    <m/>
    <m/>
    <m/>
    <m/>
    <m/>
    <m/>
    <n v="2"/>
    <m/>
    <m/>
    <m/>
    <n v="1"/>
    <m/>
    <m/>
    <m/>
    <m/>
    <m/>
    <n v="1"/>
    <n v="0"/>
    <n v="0"/>
    <n v="-2"/>
    <n v="1"/>
    <n v="0"/>
    <n v="0"/>
    <n v="0"/>
    <n v="0"/>
    <n v="0"/>
    <n v="-1"/>
    <m/>
    <n v="-1"/>
    <m/>
    <m/>
    <m/>
    <m/>
    <m/>
    <m/>
    <m/>
    <m/>
    <m/>
    <m/>
    <n v="0"/>
    <n v="0"/>
    <m/>
    <m/>
    <n v="514501"/>
    <n v="170687"/>
    <s v="FHH"/>
    <s v="Fulwell and Hampton Hill"/>
    <m/>
    <m/>
    <x v="0"/>
    <m/>
    <m/>
    <m/>
    <m/>
    <s v="Conservation Area"/>
    <s v="CA61 Bushy Park"/>
  </r>
  <r>
    <s v="16/4405/FUL"/>
    <s v="NEW"/>
    <m/>
    <d v="2017-03-27T00:00:00"/>
    <d v="2020-03-27T00:00:00"/>
    <d v="2017-09-01T00:00:00"/>
    <d v="2021-06-17T00:00:00"/>
    <x v="0"/>
    <s v="Open Market"/>
    <s v="Y"/>
    <s v="Demolition of an existing 3 bedroom bungalow and erection of a new 4 bedroom two storey dwelling (including loft accommodation) with associated landscaping works)."/>
    <s v="46 Sixth Cross Road, Twickenham, TW2 5PB"/>
    <s v="TW2 5PB"/>
    <m/>
    <m/>
    <n v="1"/>
    <m/>
    <m/>
    <m/>
    <m/>
    <m/>
    <m/>
    <n v="1"/>
    <m/>
    <m/>
    <m/>
    <n v="1"/>
    <m/>
    <m/>
    <m/>
    <m/>
    <m/>
    <n v="1"/>
    <n v="0"/>
    <n v="0"/>
    <n v="-1"/>
    <n v="1"/>
    <n v="0"/>
    <n v="0"/>
    <n v="0"/>
    <n v="0"/>
    <n v="0"/>
    <n v="0"/>
    <m/>
    <n v="0"/>
    <m/>
    <m/>
    <m/>
    <m/>
    <m/>
    <m/>
    <m/>
    <m/>
    <m/>
    <m/>
    <n v="0"/>
    <n v="0"/>
    <m/>
    <m/>
    <n v="514468"/>
    <n v="172144"/>
    <s v="WET"/>
    <s v="West Twickenham"/>
    <m/>
    <m/>
    <x v="0"/>
    <m/>
    <m/>
    <m/>
    <m/>
    <m/>
    <m/>
  </r>
  <r>
    <s v="17/1453/FUL"/>
    <s v="CHU"/>
    <m/>
    <d v="2018-04-24T00:00:00"/>
    <d v="2021-04-24T00:00:00"/>
    <d v="2019-10-03T00:00:00"/>
    <d v="2021-05-01T00:00:00"/>
    <x v="0"/>
    <s v="Open Market"/>
    <s v="Y"/>
    <s v="Change of use of premises to live/work unit (mixed C3/B1(c) (sui generis)).  First floor extension. Erection of timber screening to existing roof terrace. Alterations to existing elevations."/>
    <s v="100 Colne Road, Twickenham, TW2 6QE, "/>
    <s v="TW2 6QE"/>
    <m/>
    <m/>
    <m/>
    <m/>
    <m/>
    <m/>
    <m/>
    <m/>
    <m/>
    <n v="0"/>
    <n v="1"/>
    <m/>
    <m/>
    <m/>
    <m/>
    <m/>
    <m/>
    <m/>
    <m/>
    <n v="1"/>
    <n v="1"/>
    <n v="0"/>
    <n v="0"/>
    <n v="0"/>
    <n v="0"/>
    <n v="0"/>
    <n v="0"/>
    <n v="0"/>
    <n v="0"/>
    <n v="1"/>
    <m/>
    <n v="1"/>
    <m/>
    <m/>
    <m/>
    <m/>
    <m/>
    <m/>
    <m/>
    <m/>
    <m/>
    <m/>
    <n v="0"/>
    <n v="0"/>
    <m/>
    <m/>
    <n v="515313"/>
    <n v="173179"/>
    <s v="SOT"/>
    <s v="South Twickenham"/>
    <m/>
    <m/>
    <x v="0"/>
    <m/>
    <m/>
    <m/>
    <m/>
    <m/>
    <m/>
  </r>
  <r>
    <s v="17/2488/FUL"/>
    <s v="NEW"/>
    <m/>
    <d v="2018-04-06T00:00:00"/>
    <d v="2021-04-06T00:00:00"/>
    <d v="2018-12-01T00:00:00"/>
    <d v="2021-05-11T00:00:00"/>
    <x v="0"/>
    <s v="Open Market"/>
    <s v="Y"/>
    <s v="Replacement dwellinghouse with associated landscaping, boundary treatment and summer house."/>
    <s v="32 Fife Road, East Sheen, London, SW14 7EL"/>
    <s v="SW14 7EL"/>
    <m/>
    <m/>
    <m/>
    <m/>
    <n v="1"/>
    <m/>
    <m/>
    <m/>
    <m/>
    <n v="1"/>
    <m/>
    <m/>
    <m/>
    <m/>
    <m/>
    <n v="1"/>
    <m/>
    <m/>
    <m/>
    <n v="1"/>
    <n v="0"/>
    <n v="0"/>
    <n v="0"/>
    <n v="0"/>
    <n v="-1"/>
    <n v="1"/>
    <n v="0"/>
    <n v="0"/>
    <n v="0"/>
    <n v="0"/>
    <m/>
    <n v="0"/>
    <m/>
    <m/>
    <m/>
    <m/>
    <m/>
    <m/>
    <m/>
    <m/>
    <m/>
    <m/>
    <n v="0"/>
    <n v="0"/>
    <m/>
    <m/>
    <n v="520119"/>
    <n v="174521"/>
    <s v="EAS"/>
    <s v="East Sheen"/>
    <m/>
    <m/>
    <x v="0"/>
    <m/>
    <m/>
    <m/>
    <m/>
    <s v="Conservation Area"/>
    <s v="CA13 Christchurch Road East Sheen"/>
  </r>
  <r>
    <s v="17/2769/FUL"/>
    <s v="NEW"/>
    <m/>
    <d v="2018-04-13T00:00:00"/>
    <d v="2021-04-13T00:00:00"/>
    <d v="2018-11-30T00:00:00"/>
    <d v="2022-03-09T00:00:00"/>
    <x v="0"/>
    <s v="Open Market"/>
    <s v="Y"/>
    <s v="Demolition of existing detached dwelling and construction of a new 2 storey, 5 bedroom dwelling."/>
    <s v="54 Sandy Lane, Petersham, Richmond, TW10 7EL, "/>
    <s v="TW10 7EL"/>
    <m/>
    <m/>
    <n v="1"/>
    <m/>
    <m/>
    <m/>
    <m/>
    <m/>
    <m/>
    <n v="1"/>
    <m/>
    <m/>
    <m/>
    <m/>
    <n v="1"/>
    <m/>
    <m/>
    <m/>
    <m/>
    <n v="1"/>
    <n v="0"/>
    <n v="0"/>
    <n v="-1"/>
    <n v="0"/>
    <n v="1"/>
    <n v="0"/>
    <n v="0"/>
    <n v="0"/>
    <n v="0"/>
    <n v="0"/>
    <m/>
    <n v="0"/>
    <m/>
    <m/>
    <m/>
    <m/>
    <m/>
    <m/>
    <m/>
    <m/>
    <m/>
    <m/>
    <n v="0"/>
    <n v="0"/>
    <m/>
    <m/>
    <n v="517655"/>
    <n v="172610"/>
    <s v="HPR"/>
    <s v="Ham, Petersham and Richmond Riverside"/>
    <m/>
    <m/>
    <x v="0"/>
    <m/>
    <m/>
    <m/>
    <m/>
    <m/>
    <m/>
  </r>
  <r>
    <s v="17/2939/FUL"/>
    <s v="CHU"/>
    <m/>
    <d v="2017-11-09T00:00:00"/>
    <d v="2021-05-01T00:00:00"/>
    <d v="2018-09-04T00:00:00"/>
    <d v="2021-08-31T00:00:00"/>
    <x v="0"/>
    <s v="Open Market"/>
    <s v="Y"/>
    <s v="Part conversion of rear shop unit and single storey side/rear extension to form a studio flat._x000d_"/>
    <s v="54 White Hart Lane, Barnes, London, SW13 0PZ, "/>
    <s v="SW13 0PZ"/>
    <m/>
    <m/>
    <m/>
    <m/>
    <m/>
    <m/>
    <m/>
    <m/>
    <m/>
    <n v="0"/>
    <n v="1"/>
    <m/>
    <m/>
    <m/>
    <m/>
    <m/>
    <m/>
    <m/>
    <m/>
    <n v="1"/>
    <n v="1"/>
    <n v="0"/>
    <n v="0"/>
    <n v="0"/>
    <n v="0"/>
    <n v="0"/>
    <n v="0"/>
    <n v="0"/>
    <n v="0"/>
    <n v="1"/>
    <m/>
    <n v="1"/>
    <m/>
    <m/>
    <m/>
    <m/>
    <m/>
    <m/>
    <m/>
    <m/>
    <m/>
    <m/>
    <n v="0"/>
    <n v="0"/>
    <m/>
    <m/>
    <n v="521310"/>
    <n v="175864"/>
    <s v="MBC"/>
    <s v="Mortlake and Barnes Common"/>
    <m/>
    <m/>
    <x v="0"/>
    <s v="Mixed Use Area"/>
    <s v="White Hart lane, Barnes"/>
    <m/>
    <m/>
    <s v="Conservation Area"/>
    <s v="CA33 Mortlake"/>
  </r>
  <r>
    <s v="17/3077/FUL"/>
    <s v="NEW"/>
    <m/>
    <d v="2018-03-15T00:00:00"/>
    <d v="2021-03-15T00:00:00"/>
    <d v="2020-05-04T00:00:00"/>
    <d v="2022-03-31T00:00:00"/>
    <x v="0"/>
    <s v="Open Market"/>
    <s v="Y"/>
    <s v="Erection of a 3 storey dwellinghouse with accommodation at basement level, associated landscaping works and rear outbuilding for garage."/>
    <s v="4 Church Street, Twickenham, TW1 3NJ"/>
    <s v="TW1 3NJ"/>
    <m/>
    <m/>
    <m/>
    <m/>
    <m/>
    <m/>
    <m/>
    <m/>
    <m/>
    <n v="0"/>
    <m/>
    <m/>
    <m/>
    <n v="1"/>
    <m/>
    <m/>
    <m/>
    <m/>
    <m/>
    <n v="1"/>
    <n v="0"/>
    <n v="0"/>
    <n v="0"/>
    <n v="1"/>
    <n v="0"/>
    <n v="0"/>
    <n v="0"/>
    <n v="0"/>
    <n v="0"/>
    <n v="1"/>
    <m/>
    <n v="1"/>
    <m/>
    <m/>
    <m/>
    <m/>
    <m/>
    <m/>
    <m/>
    <m/>
    <m/>
    <m/>
    <n v="0"/>
    <n v="0"/>
    <m/>
    <m/>
    <n v="516426"/>
    <n v="173349"/>
    <s v="TWR"/>
    <s v="Twickenham Riverside"/>
    <m/>
    <s v="Twickenham"/>
    <x v="0"/>
    <m/>
    <m/>
    <m/>
    <m/>
    <s v="Conservation Area"/>
    <s v="CA8 Twickenham Riverside"/>
  </r>
  <r>
    <s v="17/4114/PS192"/>
    <s v="CHU"/>
    <s v="PA"/>
    <d v="2017-12-28T00:00:00"/>
    <d v="2021-05-01T00:00:00"/>
    <d v="2020-12-01T00:00:00"/>
    <d v="2021-10-01T00:00:00"/>
    <x v="0"/>
    <s v="Open Market"/>
    <s v="Y"/>
    <s v="Change of use from Class C4 (House in Multiple Occupation) to C3 (residential) to provide 1 x 3 bed flat"/>
    <s v="35A Broad Street, Teddington, TW11 8QZ, "/>
    <s v="TW11 8QZ"/>
    <m/>
    <m/>
    <m/>
    <m/>
    <m/>
    <m/>
    <m/>
    <m/>
    <m/>
    <n v="0"/>
    <m/>
    <m/>
    <n v="1"/>
    <m/>
    <m/>
    <m/>
    <m/>
    <m/>
    <m/>
    <n v="1"/>
    <n v="0"/>
    <n v="0"/>
    <n v="1"/>
    <n v="0"/>
    <n v="0"/>
    <n v="0"/>
    <n v="0"/>
    <n v="0"/>
    <n v="0"/>
    <n v="1"/>
    <m/>
    <n v="1"/>
    <m/>
    <m/>
    <m/>
    <m/>
    <m/>
    <m/>
    <m/>
    <m/>
    <m/>
    <m/>
    <n v="0"/>
    <n v="0"/>
    <m/>
    <m/>
    <n v="515625"/>
    <n v="170998"/>
    <s v="TED"/>
    <s v="Teddington"/>
    <m/>
    <s v="Teddington"/>
    <x v="0"/>
    <m/>
    <m/>
    <m/>
    <m/>
    <m/>
    <m/>
  </r>
  <r>
    <s v="18/0282/FUL"/>
    <s v="NEW"/>
    <m/>
    <d v="2018-04-03T00:00:00"/>
    <d v="2021-04-03T00:00:00"/>
    <d v="2019-03-01T00:00:00"/>
    <d v="2022-03-15T00:00:00"/>
    <x v="0"/>
    <s v="Open Market"/>
    <s v="Y"/>
    <s v="Demolition of the existing 2 storey residential building and single storey garages and erection of a pair of semi-detached, 3 storey (plus basement) 4 bedroom dwellings with associated private gardens and off street parking.  Creation of a new crossover a"/>
    <s v="Upton House, 19 - 20 Queens Ride, Barnes, London, SW13 0HX, "/>
    <s v="SW13 0HX"/>
    <m/>
    <m/>
    <n v="2"/>
    <m/>
    <m/>
    <m/>
    <m/>
    <m/>
    <m/>
    <n v="2"/>
    <m/>
    <m/>
    <m/>
    <n v="2"/>
    <m/>
    <m/>
    <m/>
    <m/>
    <m/>
    <n v="2"/>
    <n v="0"/>
    <n v="0"/>
    <n v="-2"/>
    <n v="2"/>
    <n v="0"/>
    <n v="0"/>
    <n v="0"/>
    <n v="0"/>
    <n v="0"/>
    <n v="0"/>
    <m/>
    <n v="0"/>
    <m/>
    <m/>
    <m/>
    <m/>
    <m/>
    <m/>
    <m/>
    <m/>
    <m/>
    <m/>
    <n v="0"/>
    <n v="0"/>
    <m/>
    <m/>
    <n v="522357"/>
    <n v="175528"/>
    <s v="MBC"/>
    <s v="Mortlake and Barnes Common"/>
    <m/>
    <m/>
    <x v="0"/>
    <m/>
    <m/>
    <m/>
    <m/>
    <m/>
    <m/>
  </r>
  <r>
    <s v="18/1743/FUL"/>
    <s v="NEW"/>
    <m/>
    <d v="2018-12-20T00:00:00"/>
    <d v="2021-12-20T00:00:00"/>
    <d v="2020-09-01T00:00:00"/>
    <d v="2022-01-07T00:00:00"/>
    <x v="0"/>
    <s v="Open Market"/>
    <s v="Y"/>
    <s v="Subdivision of existing curtilage at 168 Broom Road; alterations to existing garage to the rear of the site comprising single storey side extension; two rear dormer roof extensions; two rooflights to the front roofslope and fenestration alterations to fac"/>
    <s v="168 Broom Road, Teddington, TW11 9PQ, "/>
    <s v="TW11 9PQ"/>
    <m/>
    <m/>
    <m/>
    <m/>
    <m/>
    <m/>
    <m/>
    <m/>
    <m/>
    <n v="0"/>
    <n v="1"/>
    <m/>
    <m/>
    <m/>
    <m/>
    <m/>
    <m/>
    <m/>
    <m/>
    <n v="1"/>
    <n v="1"/>
    <n v="0"/>
    <n v="0"/>
    <n v="0"/>
    <n v="0"/>
    <n v="0"/>
    <n v="0"/>
    <n v="0"/>
    <n v="0"/>
    <n v="1"/>
    <m/>
    <n v="1"/>
    <m/>
    <m/>
    <m/>
    <m/>
    <m/>
    <m/>
    <m/>
    <m/>
    <m/>
    <m/>
    <n v="0"/>
    <n v="0"/>
    <m/>
    <m/>
    <n v="517388"/>
    <n v="170706"/>
    <s v="HWI"/>
    <s v="Hampton Wick"/>
    <s v="Y"/>
    <m/>
    <x v="0"/>
    <m/>
    <m/>
    <m/>
    <m/>
    <m/>
    <m/>
  </r>
  <r>
    <s v="18/2235/VRC"/>
    <s v="CHU"/>
    <m/>
    <d v="2018-09-25T00:00:00"/>
    <d v="2021-09-25T00:00:00"/>
    <d v="2019-10-01T00:00:00"/>
    <d v="2021-08-01T00:00:00"/>
    <x v="0"/>
    <s v="Open Market"/>
    <s v="Y"/>
    <s v="Removal of Condition U35386 (Residential-Ancillary Accommodation) and vary condition U35387 (Mixed use A4/C1) of planning permission 17/2301/FUL to exclude the reference to the stable block."/>
    <s v="Jolly Coopers , 16 High Street, Hampton, TW12 2SJ"/>
    <s v="TW12 2SJ"/>
    <m/>
    <m/>
    <n v="1"/>
    <m/>
    <m/>
    <m/>
    <m/>
    <m/>
    <m/>
    <n v="1"/>
    <m/>
    <n v="1"/>
    <m/>
    <m/>
    <m/>
    <m/>
    <m/>
    <m/>
    <m/>
    <n v="1"/>
    <n v="0"/>
    <n v="1"/>
    <n v="-1"/>
    <n v="0"/>
    <n v="0"/>
    <n v="0"/>
    <n v="0"/>
    <n v="0"/>
    <n v="0"/>
    <n v="0"/>
    <m/>
    <n v="0"/>
    <m/>
    <m/>
    <m/>
    <m/>
    <m/>
    <m/>
    <m/>
    <m/>
    <m/>
    <m/>
    <n v="0"/>
    <n v="0"/>
    <m/>
    <m/>
    <n v="514005"/>
    <n v="169556"/>
    <s v="HTN"/>
    <s v="Hampton"/>
    <m/>
    <m/>
    <x v="0"/>
    <s v="Mixed Use Area"/>
    <s v="Thames Street, Hampton"/>
    <m/>
    <m/>
    <s v="Conservation Area"/>
    <s v="CA12 Hampton Village"/>
  </r>
  <r>
    <s v="18/2322/FUL"/>
    <s v="CHU"/>
    <m/>
    <d v="2019-05-30T00:00:00"/>
    <d v="2022-05-30T00:00:00"/>
    <d v="2020-01-13T00:00:00"/>
    <d v="2021-09-01T00:00:00"/>
    <x v="0"/>
    <s v="Open Market"/>
    <s v="Y"/>
    <s v="Demolition of existing single-storey rear lean-to extension and formation of new external patio and other external alterations to elevations.  Change of use of rear part of ground floor level from A1(retail) to C3 (residential) to faciliate its conversion"/>
    <s v="300 - 302 Sandycombe Road, Richmond, TW9 3NG, "/>
    <s v="TW9 3NG"/>
    <m/>
    <m/>
    <m/>
    <m/>
    <m/>
    <m/>
    <m/>
    <m/>
    <m/>
    <n v="0"/>
    <m/>
    <n v="1"/>
    <m/>
    <m/>
    <m/>
    <m/>
    <m/>
    <m/>
    <m/>
    <n v="1"/>
    <n v="0"/>
    <n v="1"/>
    <n v="0"/>
    <n v="0"/>
    <n v="0"/>
    <n v="0"/>
    <n v="0"/>
    <n v="0"/>
    <n v="0"/>
    <n v="1"/>
    <m/>
    <n v="1"/>
    <m/>
    <m/>
    <m/>
    <m/>
    <m/>
    <m/>
    <m/>
    <m/>
    <m/>
    <m/>
    <n v="0"/>
    <n v="0"/>
    <m/>
    <m/>
    <n v="519061"/>
    <n v="176662"/>
    <s v="KWA"/>
    <s v="Kew"/>
    <m/>
    <m/>
    <x v="0"/>
    <m/>
    <m/>
    <m/>
    <m/>
    <s v="Conservation Area"/>
    <s v="CA15 Kew Gardens Kew"/>
  </r>
  <r>
    <s v="18/2928/FUL"/>
    <s v="CHU"/>
    <m/>
    <d v="2019-03-08T00:00:00"/>
    <d v="2022-03-08T00:00:00"/>
    <d v="2019-03-29T00:00:00"/>
    <d v="2022-02-14T00:00:00"/>
    <x v="0"/>
    <s v="Open Market"/>
    <s v="Y"/>
    <s v="Change of use of ancillary A3 accommodation on 1st and 2nd floors to create 1No. 3bed self-contained flat (C3 use) and installation of a rear door and railings at first floor level."/>
    <s v="20 - 22 High Street, Teddington, TW11 8EW, "/>
    <s v="TW11 8EW"/>
    <m/>
    <m/>
    <m/>
    <m/>
    <m/>
    <m/>
    <m/>
    <m/>
    <m/>
    <n v="0"/>
    <m/>
    <m/>
    <n v="1"/>
    <m/>
    <m/>
    <m/>
    <m/>
    <m/>
    <m/>
    <n v="1"/>
    <n v="0"/>
    <n v="0"/>
    <n v="1"/>
    <n v="0"/>
    <n v="0"/>
    <n v="0"/>
    <n v="0"/>
    <n v="0"/>
    <n v="0"/>
    <n v="1"/>
    <m/>
    <n v="1"/>
    <m/>
    <m/>
    <m/>
    <m/>
    <m/>
    <m/>
    <m/>
    <m/>
    <m/>
    <m/>
    <n v="0"/>
    <n v="0"/>
    <m/>
    <m/>
    <n v="516022"/>
    <n v="171099"/>
    <s v="TED"/>
    <s v="Teddington"/>
    <m/>
    <s v="Teddington"/>
    <x v="0"/>
    <m/>
    <m/>
    <m/>
    <m/>
    <s v="Conservation Area"/>
    <s v="CA37 High Street Teddington"/>
  </r>
  <r>
    <s v="18/3613/GPD15"/>
    <s v="CHU"/>
    <s v="PA"/>
    <d v="2018-12-28T00:00:00"/>
    <d v="2021-12-28T00:00:00"/>
    <d v="2021-03-01T00:00:00"/>
    <d v="2021-10-22T00:00:00"/>
    <x v="0"/>
    <s v="Open Market"/>
    <s v="Y"/>
    <s v="Change of use from office B1(a) to C3 (Resdiential) use to provide 1 x 1 bed dwellinghouse."/>
    <s v="108 Shacklegate Lane, Teddington, TW11 8SH, "/>
    <s v="TW11 8SH"/>
    <m/>
    <m/>
    <m/>
    <m/>
    <m/>
    <m/>
    <m/>
    <m/>
    <m/>
    <n v="0"/>
    <n v="1"/>
    <m/>
    <m/>
    <m/>
    <m/>
    <m/>
    <m/>
    <m/>
    <m/>
    <n v="1"/>
    <n v="1"/>
    <n v="0"/>
    <n v="0"/>
    <n v="0"/>
    <n v="0"/>
    <n v="0"/>
    <n v="0"/>
    <n v="0"/>
    <n v="0"/>
    <n v="1"/>
    <m/>
    <n v="1"/>
    <m/>
    <m/>
    <m/>
    <m/>
    <m/>
    <m/>
    <m/>
    <m/>
    <m/>
    <m/>
    <n v="0"/>
    <n v="0"/>
    <m/>
    <m/>
    <n v="515394"/>
    <n v="171656"/>
    <s v="FHH"/>
    <s v="Fulwell and Hampton Hill"/>
    <m/>
    <m/>
    <x v="0"/>
    <m/>
    <m/>
    <m/>
    <m/>
    <m/>
    <m/>
  </r>
  <r>
    <s v="18/3815/GPD15"/>
    <s v="CHU"/>
    <s v="PA"/>
    <d v="2019-01-18T00:00:00"/>
    <d v="2022-01-18T00:00:00"/>
    <d v="2019-11-15T00:00:00"/>
    <d v="2021-07-16T00:00:00"/>
    <x v="0"/>
    <s v="Open Market"/>
    <s v="Y"/>
    <s v="Change of use of two detached buildings and the associated curtilage from light industrial use (Class B1(c)) to residential use (Class C3) to provide 7 x 1 bedroom units and 1 x 2 bedroom unit."/>
    <s v="42 - 42A High Street, Hampton Wick, Kingston Upon Thames, KT1 4DB, "/>
    <s v="KT1 4DB"/>
    <m/>
    <m/>
    <m/>
    <m/>
    <m/>
    <m/>
    <m/>
    <m/>
    <m/>
    <n v="0"/>
    <n v="7"/>
    <n v="1"/>
    <m/>
    <m/>
    <m/>
    <m/>
    <m/>
    <m/>
    <m/>
    <n v="8"/>
    <n v="7"/>
    <n v="1"/>
    <n v="0"/>
    <n v="0"/>
    <n v="0"/>
    <n v="0"/>
    <n v="0"/>
    <n v="0"/>
    <n v="0"/>
    <n v="8"/>
    <m/>
    <n v="8"/>
    <m/>
    <m/>
    <m/>
    <m/>
    <m/>
    <m/>
    <m/>
    <m/>
    <m/>
    <m/>
    <n v="0"/>
    <n v="0"/>
    <m/>
    <m/>
    <n v="517565"/>
    <n v="169582"/>
    <s v="HWI"/>
    <s v="Hampton Wick"/>
    <m/>
    <m/>
    <x v="0"/>
    <s v="Mixed Use Area"/>
    <s v="Hampton Wick"/>
    <m/>
    <m/>
    <s v="Conservation Area"/>
    <s v="CA18 Hampton Wick"/>
  </r>
  <r>
    <s v="18/4138/FUL"/>
    <s v="NEW"/>
    <m/>
    <d v="2019-11-11T00:00:00"/>
    <d v="2022-11-11T00:00:00"/>
    <d v="2020-04-14T00:00:00"/>
    <d v="2022-03-31T00:00:00"/>
    <x v="0"/>
    <s v="Open Market"/>
    <s v="Y"/>
    <s v="Demolition of existing dwelling and construction of two-storey five-bedroom (10-Person) dwelling with basement and associated landscaping and refuse/recycling and cycle storage."/>
    <s v="2 West Park Avenue, Kew, Richmond, TW9 4AL, "/>
    <s v="TW9 4AL"/>
    <m/>
    <m/>
    <m/>
    <m/>
    <n v="1"/>
    <m/>
    <m/>
    <m/>
    <m/>
    <n v="1"/>
    <m/>
    <m/>
    <m/>
    <m/>
    <n v="1"/>
    <m/>
    <m/>
    <m/>
    <m/>
    <n v="1"/>
    <n v="0"/>
    <n v="0"/>
    <n v="0"/>
    <n v="0"/>
    <n v="0"/>
    <n v="0"/>
    <n v="0"/>
    <n v="0"/>
    <n v="0"/>
    <n v="0"/>
    <m/>
    <n v="0"/>
    <m/>
    <m/>
    <m/>
    <m/>
    <m/>
    <m/>
    <m/>
    <m/>
    <m/>
    <m/>
    <n v="0"/>
    <n v="0"/>
    <m/>
    <m/>
    <n v="519487"/>
    <n v="176661"/>
    <s v="KWA"/>
    <s v="Kew"/>
    <m/>
    <m/>
    <x v="0"/>
    <m/>
    <m/>
    <m/>
    <m/>
    <m/>
    <m/>
  </r>
  <r>
    <s v="19/0111/FUL"/>
    <s v="MIX"/>
    <m/>
    <d v="2019-12-12T00:00:00"/>
    <d v="2022-12-12T00:00:00"/>
    <d v="2020-03-30T00:00:00"/>
    <d v="2021-11-18T00:00:00"/>
    <x v="0"/>
    <s v="Open Market"/>
    <s v="Y"/>
    <s v="Erection of an independent senior living extra care building comprising of 28 units (following demolition of existing care home) at 12 - 14 Station Road, the refurbishment and renovation of Nos.13 and 23 - 33 Lower Teddington Road (including the erection"/>
    <s v="Orione House - 12 Station Road _x000a__x000a_"/>
    <s v="KT1"/>
    <m/>
    <m/>
    <m/>
    <m/>
    <m/>
    <m/>
    <m/>
    <m/>
    <m/>
    <n v="0"/>
    <n v="4"/>
    <n v="23"/>
    <n v="1"/>
    <m/>
    <m/>
    <m/>
    <m/>
    <m/>
    <m/>
    <n v="28"/>
    <n v="4"/>
    <n v="23"/>
    <n v="1"/>
    <n v="0"/>
    <n v="0"/>
    <n v="0"/>
    <n v="0"/>
    <n v="0"/>
    <n v="0"/>
    <n v="28"/>
    <s v="Y"/>
    <n v="28"/>
    <m/>
    <m/>
    <m/>
    <m/>
    <m/>
    <m/>
    <m/>
    <m/>
    <m/>
    <m/>
    <n v="0"/>
    <n v="0"/>
    <s v="Y"/>
    <m/>
    <n v="517598"/>
    <n v="169722"/>
    <s v="HWI"/>
    <s v="Hampton Wick"/>
    <m/>
    <m/>
    <x v="0"/>
    <m/>
    <m/>
    <m/>
    <m/>
    <s v="Conservation Area"/>
    <s v="CA18 Hampton Wick"/>
  </r>
  <r>
    <s v="19/0347/GPD15"/>
    <s v="CHU"/>
    <s v="PA"/>
    <d v="2019-03-13T00:00:00"/>
    <d v="2022-03-13T00:00:00"/>
    <d v="2019-04-01T00:00:00"/>
    <d v="2021-05-05T00:00:00"/>
    <x v="0"/>
    <s v="Open Market"/>
    <s v="Y"/>
    <s v="Change of use from B1(a) Office use to C3 Residential use to provide 3 x 1 bed and 1 x 2 bed flats with associated internal refuse and cycle storage."/>
    <s v="Albion House, Colne Road, Twickenham, TW2 6QL, "/>
    <s v="TW2 6QL"/>
    <m/>
    <m/>
    <m/>
    <m/>
    <m/>
    <m/>
    <m/>
    <m/>
    <m/>
    <n v="0"/>
    <n v="3"/>
    <n v="1"/>
    <m/>
    <m/>
    <m/>
    <m/>
    <m/>
    <m/>
    <m/>
    <n v="4"/>
    <n v="3"/>
    <n v="1"/>
    <n v="0"/>
    <n v="0"/>
    <n v="0"/>
    <n v="0"/>
    <n v="0"/>
    <n v="0"/>
    <n v="0"/>
    <n v="4"/>
    <m/>
    <n v="4"/>
    <m/>
    <m/>
    <m/>
    <m/>
    <m/>
    <m/>
    <m/>
    <m/>
    <m/>
    <m/>
    <n v="0"/>
    <n v="0"/>
    <m/>
    <m/>
    <n v="515383"/>
    <n v="173139"/>
    <s v="SOT"/>
    <s v="South Twickenham"/>
    <m/>
    <m/>
    <x v="0"/>
    <m/>
    <m/>
    <m/>
    <m/>
    <m/>
    <m/>
  </r>
  <r>
    <s v="19/0382/FUL"/>
    <s v="NEW"/>
    <m/>
    <d v="2019-12-05T00:00:00"/>
    <d v="2022-12-05T00:00:00"/>
    <d v="2021-03-31T00:00:00"/>
    <d v="2022-03-31T00:00:00"/>
    <x v="0"/>
    <s v="Open Market"/>
    <s v="Y"/>
    <s v="Erection of two-storey detached dwellinghouse and basement with sunken courtyard and green wall.  New brick wall and pedestrian gate to Popes Avenue frontage, new parking and hard and soft landscaping."/>
    <s v="Ajanta , 13 Walpole Gardens, Twickenham, TW2 5SL"/>
    <s v="TW2 5SL"/>
    <m/>
    <m/>
    <m/>
    <m/>
    <m/>
    <m/>
    <m/>
    <m/>
    <m/>
    <n v="0"/>
    <m/>
    <m/>
    <n v="1"/>
    <m/>
    <m/>
    <m/>
    <m/>
    <m/>
    <m/>
    <n v="1"/>
    <n v="0"/>
    <n v="0"/>
    <n v="1"/>
    <n v="0"/>
    <n v="0"/>
    <n v="0"/>
    <n v="0"/>
    <n v="0"/>
    <n v="0"/>
    <n v="1"/>
    <m/>
    <n v="1"/>
    <m/>
    <m/>
    <m/>
    <m/>
    <m/>
    <m/>
    <m/>
    <m/>
    <m/>
    <m/>
    <n v="0"/>
    <n v="0"/>
    <m/>
    <m/>
    <n v="515414"/>
    <n v="172536"/>
    <s v="SOT"/>
    <s v="South Twickenham"/>
    <s v="Y"/>
    <m/>
    <x v="0"/>
    <m/>
    <m/>
    <m/>
    <m/>
    <s v="Conservation Area"/>
    <s v="CA40 Popes Avenue Twickenham"/>
  </r>
  <r>
    <s v="19/0974/FUL"/>
    <s v="CON"/>
    <m/>
    <d v="2019-08-02T00:00:00"/>
    <d v="2022-08-02T00:00:00"/>
    <d v="2020-02-11T00:00:00"/>
    <d v="2021-10-28T00:00:00"/>
    <x v="0"/>
    <s v="Open Market"/>
    <s v="Y"/>
    <s v="Two-storey side/rear extension with accommodation in the roof, removal of external staircase to facilitate the conversion of existing dwellinghouse into 7 self-contained flats (4 x 1 bed and 3 x 2 bed) and associated cycle and refuse stores."/>
    <s v="Fairlight, 4 Church Grove, Hampton Wick, Kingston Upon Thames, KT1 4AL, "/>
    <s v="KT1 4AL"/>
    <m/>
    <m/>
    <m/>
    <m/>
    <m/>
    <m/>
    <m/>
    <m/>
    <n v="1"/>
    <n v="1"/>
    <n v="4"/>
    <n v="3"/>
    <m/>
    <m/>
    <m/>
    <m/>
    <m/>
    <m/>
    <m/>
    <n v="7"/>
    <n v="4"/>
    <n v="3"/>
    <n v="0"/>
    <n v="0"/>
    <n v="0"/>
    <n v="0"/>
    <n v="0"/>
    <n v="0"/>
    <n v="-1"/>
    <n v="6"/>
    <m/>
    <n v="6"/>
    <m/>
    <m/>
    <m/>
    <m/>
    <m/>
    <m/>
    <m/>
    <m/>
    <m/>
    <m/>
    <n v="0"/>
    <n v="0"/>
    <m/>
    <m/>
    <n v="517453"/>
    <n v="169423"/>
    <s v="HWI"/>
    <s v="Hampton Wick"/>
    <m/>
    <m/>
    <x v="0"/>
    <s v="Mixed Use Area"/>
    <s v="Hampton Wick"/>
    <m/>
    <m/>
    <s v="Conservation Area"/>
    <s v="CA18 Hampton Wick"/>
  </r>
  <r>
    <s v="19/1649/GPD15"/>
    <s v="CHU"/>
    <s v="PA"/>
    <d v="2019-07-16T00:00:00"/>
    <d v="2022-07-16T00:00:00"/>
    <d v="2022-01-07T00:00:00"/>
    <d v="2022-03-31T00:00:00"/>
    <x v="0"/>
    <s v="Open Market"/>
    <s v="Y"/>
    <s v="Conversion of B1(a) office unit at rear ground floor to C3 residential to provide 1 self-contained residential flat. (Proposal description corrected)."/>
    <s v="57B York Street, Twickenham, TW1 3LP, "/>
    <s v="TW1 3LP"/>
    <m/>
    <m/>
    <m/>
    <m/>
    <m/>
    <m/>
    <m/>
    <m/>
    <m/>
    <n v="0"/>
    <n v="1"/>
    <m/>
    <m/>
    <m/>
    <m/>
    <m/>
    <m/>
    <m/>
    <m/>
    <n v="1"/>
    <n v="1"/>
    <n v="0"/>
    <n v="0"/>
    <n v="0"/>
    <n v="0"/>
    <n v="0"/>
    <n v="0"/>
    <n v="0"/>
    <n v="0"/>
    <n v="1"/>
    <m/>
    <n v="1"/>
    <m/>
    <m/>
    <m/>
    <m/>
    <m/>
    <m/>
    <m/>
    <m/>
    <m/>
    <m/>
    <n v="0"/>
    <n v="0"/>
    <m/>
    <m/>
    <n v="516442"/>
    <n v="173470"/>
    <s v="TWR"/>
    <s v="Twickenham Riverside"/>
    <m/>
    <s v="Twickenham"/>
    <x v="0"/>
    <m/>
    <m/>
    <m/>
    <m/>
    <s v="Conservation Area"/>
    <s v="CA8 Twickenham Riverside"/>
  </r>
  <r>
    <s v="19/1997/GPD23"/>
    <s v="CHU"/>
    <s v="PA"/>
    <d v="2019-08-29T00:00:00"/>
    <d v="2022-08-29T00:00:00"/>
    <d v="2020-09-01T00:00:00"/>
    <d v="2022-03-31T00:00:00"/>
    <x v="0"/>
    <s v="Open Market"/>
    <s v="Y"/>
    <s v="Change of use of property from B1(c) light industrial use to C3 residential (1x2 bedroom house)"/>
    <s v="1A - 3A Holly Road, Hampton Hill, Hampton, TW12 1QF, "/>
    <s v="TW12 1QF"/>
    <m/>
    <m/>
    <m/>
    <m/>
    <m/>
    <m/>
    <m/>
    <m/>
    <m/>
    <n v="0"/>
    <m/>
    <n v="1"/>
    <m/>
    <m/>
    <m/>
    <m/>
    <m/>
    <m/>
    <m/>
    <n v="1"/>
    <n v="0"/>
    <n v="1"/>
    <n v="0"/>
    <n v="0"/>
    <n v="0"/>
    <n v="0"/>
    <n v="0"/>
    <n v="0"/>
    <n v="0"/>
    <n v="1"/>
    <m/>
    <n v="1"/>
    <m/>
    <m/>
    <m/>
    <m/>
    <m/>
    <m/>
    <m/>
    <m/>
    <m/>
    <m/>
    <n v="0"/>
    <n v="0"/>
    <m/>
    <m/>
    <n v="514191"/>
    <n v="170734"/>
    <s v="FHH"/>
    <s v="Fulwell and Hampton Hill"/>
    <m/>
    <m/>
    <x v="0"/>
    <s v="Mixed Use Area"/>
    <s v="High Street, Hampton Hill"/>
    <m/>
    <m/>
    <m/>
    <m/>
  </r>
  <r>
    <s v="19/2796/GPD15"/>
    <s v="CHU"/>
    <s v="PA"/>
    <d v="2019-11-05T00:00:00"/>
    <d v="2022-11-05T00:00:00"/>
    <d v="2020-05-21T00:00:00"/>
    <d v="2022-01-14T00:00:00"/>
    <x v="0"/>
    <s v="Open Market"/>
    <s v="Y"/>
    <s v="Change of use of the ground and basement from B1(a) office use, to Class C3 (dwellinghouse) as a single self-contained 3 bedroom flat."/>
    <s v="115 White Hart Lane, Barnes, London, SW13 0JL, "/>
    <s v="SW13 0JL"/>
    <m/>
    <m/>
    <m/>
    <m/>
    <m/>
    <m/>
    <m/>
    <m/>
    <m/>
    <n v="0"/>
    <m/>
    <m/>
    <n v="1"/>
    <m/>
    <m/>
    <m/>
    <m/>
    <m/>
    <m/>
    <n v="1"/>
    <n v="0"/>
    <n v="0"/>
    <n v="1"/>
    <n v="0"/>
    <n v="0"/>
    <n v="0"/>
    <n v="0"/>
    <n v="0"/>
    <n v="0"/>
    <n v="1"/>
    <m/>
    <n v="1"/>
    <m/>
    <m/>
    <m/>
    <m/>
    <m/>
    <m/>
    <m/>
    <m/>
    <m/>
    <m/>
    <n v="0"/>
    <n v="0"/>
    <m/>
    <m/>
    <n v="521408"/>
    <n v="175714"/>
    <s v="MBC"/>
    <s v="Mortlake and Barnes Common"/>
    <m/>
    <m/>
    <x v="0"/>
    <m/>
    <m/>
    <m/>
    <m/>
    <s v="Conservation Area"/>
    <s v="CA53 White Hart Lane Mortlake"/>
  </r>
  <r>
    <s v="19/3020/FUL"/>
    <s v="CON"/>
    <m/>
    <d v="2020-01-15T00:00:00"/>
    <d v="2023-01-15T00:00:00"/>
    <d v="2020-05-01T00:00:00"/>
    <d v="2021-06-14T00:00:00"/>
    <x v="0"/>
    <s v="Open Market"/>
    <s v="Y"/>
    <s v="Replacement mansard roof and two dormers to rear elevation, erection of new front elevation dormer, blocking up of existing front elevation rooflight, enlargement of existing basement area, creation of rear basement terrace, ground floor extension, and erection of front garden wall to facilitate the reversion of existing block of two maisonettes to a single dwelling house"/>
    <s v="44 Nassau Road, Barnes, London"/>
    <s v="SW13 9QE"/>
    <n v="1"/>
    <m/>
    <m/>
    <n v="1"/>
    <m/>
    <m/>
    <m/>
    <m/>
    <m/>
    <n v="2"/>
    <m/>
    <m/>
    <m/>
    <m/>
    <m/>
    <n v="1"/>
    <m/>
    <m/>
    <m/>
    <n v="1"/>
    <n v="-1"/>
    <n v="0"/>
    <n v="0"/>
    <n v="-1"/>
    <n v="0"/>
    <n v="1"/>
    <n v="0"/>
    <n v="0"/>
    <n v="0"/>
    <n v="-1"/>
    <m/>
    <n v="-1"/>
    <m/>
    <m/>
    <m/>
    <m/>
    <m/>
    <m/>
    <m/>
    <m/>
    <m/>
    <m/>
    <n v="0"/>
    <n v="0"/>
    <m/>
    <m/>
    <n v="521753"/>
    <n v="176604"/>
    <s v="BAR"/>
    <s v="Barnes"/>
    <m/>
    <m/>
    <x v="0"/>
    <m/>
    <m/>
    <m/>
    <m/>
    <m/>
    <m/>
  </r>
  <r>
    <s v="19/3211/FUL"/>
    <s v="CHU"/>
    <m/>
    <d v="2021-03-18T00:00:00"/>
    <d v="2024-03-18T00:00:00"/>
    <d v="2020-12-01T00:00:00"/>
    <d v="2021-11-01T00:00:00"/>
    <x v="0"/>
    <s v="Open Market"/>
    <s v="Y"/>
    <s v="Change of use from one dwelling house falling under Class C4 (houses in multiple occupation) to Class C3 (dwellinghouse) to provide 1 x 2bed and 1 x 1bed flats._x000d__x000d_"/>
    <s v="33A Broad Street, Teddington, TW11 8QZ, "/>
    <s v="TW11 8QZ"/>
    <m/>
    <m/>
    <m/>
    <m/>
    <m/>
    <m/>
    <m/>
    <m/>
    <m/>
    <n v="0"/>
    <n v="1"/>
    <n v="1"/>
    <m/>
    <m/>
    <m/>
    <m/>
    <m/>
    <m/>
    <m/>
    <n v="2"/>
    <n v="1"/>
    <n v="1"/>
    <n v="0"/>
    <n v="0"/>
    <n v="0"/>
    <n v="0"/>
    <n v="0"/>
    <n v="0"/>
    <n v="0"/>
    <n v="2"/>
    <m/>
    <n v="2"/>
    <m/>
    <m/>
    <m/>
    <m/>
    <m/>
    <m/>
    <m/>
    <m/>
    <m/>
    <m/>
    <n v="0"/>
    <n v="0"/>
    <m/>
    <m/>
    <n v="515617"/>
    <n v="170997"/>
    <s v="TED"/>
    <s v="Teddington"/>
    <m/>
    <s v="Teddington"/>
    <x v="0"/>
    <m/>
    <m/>
    <m/>
    <m/>
    <m/>
    <m/>
  </r>
  <r>
    <s v="19/3436/FUL"/>
    <s v="CON"/>
    <m/>
    <d v="2020-06-11T00:00:00"/>
    <d v="2023-06-11T00:00:00"/>
    <d v="2020-07-31T00:00:00"/>
    <d v="2021-07-29T00:00:00"/>
    <x v="0"/>
    <s v="Open Market"/>
    <s v="Y"/>
    <s v="Works to Retail Unit - replacement store to rear to accommodate cycle and refuse stores. Works to upper floor flat - New hard and soft landscaping, replacement windows and doors on rear elevation to facilite the conversion of upper floor maisonette into 2 x one-bedroom flats. "/>
    <s v="49 - 49A King Street Parade, Twickenham"/>
    <s v="TW1 3SG"/>
    <m/>
    <m/>
    <n v="1"/>
    <m/>
    <m/>
    <m/>
    <m/>
    <m/>
    <m/>
    <n v="1"/>
    <n v="2"/>
    <m/>
    <m/>
    <m/>
    <m/>
    <m/>
    <m/>
    <m/>
    <m/>
    <n v="2"/>
    <n v="2"/>
    <n v="0"/>
    <n v="-1"/>
    <n v="0"/>
    <n v="0"/>
    <n v="0"/>
    <n v="0"/>
    <n v="0"/>
    <n v="0"/>
    <n v="1"/>
    <m/>
    <n v="1"/>
    <m/>
    <m/>
    <m/>
    <m/>
    <m/>
    <m/>
    <m/>
    <m/>
    <m/>
    <m/>
    <n v="0"/>
    <n v="0"/>
    <m/>
    <m/>
    <n v="516190"/>
    <n v="173118"/>
    <s v="TWR"/>
    <s v="Twickenham Riverside"/>
    <m/>
    <s v="Twickenham"/>
    <x v="0"/>
    <m/>
    <m/>
    <m/>
    <m/>
    <s v="Conservation Area"/>
    <s v="CA8 Twickenham Riverside"/>
  </r>
  <r>
    <s v="19/3706/FUL"/>
    <s v="MIX"/>
    <m/>
    <d v="2020-08-20T00:00:00"/>
    <d v="2023-08-20T00:00:00"/>
    <d v="2021-04-01T00:00:00"/>
    <d v="2021-06-30T00:00:00"/>
    <x v="0"/>
    <s v="Open Market"/>
    <s v="Y"/>
    <s v="Change of use from B1 to D2 (gym) on part of second floor. Change of use from D2 (gym) on third floor to 2 no. 1 bedroom flats. Change of use from A3 on ground and first floor to B1 Office. Alterations to fenestration on south elevation."/>
    <s v="Vineyard Heights, 20 Mortlake High Street, Mortlake, London, SW14 8JN"/>
    <s v="SW14 8"/>
    <m/>
    <m/>
    <m/>
    <m/>
    <m/>
    <m/>
    <m/>
    <m/>
    <m/>
    <n v="0"/>
    <n v="2"/>
    <m/>
    <m/>
    <m/>
    <m/>
    <m/>
    <m/>
    <m/>
    <m/>
    <n v="2"/>
    <n v="2"/>
    <n v="0"/>
    <n v="0"/>
    <n v="0"/>
    <n v="0"/>
    <n v="0"/>
    <n v="0"/>
    <n v="0"/>
    <n v="0"/>
    <n v="2"/>
    <m/>
    <n v="2"/>
    <m/>
    <m/>
    <m/>
    <m/>
    <m/>
    <m/>
    <m/>
    <m/>
    <m/>
    <m/>
    <n v="0"/>
    <n v="0"/>
    <m/>
    <m/>
    <n v="520567"/>
    <n v="175919"/>
    <s v="MBC"/>
    <s v="Mortlake and Barnes Common"/>
    <m/>
    <m/>
    <x v="0"/>
    <s v="Mixed Use Area"/>
    <s v="Mortlake"/>
    <m/>
    <m/>
    <m/>
    <m/>
  </r>
  <r>
    <s v="19/3758/FUL"/>
    <s v="CON"/>
    <m/>
    <d v="2020-04-30T00:00:00"/>
    <d v="2023-04-30T00:00:00"/>
    <d v="2020-08-03T00:00:00"/>
    <d v="2021-10-07T00:00:00"/>
    <x v="0"/>
    <s v="Open Market"/>
    <s v="Y"/>
    <s v="Single storey rear extension and change of use from 4 x self-contained flats back to a family house"/>
    <s v="65 Palewell Park, East Sheen, London, SW14 8JJ"/>
    <s v="SW14 8JJ"/>
    <n v="4"/>
    <m/>
    <m/>
    <m/>
    <m/>
    <m/>
    <m/>
    <m/>
    <m/>
    <n v="4"/>
    <m/>
    <m/>
    <n v="1"/>
    <m/>
    <m/>
    <m/>
    <m/>
    <m/>
    <m/>
    <n v="1"/>
    <n v="-4"/>
    <n v="0"/>
    <n v="1"/>
    <n v="0"/>
    <n v="0"/>
    <n v="0"/>
    <n v="0"/>
    <n v="0"/>
    <n v="0"/>
    <n v="-3"/>
    <m/>
    <n v="-3"/>
    <m/>
    <m/>
    <m/>
    <m/>
    <m/>
    <m/>
    <m/>
    <m/>
    <m/>
    <m/>
    <n v="0"/>
    <n v="0"/>
    <m/>
    <m/>
    <n v="520722"/>
    <n v="175144"/>
    <s v="EAS"/>
    <s v="East Sheen"/>
    <m/>
    <m/>
    <x v="0"/>
    <m/>
    <m/>
    <m/>
    <m/>
    <m/>
    <m/>
  </r>
  <r>
    <s v="19/3770/FUL"/>
    <s v="NEW"/>
    <m/>
    <d v="2020-04-01T00:00:00"/>
    <d v="2023-04-01T00:00:00"/>
    <d v="2020-07-01T00:00:00"/>
    <d v="2022-03-17T00:00:00"/>
    <x v="0"/>
    <s v="Open Market"/>
    <s v="Y"/>
    <s v="Erection of a replacement two storey detached dwelling house with accommodation in the roof and associated hard and soft landscaping, cycle and refuse store. New gate."/>
    <s v="31 St Albans Gardens, Teddington, TW11 8AE"/>
    <s v="TW11 8AE"/>
    <m/>
    <m/>
    <m/>
    <n v="1"/>
    <m/>
    <m/>
    <m/>
    <m/>
    <m/>
    <n v="1"/>
    <m/>
    <m/>
    <m/>
    <n v="1"/>
    <m/>
    <m/>
    <m/>
    <m/>
    <m/>
    <n v="1"/>
    <n v="0"/>
    <n v="0"/>
    <n v="0"/>
    <n v="0"/>
    <n v="0"/>
    <n v="0"/>
    <n v="0"/>
    <n v="0"/>
    <n v="0"/>
    <n v="0"/>
    <m/>
    <n v="0"/>
    <m/>
    <m/>
    <m/>
    <m/>
    <m/>
    <m/>
    <m/>
    <m/>
    <m/>
    <m/>
    <n v="0"/>
    <n v="0"/>
    <m/>
    <m/>
    <n v="516359"/>
    <n v="171323"/>
    <s v="TED"/>
    <s v="Teddington"/>
    <m/>
    <m/>
    <x v="0"/>
    <m/>
    <m/>
    <m/>
    <m/>
    <m/>
    <m/>
  </r>
  <r>
    <s v="19/3852/GPD15"/>
    <s v="CHU"/>
    <s v="PA"/>
    <d v="2020-02-06T00:00:00"/>
    <d v="2023-02-06T00:00:00"/>
    <d v="2020-02-10T00:00:00"/>
    <d v="2021-07-05T00:00:00"/>
    <x v="0"/>
    <s v="Open Market"/>
    <s v="Y"/>
    <s v="Change of use of ground floor from B1a office to C3 (Residential) use comprising 1x studio flat and 1x 1 bedroom flat"/>
    <s v="59 North Worple Way, Mortlake, London"/>
    <s v="SW14 8HE"/>
    <m/>
    <m/>
    <m/>
    <m/>
    <m/>
    <m/>
    <m/>
    <m/>
    <m/>
    <n v="0"/>
    <n v="2"/>
    <m/>
    <m/>
    <m/>
    <m/>
    <m/>
    <m/>
    <m/>
    <m/>
    <n v="2"/>
    <n v="2"/>
    <n v="0"/>
    <n v="0"/>
    <n v="0"/>
    <n v="0"/>
    <n v="0"/>
    <n v="0"/>
    <n v="0"/>
    <n v="0"/>
    <n v="2"/>
    <m/>
    <n v="2"/>
    <m/>
    <m/>
    <m/>
    <m/>
    <m/>
    <m/>
    <m/>
    <m/>
    <m/>
    <m/>
    <n v="0"/>
    <n v="0"/>
    <m/>
    <m/>
    <n v="520890"/>
    <n v="175755"/>
    <s v="MBC"/>
    <s v="Mortlake and Barnes Common"/>
    <m/>
    <m/>
    <x v="0"/>
    <m/>
    <m/>
    <m/>
    <m/>
    <m/>
    <m/>
  </r>
  <r>
    <s v="20/0303/FUL"/>
    <s v="CHU"/>
    <m/>
    <d v="2020-04-21T00:00:00"/>
    <d v="2023-04-21T00:00:00"/>
    <d v="2020-05-20T00:00:00"/>
    <d v="2022-03-31T00:00:00"/>
    <x v="0"/>
    <s v="Open Market"/>
    <s v="Y"/>
    <s v="Demolition of existing part single, part double storey rear extension, change of use of part ground, first and second floors from A2 to C3 residential use and erection of two-storey rear extension and mansard roof extension incorporating solar panels to facilitate the creation of 6 flats (4 x 1 bed flats and 2 x 2 bed flats) with associated fenestration alterations, cycle and refuse stores, car parking, hard and soft landscaping"/>
    <s v="341 Upper Richmond Road West, East Sheen, London, SW14 8QN, "/>
    <s v="SW14 8QN"/>
    <m/>
    <m/>
    <m/>
    <m/>
    <m/>
    <m/>
    <m/>
    <m/>
    <m/>
    <n v="0"/>
    <n v="4"/>
    <n v="2"/>
    <m/>
    <m/>
    <m/>
    <m/>
    <m/>
    <m/>
    <m/>
    <n v="6"/>
    <n v="4"/>
    <n v="2"/>
    <n v="0"/>
    <n v="0"/>
    <n v="0"/>
    <n v="0"/>
    <n v="0"/>
    <n v="0"/>
    <n v="0"/>
    <n v="6"/>
    <m/>
    <n v="6"/>
    <m/>
    <m/>
    <m/>
    <m/>
    <m/>
    <m/>
    <m/>
    <m/>
    <m/>
    <m/>
    <n v="0"/>
    <n v="0"/>
    <m/>
    <m/>
    <n v="520601"/>
    <n v="175400"/>
    <s v="EAS"/>
    <s v="East Sheen"/>
    <m/>
    <s v="East Sheen"/>
    <x v="0"/>
    <m/>
    <m/>
    <m/>
    <m/>
    <m/>
    <m/>
  </r>
  <r>
    <s v="20/0881/FUL"/>
    <s v="CON"/>
    <m/>
    <d v="2020-10-30T00:00:00"/>
    <d v="2023-10-30T00:00:00"/>
    <d v="2021-03-31T00:00:00"/>
    <d v="2021-04-01T00:00:00"/>
    <x v="0"/>
    <s v="Open Market"/>
    <s v="Y"/>
    <s v="Reversion of the existing dwelling into two semi-detached residential dwelling houses."/>
    <s v="281 Lonsdale Road, Barnes, London, SW13 9QB"/>
    <s v="SW13 9QB"/>
    <m/>
    <m/>
    <m/>
    <m/>
    <m/>
    <m/>
    <m/>
    <n v="1"/>
    <m/>
    <n v="1"/>
    <m/>
    <m/>
    <n v="1"/>
    <m/>
    <n v="1"/>
    <m/>
    <m/>
    <m/>
    <m/>
    <n v="2"/>
    <n v="0"/>
    <n v="0"/>
    <n v="1"/>
    <n v="0"/>
    <n v="1"/>
    <n v="0"/>
    <n v="0"/>
    <n v="-1"/>
    <n v="0"/>
    <n v="1"/>
    <m/>
    <n v="1"/>
    <m/>
    <m/>
    <m/>
    <m/>
    <m/>
    <m/>
    <m/>
    <m/>
    <m/>
    <m/>
    <n v="0"/>
    <n v="0"/>
    <m/>
    <m/>
    <n v="521660"/>
    <n v="176636"/>
    <s v="BAR"/>
    <s v="Barnes"/>
    <m/>
    <m/>
    <x v="1"/>
    <m/>
    <m/>
    <m/>
    <m/>
    <s v="Conservation Area"/>
    <s v="CA1 Barnes Green"/>
  </r>
  <r>
    <s v="20/1056/FUL"/>
    <s v="CHU"/>
    <m/>
    <d v="2020-06-03T00:00:00"/>
    <d v="2023-06-03T00:00:00"/>
    <d v="2020-03-02T00:00:00"/>
    <d v="2021-04-01T00:00:00"/>
    <x v="0"/>
    <s v="Open Market"/>
    <s v="Y"/>
    <s v="Change of use from dentists surgery on ground floor and residential flat on first floor to single dwellinghouse"/>
    <s v="Unit 6, 13 St Johns Road, Hampton Wick, Kingston Upon Thames, KT1 4AN"/>
    <s v="KT1 4AN"/>
    <m/>
    <n v="1"/>
    <m/>
    <m/>
    <m/>
    <m/>
    <m/>
    <m/>
    <m/>
    <n v="1"/>
    <m/>
    <m/>
    <n v="1"/>
    <m/>
    <m/>
    <m/>
    <m/>
    <m/>
    <m/>
    <n v="1"/>
    <n v="0"/>
    <n v="-1"/>
    <n v="1"/>
    <n v="0"/>
    <n v="0"/>
    <n v="0"/>
    <n v="0"/>
    <n v="0"/>
    <n v="0"/>
    <n v="0"/>
    <m/>
    <n v="0"/>
    <m/>
    <m/>
    <m/>
    <m/>
    <m/>
    <m/>
    <m/>
    <m/>
    <m/>
    <m/>
    <n v="0"/>
    <n v="0"/>
    <m/>
    <m/>
    <n v="517463"/>
    <n v="169474"/>
    <s v="HWI"/>
    <s v="Hampton Wick"/>
    <m/>
    <m/>
    <x v="0"/>
    <s v="Mixed Use Area"/>
    <s v="Hampton Wick"/>
    <m/>
    <m/>
    <s v="Conservation Area"/>
    <s v="CA18 Hampton Wick"/>
  </r>
  <r>
    <s v="20/1071/FUL"/>
    <s v="NEW"/>
    <m/>
    <d v="2020-06-08T00:00:00"/>
    <d v="2023-06-08T00:00:00"/>
    <d v="2021-02-01T00:00:00"/>
    <d v="2022-03-31T00:00:00"/>
    <x v="0"/>
    <s v="Open Market"/>
    <s v="Y"/>
    <s v="Proposed Demolition of Existing House and Construction of New Dwelling"/>
    <s v="25 Cranmer Road, Hampton Hill, TW12 1DN"/>
    <s v="TW12 1DN"/>
    <m/>
    <n v="1"/>
    <m/>
    <m/>
    <m/>
    <m/>
    <m/>
    <m/>
    <m/>
    <n v="1"/>
    <m/>
    <m/>
    <n v="1"/>
    <m/>
    <m/>
    <m/>
    <m/>
    <m/>
    <m/>
    <n v="1"/>
    <n v="0"/>
    <n v="-1"/>
    <n v="1"/>
    <n v="0"/>
    <n v="0"/>
    <n v="0"/>
    <n v="0"/>
    <n v="0"/>
    <n v="0"/>
    <n v="0"/>
    <m/>
    <n v="0"/>
    <m/>
    <m/>
    <m/>
    <m/>
    <m/>
    <m/>
    <m/>
    <m/>
    <m/>
    <m/>
    <n v="0"/>
    <n v="0"/>
    <m/>
    <m/>
    <n v="513897"/>
    <n v="171526"/>
    <s v="FHH"/>
    <s v="Fulwell and Hampton Hill"/>
    <m/>
    <m/>
    <x v="0"/>
    <m/>
    <m/>
    <m/>
    <m/>
    <m/>
    <m/>
  </r>
  <r>
    <s v="20/1274/FUL"/>
    <s v="CHU"/>
    <m/>
    <d v="2020-08-05T00:00:00"/>
    <d v="2023-08-05T00:00:00"/>
    <d v="2020-03-23T00:00:00"/>
    <d v="2022-03-31T00:00:00"/>
    <x v="0"/>
    <s v="Open Market"/>
    <s v="Y"/>
    <s v="Demolition of existing property, construction of 2 x two-storey plus attic and basement terraced dwellings and associated car parking, cycle parking, refuse stores and hard and soft landscaping."/>
    <s v="29 Howsman Road, Barnes, London, SW13 9AW"/>
    <s v="SW13 9AW"/>
    <n v="2"/>
    <m/>
    <m/>
    <m/>
    <m/>
    <m/>
    <m/>
    <m/>
    <m/>
    <n v="2"/>
    <m/>
    <m/>
    <n v="2"/>
    <m/>
    <m/>
    <m/>
    <m/>
    <m/>
    <m/>
    <n v="2"/>
    <n v="-2"/>
    <n v="0"/>
    <n v="2"/>
    <n v="0"/>
    <n v="0"/>
    <n v="0"/>
    <n v="0"/>
    <n v="0"/>
    <n v="0"/>
    <n v="0"/>
    <m/>
    <n v="0"/>
    <m/>
    <m/>
    <m/>
    <m/>
    <m/>
    <m/>
    <m/>
    <m/>
    <m/>
    <m/>
    <n v="0"/>
    <n v="0"/>
    <m/>
    <m/>
    <n v="522192"/>
    <n v="177628"/>
    <s v="BAR"/>
    <s v="Barnes"/>
    <s v="Y"/>
    <m/>
    <x v="0"/>
    <m/>
    <m/>
    <m/>
    <m/>
    <m/>
    <m/>
  </r>
  <r>
    <s v="20/1560/FUL"/>
    <s v="CON"/>
    <m/>
    <d v="2020-09-02T00:00:00"/>
    <d v="2023-09-02T00:00:00"/>
    <d v="2020-11-25T00:00:00"/>
    <d v="2021-05-14T00:00:00"/>
    <x v="0"/>
    <s v="Open Market"/>
    <s v="Y"/>
    <s v="The proposal is to convert the existing 4 bedroom flat above the shop to 3X One bedroom flats with single storey rear and infill extension, and altering the roof/second floor and part second &amp; first floor extension and associated internal changes."/>
    <s v="Flat Above, 203 Waldegrave Road, Teddington, TW11 8LX, "/>
    <s v="TW11 8LX"/>
    <m/>
    <m/>
    <m/>
    <n v="1"/>
    <m/>
    <m/>
    <m/>
    <m/>
    <m/>
    <n v="1"/>
    <n v="3"/>
    <m/>
    <m/>
    <m/>
    <m/>
    <m/>
    <m/>
    <m/>
    <m/>
    <n v="3"/>
    <n v="3"/>
    <n v="0"/>
    <n v="0"/>
    <n v="-1"/>
    <n v="0"/>
    <n v="0"/>
    <n v="0"/>
    <n v="0"/>
    <n v="0"/>
    <n v="2"/>
    <m/>
    <n v="2"/>
    <m/>
    <m/>
    <m/>
    <m/>
    <m/>
    <m/>
    <m/>
    <m/>
    <m/>
    <m/>
    <n v="0"/>
    <n v="0"/>
    <m/>
    <m/>
    <n v="515578"/>
    <n v="171697"/>
    <s v="TED"/>
    <s v="Teddington"/>
    <m/>
    <m/>
    <x v="0"/>
    <s v="Mixed Use Area"/>
    <s v="Waldegrave Road, Teddingto"/>
    <m/>
    <m/>
    <m/>
    <m/>
  </r>
  <r>
    <s v="20/1696/GPD15"/>
    <s v="CHU"/>
    <s v="PA"/>
    <d v="2021-03-03T00:00:00"/>
    <d v="2024-03-03T00:00:00"/>
    <d v="2021-03-31T00:00:00"/>
    <d v="2022-02-23T00:00:00"/>
    <x v="0"/>
    <s v="Open Market"/>
    <s v="Y"/>
    <s v="Conversion of offices (Use Class B1a) to 14 flats (Use Class C3)"/>
    <s v="18 - 22 Church Street, Hampton, TW12 2EG"/>
    <s v="TW12 2EG"/>
    <m/>
    <m/>
    <m/>
    <m/>
    <m/>
    <m/>
    <m/>
    <m/>
    <m/>
    <n v="0"/>
    <n v="14"/>
    <m/>
    <m/>
    <m/>
    <m/>
    <m/>
    <m/>
    <m/>
    <m/>
    <n v="14"/>
    <n v="14"/>
    <n v="0"/>
    <n v="0"/>
    <n v="0"/>
    <n v="0"/>
    <n v="0"/>
    <n v="0"/>
    <n v="0"/>
    <n v="0"/>
    <n v="14"/>
    <s v="Y"/>
    <n v="14"/>
    <m/>
    <m/>
    <m/>
    <m/>
    <m/>
    <m/>
    <m/>
    <m/>
    <m/>
    <m/>
    <n v="0"/>
    <n v="0"/>
    <m/>
    <m/>
    <n v="514145"/>
    <n v="169627"/>
    <s v="HTN"/>
    <s v="Hampton"/>
    <m/>
    <m/>
    <x v="0"/>
    <m/>
    <m/>
    <m/>
    <m/>
    <s v="Conservation Area"/>
    <s v="CA12 Hampton Village"/>
  </r>
  <r>
    <s v="20/1867/FUL"/>
    <s v="CHU"/>
    <m/>
    <d v="2020-11-13T00:00:00"/>
    <d v="2023-11-13T00:00:00"/>
    <d v="2021-01-01T00:00:00"/>
    <d v="2022-02-18T00:00:00"/>
    <x v="0"/>
    <s v="Open Market"/>
    <s v="Y"/>
    <s v="PART CHANGE OF USE OF REAR GROUND FLOOR COMMERCIAL TO RESIDENTIAL USE (C3) TO PROVIDE 1 RESIDENTIAL UNIT (1X1 BEDROOM, 2 PERSON) WITH ASSOCIATED CYCLE STORAGE, REFUSE STORAGE AND PRIVATE AMENITY SPACE"/>
    <s v="Rear Of, 44 King Street, Twickenham, TW1 3SH, "/>
    <s v="TW1 3SH"/>
    <m/>
    <m/>
    <m/>
    <m/>
    <m/>
    <m/>
    <m/>
    <m/>
    <m/>
    <n v="0"/>
    <n v="1"/>
    <m/>
    <m/>
    <m/>
    <m/>
    <m/>
    <m/>
    <m/>
    <m/>
    <n v="1"/>
    <n v="1"/>
    <n v="0"/>
    <n v="0"/>
    <n v="0"/>
    <n v="0"/>
    <n v="0"/>
    <n v="0"/>
    <n v="0"/>
    <n v="0"/>
    <n v="1"/>
    <m/>
    <n v="1"/>
    <m/>
    <m/>
    <m/>
    <m/>
    <m/>
    <m/>
    <m/>
    <m/>
    <m/>
    <m/>
    <n v="0"/>
    <n v="0"/>
    <m/>
    <m/>
    <n v="516178"/>
    <n v="173202"/>
    <s v="TWR"/>
    <s v="Twickenham Riverside"/>
    <m/>
    <s v="Twickenham"/>
    <x v="0"/>
    <m/>
    <m/>
    <m/>
    <m/>
    <s v="Conservation Area"/>
    <s v="CA47 Queens Road Twickenham"/>
  </r>
  <r>
    <s v="20/2284/GPD15"/>
    <s v="CHU"/>
    <s v="PA"/>
    <d v="2020-10-05T00:00:00"/>
    <d v="2023-10-05T00:00:00"/>
    <d v="2021-05-10T00:00:00"/>
    <d v="2022-03-31T00:00:00"/>
    <x v="0"/>
    <s v="Open Market"/>
    <s v="Y"/>
    <s v="Conversion of 87 square metres of floorspace from B1(a) to C3 (residential) to create 1 studio unit and 1 x 1 bedroom unit"/>
    <s v="First And Second Floors, 296 Sandycombe Road, Richmond, TW9 3NG, "/>
    <s v="TW9 3NG"/>
    <m/>
    <m/>
    <m/>
    <m/>
    <m/>
    <m/>
    <m/>
    <m/>
    <m/>
    <n v="0"/>
    <n v="2"/>
    <m/>
    <m/>
    <m/>
    <m/>
    <m/>
    <m/>
    <m/>
    <m/>
    <n v="2"/>
    <n v="2"/>
    <n v="0"/>
    <n v="0"/>
    <n v="0"/>
    <n v="0"/>
    <n v="0"/>
    <n v="0"/>
    <n v="0"/>
    <n v="0"/>
    <n v="2"/>
    <m/>
    <n v="2"/>
    <m/>
    <m/>
    <m/>
    <m/>
    <m/>
    <m/>
    <m/>
    <m/>
    <m/>
    <m/>
    <n v="0"/>
    <n v="0"/>
    <m/>
    <m/>
    <n v="519056"/>
    <n v="176648"/>
    <s v="KWA"/>
    <s v="Kew"/>
    <m/>
    <m/>
    <x v="0"/>
    <m/>
    <m/>
    <m/>
    <m/>
    <s v="Conservation Area"/>
    <s v="CA15 Kew Gardens Kew"/>
  </r>
  <r>
    <s v="20/3227/FUL"/>
    <s v="CHU"/>
    <m/>
    <d v="2021-04-16T00:00:00"/>
    <d v="2024-04-16T00:00:00"/>
    <d v="2021-04-28T00:00:00"/>
    <d v="2022-03-16T00:00:00"/>
    <x v="0"/>
    <s v="Open Market"/>
    <s v="Y"/>
    <s v="Conversion of a detached 2 flat property to a single dwellinghouse, conversion of garage to entrance hall, rear ground floor extension."/>
    <s v="11A Atbara Road, Teddington, TW11 9PA"/>
    <s v="TW11 9PA"/>
    <n v="1"/>
    <n v="1"/>
    <m/>
    <m/>
    <m/>
    <m/>
    <m/>
    <m/>
    <m/>
    <n v="2"/>
    <m/>
    <m/>
    <n v="1"/>
    <m/>
    <m/>
    <m/>
    <m/>
    <m/>
    <m/>
    <n v="1"/>
    <n v="-1"/>
    <n v="-1"/>
    <n v="1"/>
    <n v="0"/>
    <n v="0"/>
    <n v="0"/>
    <n v="0"/>
    <n v="0"/>
    <n v="0"/>
    <n v="-1"/>
    <m/>
    <n v="-1"/>
    <m/>
    <m/>
    <m/>
    <m/>
    <m/>
    <m/>
    <m/>
    <m/>
    <m/>
    <m/>
    <n v="0"/>
    <n v="0"/>
    <m/>
    <m/>
    <n v="516877"/>
    <n v="170799"/>
    <s v="HWI"/>
    <s v="Hampton Wick"/>
    <m/>
    <m/>
    <x v="0"/>
    <m/>
    <m/>
    <m/>
    <m/>
    <m/>
    <m/>
  </r>
  <r>
    <s v="21/0323/GPD15"/>
    <s v="CHU"/>
    <s v="PA"/>
    <d v="2021-03-15T00:00:00"/>
    <d v="2024-03-15T00:00:00"/>
    <d v="2021-06-01T00:00:00"/>
    <d v="2022-02-01T00:00:00"/>
    <x v="0"/>
    <s v="Open Market"/>
    <s v="Y"/>
    <s v="Change of use of an end of terrace two storey building from office (B1) to residential use (Class C3)"/>
    <s v="1A May Road, Twickenham, TW2 6QW, "/>
    <s v="TW2 6QW"/>
    <m/>
    <m/>
    <m/>
    <m/>
    <m/>
    <m/>
    <m/>
    <m/>
    <m/>
    <n v="0"/>
    <m/>
    <n v="1"/>
    <m/>
    <m/>
    <m/>
    <m/>
    <m/>
    <m/>
    <m/>
    <n v="1"/>
    <n v="0"/>
    <n v="1"/>
    <n v="0"/>
    <n v="0"/>
    <n v="0"/>
    <n v="0"/>
    <n v="0"/>
    <n v="0"/>
    <n v="0"/>
    <n v="1"/>
    <m/>
    <n v="1"/>
    <m/>
    <m/>
    <m/>
    <m/>
    <m/>
    <m/>
    <m/>
    <m/>
    <m/>
    <m/>
    <n v="0"/>
    <n v="0"/>
    <m/>
    <m/>
    <n v="515302"/>
    <n v="173042"/>
    <s v="SOT"/>
    <s v="South Twickenham"/>
    <m/>
    <m/>
    <x v="0"/>
    <s v="Mixed Use Area"/>
    <s v="Twickenham Green"/>
    <m/>
    <m/>
    <s v="Conservation Area"/>
    <s v="CA9 Twickenham Green"/>
  </r>
  <r>
    <s v="21/0568/GPD13"/>
    <s v="CHU"/>
    <s v="PA"/>
    <d v="2021-04-27T00:00:00"/>
    <d v="2024-04-27T00:00:00"/>
    <d v="2021-07-01T00:00:00"/>
    <d v="2021-11-23T00:00:00"/>
    <x v="0"/>
    <s v="Open Market"/>
    <s v="Y"/>
    <s v="Proposed change of use of part ground floor (for access &amp; refuse) &amp; first floor of betting office to class C3 2 nos. self-contained Residential Units with associated external (access to ff) &amp; internal alterations_x000a_"/>
    <s v="664 Hanworth Road, Whitton"/>
    <s v="TW4 5NP"/>
    <m/>
    <m/>
    <m/>
    <m/>
    <m/>
    <m/>
    <m/>
    <m/>
    <m/>
    <n v="0"/>
    <n v="2"/>
    <m/>
    <m/>
    <m/>
    <m/>
    <m/>
    <m/>
    <m/>
    <m/>
    <n v="2"/>
    <n v="2"/>
    <n v="0"/>
    <n v="0"/>
    <n v="0"/>
    <n v="0"/>
    <n v="0"/>
    <n v="0"/>
    <n v="0"/>
    <n v="0"/>
    <n v="2"/>
    <m/>
    <n v="2"/>
    <m/>
    <m/>
    <m/>
    <m/>
    <m/>
    <m/>
    <m/>
    <m/>
    <m/>
    <m/>
    <n v="0"/>
    <n v="0"/>
    <m/>
    <m/>
    <n v="512728"/>
    <n v="173606"/>
    <s v="HEA"/>
    <s v="Heathfield"/>
    <m/>
    <m/>
    <x v="0"/>
    <s v="Mixed Use Area"/>
    <s v="Hanworth Road"/>
    <m/>
    <m/>
    <m/>
    <m/>
  </r>
  <r>
    <s v="21/0975/FUL"/>
    <s v="CHU"/>
    <m/>
    <d v="2022-02-04T00:00:00"/>
    <d v="2025-02-04T00:00:00"/>
    <d v="2022-02-04T00:00:00"/>
    <d v="2022-03-31T00:00:00"/>
    <x v="0"/>
    <s v="Open Market"/>
    <s v="Y"/>
    <s v="Removal of extraction flue, new rear boundary wall, alterations to existing ground floor rear extension, alterations/replacement windows and doors to facilitate the change of use of part ground floor from restaurant to shop/office (Class E) and part ground and upper floors from restaurant to residential use to create 2 flats (1 x 1 bedroom flat and 1 x 2 bedroom flat)"/>
    <s v="5 White Hart Lane, Barnes, London, SW13 0PX"/>
    <s v="SW13 0PX"/>
    <m/>
    <m/>
    <m/>
    <m/>
    <m/>
    <m/>
    <m/>
    <m/>
    <m/>
    <n v="0"/>
    <n v="1"/>
    <n v="1"/>
    <m/>
    <m/>
    <m/>
    <m/>
    <m/>
    <m/>
    <m/>
    <n v="2"/>
    <n v="1"/>
    <n v="1"/>
    <n v="0"/>
    <n v="0"/>
    <n v="0"/>
    <n v="0"/>
    <n v="0"/>
    <n v="0"/>
    <n v="0"/>
    <n v="2"/>
    <m/>
    <n v="2"/>
    <m/>
    <m/>
    <m/>
    <m/>
    <m/>
    <m/>
    <m/>
    <m/>
    <m/>
    <m/>
    <n v="0"/>
    <n v="0"/>
    <m/>
    <m/>
    <n v="521270"/>
    <n v="176076"/>
    <s v="MBC"/>
    <s v="Mortlake and Barnes Common"/>
    <m/>
    <m/>
    <x v="1"/>
    <s v="Mixed Use Area"/>
    <s v="White Hart Lane/Mortlake H"/>
    <m/>
    <m/>
    <s v="Conservation Area"/>
    <s v="CA33 Mortlake"/>
  </r>
  <r>
    <s v="21/1113/ES191"/>
    <s v="CHU"/>
    <m/>
    <d v="2021-05-10T00:00:00"/>
    <d v="2021-05-10T00:00:00"/>
    <d v="2021-05-10T00:00:00"/>
    <d v="2021-05-10T00:00:00"/>
    <x v="0"/>
    <s v="Open Market"/>
    <s v="Y"/>
    <s v="Established use as single family dwelling."/>
    <s v="2 Magna Square, East Sheen, London, SW14 8LH"/>
    <s v="SW14 8LH"/>
    <m/>
    <n v="1"/>
    <m/>
    <m/>
    <m/>
    <m/>
    <m/>
    <m/>
    <m/>
    <n v="1"/>
    <m/>
    <m/>
    <n v="1"/>
    <m/>
    <m/>
    <m/>
    <m/>
    <m/>
    <m/>
    <n v="1"/>
    <n v="0"/>
    <n v="-1"/>
    <n v="1"/>
    <n v="0"/>
    <n v="0"/>
    <n v="0"/>
    <n v="0"/>
    <n v="0"/>
    <n v="0"/>
    <n v="0"/>
    <m/>
    <n v="0"/>
    <m/>
    <m/>
    <m/>
    <m/>
    <m/>
    <m/>
    <m/>
    <m/>
    <m/>
    <m/>
    <n v="0"/>
    <n v="0"/>
    <m/>
    <m/>
    <n v="520436"/>
    <n v="175645"/>
    <s v="EAS"/>
    <s v="East Sheen"/>
    <m/>
    <s v="East Sheen"/>
    <x v="0"/>
    <m/>
    <m/>
    <m/>
    <m/>
    <m/>
    <m/>
  </r>
  <r>
    <s v="21/1163/ES191"/>
    <s v="CHU"/>
    <m/>
    <d v="2021-05-10T00:00:00"/>
    <d v="2021-05-10T00:00:00"/>
    <d v="2021-05-10T00:00:00"/>
    <d v="2021-05-10T00:00:00"/>
    <x v="0"/>
    <s v="Open Market"/>
    <s v="Y"/>
    <s v="Use of property as a single residential dwelling"/>
    <s v="19 Orleans Road, Twickenham, TW1 3BJ"/>
    <s v="TW1 3BJ"/>
    <n v="1"/>
    <m/>
    <m/>
    <m/>
    <m/>
    <m/>
    <m/>
    <m/>
    <m/>
    <n v="1"/>
    <n v="1"/>
    <m/>
    <m/>
    <m/>
    <m/>
    <m/>
    <m/>
    <m/>
    <m/>
    <n v="1"/>
    <n v="0"/>
    <n v="0"/>
    <n v="0"/>
    <n v="0"/>
    <n v="0"/>
    <n v="0"/>
    <n v="0"/>
    <n v="0"/>
    <n v="0"/>
    <n v="0"/>
    <m/>
    <n v="0"/>
    <m/>
    <m/>
    <m/>
    <m/>
    <m/>
    <m/>
    <m/>
    <m/>
    <m/>
    <m/>
    <n v="0"/>
    <n v="0"/>
    <m/>
    <m/>
    <n v="516926"/>
    <n v="173754"/>
    <s v="TWR"/>
    <s v="Twickenham Riverside"/>
    <m/>
    <m/>
    <x v="0"/>
    <m/>
    <m/>
    <m/>
    <m/>
    <s v="Conservation Area"/>
    <s v="CA8 Twickenham Riverside"/>
  </r>
  <r>
    <s v="21/1270/ES191"/>
    <s v="CON"/>
    <m/>
    <d v="2021-06-29T00:00:00"/>
    <d v="2021-06-29T00:00:00"/>
    <d v="2021-06-29T00:00:00"/>
    <d v="2021-06-29T00:00:00"/>
    <x v="0"/>
    <s v="Open Market"/>
    <s v="Y"/>
    <s v="Residential flat above garage."/>
    <s v="Flat , 32 St Georges Road, Twickenham, TW1 1QR"/>
    <s v="TW1 1QR"/>
    <m/>
    <m/>
    <m/>
    <m/>
    <m/>
    <m/>
    <m/>
    <m/>
    <m/>
    <n v="0"/>
    <n v="1"/>
    <m/>
    <m/>
    <m/>
    <m/>
    <m/>
    <m/>
    <m/>
    <m/>
    <n v="1"/>
    <n v="1"/>
    <n v="0"/>
    <n v="0"/>
    <n v="0"/>
    <n v="0"/>
    <n v="0"/>
    <n v="0"/>
    <n v="0"/>
    <n v="0"/>
    <n v="1"/>
    <m/>
    <n v="1"/>
    <m/>
    <m/>
    <m/>
    <m/>
    <m/>
    <m/>
    <m/>
    <m/>
    <m/>
    <m/>
    <n v="0"/>
    <n v="0"/>
    <m/>
    <m/>
    <n v="516877"/>
    <n v="174852"/>
    <s v="STM"/>
    <s v="St. Margarets and North Twickenham"/>
    <m/>
    <m/>
    <x v="0"/>
    <m/>
    <m/>
    <m/>
    <m/>
    <s v="Conservation Area"/>
    <s v="CA19 St Margarets"/>
  </r>
  <r>
    <s v="21/2589/PS192"/>
    <s v="CHU"/>
    <s v="PA"/>
    <d v="2021-09-10T00:00:00"/>
    <d v="2021-09-10T00:00:00"/>
    <d v="2021-07-29T00:00:00"/>
    <d v="2022-02-01T00:00:00"/>
    <x v="0"/>
    <s v="Open Market"/>
    <s v="Y"/>
    <s v="Change of use from a single family dwellinghouse (Use Class C3(a)) to a dwellinghouse comprising 4 people living together as a single household and receiving care (Use Class C3(b))."/>
    <s v="23 Cheyne Avenue, Twickenham, TW2 6AN"/>
    <s v="TW2 6AN"/>
    <m/>
    <m/>
    <m/>
    <n v="1"/>
    <m/>
    <m/>
    <m/>
    <m/>
    <m/>
    <n v="1"/>
    <m/>
    <m/>
    <m/>
    <n v="1"/>
    <m/>
    <m/>
    <m/>
    <m/>
    <m/>
    <n v="1"/>
    <n v="0"/>
    <n v="0"/>
    <n v="0"/>
    <n v="0"/>
    <n v="0"/>
    <n v="0"/>
    <n v="0"/>
    <n v="0"/>
    <n v="0"/>
    <n v="0"/>
    <m/>
    <n v="0"/>
    <m/>
    <m/>
    <m/>
    <m/>
    <m/>
    <m/>
    <m/>
    <m/>
    <m/>
    <m/>
    <n v="0"/>
    <n v="0"/>
    <m/>
    <s v="Y"/>
    <n v="512913"/>
    <n v="173047"/>
    <s v="HEA"/>
    <s v="Heathfield"/>
    <m/>
    <m/>
    <x v="0"/>
    <m/>
    <m/>
    <m/>
    <m/>
    <m/>
    <m/>
  </r>
  <r>
    <s v="21/2812/ES191"/>
    <s v="CON"/>
    <m/>
    <d v="2021-09-28T00:00:00"/>
    <d v="2021-09-28T00:00:00"/>
    <d v="2021-09-28T00:00:00"/>
    <d v="2021-09-28T00:00:00"/>
    <x v="0"/>
    <s v="Open Market"/>
    <s v="Y"/>
    <s v="To establish the use of No.5a as a separate dwelling."/>
    <s v="5A Dickens Close, Petersham, Richmond, TW10 7AU"/>
    <s v="TW10 7AU"/>
    <m/>
    <m/>
    <m/>
    <m/>
    <n v="1"/>
    <m/>
    <m/>
    <m/>
    <m/>
    <n v="1"/>
    <m/>
    <n v="1"/>
    <n v="1"/>
    <m/>
    <m/>
    <m/>
    <m/>
    <m/>
    <m/>
    <n v="2"/>
    <n v="0"/>
    <n v="1"/>
    <n v="1"/>
    <n v="0"/>
    <n v="-1"/>
    <n v="0"/>
    <n v="0"/>
    <n v="0"/>
    <n v="0"/>
    <n v="1"/>
    <m/>
    <n v="1"/>
    <m/>
    <m/>
    <m/>
    <m/>
    <m/>
    <m/>
    <m/>
    <m/>
    <m/>
    <m/>
    <n v="0"/>
    <n v="0"/>
    <m/>
    <m/>
    <n v="518107"/>
    <n v="172841"/>
    <s v="HPR"/>
    <s v="Ham, Petersham and Richmond Riverside"/>
    <m/>
    <m/>
    <x v="0"/>
    <m/>
    <m/>
    <m/>
    <m/>
    <s v="Conservation Area"/>
    <s v="CA6 Petersham"/>
  </r>
  <r>
    <s v="21/3684/ES191"/>
    <s v="CHU"/>
    <m/>
    <d v="2022-02-01T00:00:00"/>
    <d v="2025-02-01T00:00:00"/>
    <d v="2022-02-01T00:00:00"/>
    <d v="2022-02-01T00:00:00"/>
    <x v="0"/>
    <s v="Open Market"/>
    <s v="Y"/>
    <s v="Use of property as a self-contained dwellinghouse"/>
    <s v="255A Sheen Lane East Sheen London SW14 8RN"/>
    <s v="SW14 8RN"/>
    <m/>
    <m/>
    <m/>
    <m/>
    <m/>
    <m/>
    <m/>
    <m/>
    <m/>
    <n v="0"/>
    <n v="1"/>
    <m/>
    <m/>
    <m/>
    <m/>
    <m/>
    <m/>
    <m/>
    <m/>
    <n v="1"/>
    <n v="1"/>
    <n v="0"/>
    <n v="0"/>
    <n v="0"/>
    <n v="0"/>
    <n v="0"/>
    <n v="0"/>
    <n v="0"/>
    <n v="0"/>
    <n v="1"/>
    <m/>
    <n v="1"/>
    <m/>
    <m/>
    <m/>
    <m/>
    <m/>
    <m/>
    <m/>
    <m/>
    <m/>
    <m/>
    <n v="0"/>
    <n v="0"/>
    <m/>
    <m/>
    <n v="520450"/>
    <n v="174830"/>
    <s v="EAS"/>
    <s v="East Sheen"/>
    <s v="Y"/>
    <m/>
    <x v="0"/>
    <m/>
    <m/>
    <m/>
    <m/>
    <m/>
    <m/>
  </r>
  <r>
    <s v="21/4059/GPD26"/>
    <s v="CHU"/>
    <s v="PA"/>
    <d v="2022-01-20T00:00:00"/>
    <d v="2025-01-20T00:00:00"/>
    <d v="2020-07-15T00:00:00"/>
    <d v="2022-03-29T00:00:00"/>
    <x v="0"/>
    <s v="Open Market"/>
    <s v="Y"/>
    <s v="Change of use for part of ground floor from former A2 now Class E use (bank) to C3 use (self contained residential flat) with mezzanine floor extending over part of the commercial space below."/>
    <s v="341 Upper Richmond Road West, East Sheen, London, SW14 8QN, "/>
    <s v="SW14 8QN"/>
    <m/>
    <m/>
    <m/>
    <m/>
    <m/>
    <m/>
    <m/>
    <m/>
    <m/>
    <n v="0"/>
    <m/>
    <n v="1"/>
    <m/>
    <m/>
    <m/>
    <m/>
    <m/>
    <m/>
    <m/>
    <n v="1"/>
    <n v="0"/>
    <n v="1"/>
    <n v="0"/>
    <n v="0"/>
    <n v="0"/>
    <n v="0"/>
    <n v="0"/>
    <n v="0"/>
    <n v="0"/>
    <n v="1"/>
    <m/>
    <n v="1"/>
    <m/>
    <m/>
    <m/>
    <m/>
    <m/>
    <m/>
    <m/>
    <m/>
    <m/>
    <m/>
    <n v="0"/>
    <n v="0"/>
    <m/>
    <m/>
    <n v="520601"/>
    <n v="175400"/>
    <s v="EAS"/>
    <s v="East Sheen"/>
    <m/>
    <s v="East Sheen"/>
    <x v="0"/>
    <m/>
    <m/>
    <m/>
    <m/>
    <m/>
    <m/>
  </r>
  <r>
    <s v="22/0009/ES191"/>
    <s v="CON"/>
    <m/>
    <d v="2022-01-25T00:00:00"/>
    <d v="2025-01-25T00:00:00"/>
    <d v="2022-01-25T00:00:00"/>
    <d v="2022-01-25T00:00:00"/>
    <x v="0"/>
    <s v="Open Market"/>
    <s v="Y"/>
    <s v="Use of property as a single family dwelling house"/>
    <s v="335 - 337 Lonsdale Road, Barnes, London"/>
    <s v="SW13 9PY"/>
    <m/>
    <n v="2"/>
    <m/>
    <m/>
    <m/>
    <m/>
    <m/>
    <m/>
    <m/>
    <n v="2"/>
    <m/>
    <m/>
    <m/>
    <n v="1"/>
    <m/>
    <m/>
    <m/>
    <m/>
    <m/>
    <n v="1"/>
    <n v="0"/>
    <n v="-2"/>
    <n v="0"/>
    <n v="1"/>
    <n v="0"/>
    <n v="0"/>
    <n v="0"/>
    <n v="0"/>
    <n v="0"/>
    <n v="-1"/>
    <m/>
    <n v="-1"/>
    <m/>
    <m/>
    <m/>
    <m/>
    <m/>
    <m/>
    <m/>
    <m/>
    <m/>
    <m/>
    <n v="0"/>
    <n v="0"/>
    <m/>
    <m/>
    <n v="521605"/>
    <n v="176518"/>
    <s v="BAR"/>
    <s v="Barnes"/>
    <m/>
    <m/>
    <x v="1"/>
    <m/>
    <m/>
    <m/>
    <m/>
    <s v="Conservation Area"/>
    <s v="CA1 Barnes Green"/>
  </r>
  <r>
    <s v="22/0375/ES191"/>
    <s v="CON"/>
    <m/>
    <d v="2022-03-29T00:00:00"/>
    <d v="2025-03-29T00:00:00"/>
    <d v="2022-03-29T00:00:00"/>
    <d v="2022-03-29T00:00:00"/>
    <x v="0"/>
    <s v="Open Market"/>
    <s v="Y"/>
    <s v="Use of the property as a self-contained dwelling at lower ground floor, and a self-contained dwelling contained across ground, 1st and 2nd floors"/>
    <s v="14 Mount Ararat Road, Richmond, TW10 6PA, "/>
    <s v="TW10 6PA"/>
    <n v="2"/>
    <n v="1"/>
    <m/>
    <m/>
    <m/>
    <m/>
    <m/>
    <m/>
    <m/>
    <n v="3"/>
    <n v="1"/>
    <m/>
    <m/>
    <n v="1"/>
    <m/>
    <m/>
    <m/>
    <m/>
    <m/>
    <n v="2"/>
    <n v="-1"/>
    <n v="-1"/>
    <n v="0"/>
    <n v="1"/>
    <n v="0"/>
    <n v="0"/>
    <n v="0"/>
    <n v="0"/>
    <n v="0"/>
    <n v="-1"/>
    <m/>
    <n v="-1"/>
    <m/>
    <m/>
    <m/>
    <m/>
    <m/>
    <m/>
    <m/>
    <m/>
    <m/>
    <m/>
    <n v="0"/>
    <n v="0"/>
    <m/>
    <m/>
    <n v="518245"/>
    <n v="174790"/>
    <s v="SRW"/>
    <s v="South Richmond"/>
    <m/>
    <m/>
    <x v="0"/>
    <m/>
    <m/>
    <m/>
    <m/>
    <s v="Conservation Area"/>
    <s v="CA30 St Matthias Richmond"/>
  </r>
  <r>
    <s v="07/3348/FUL"/>
    <s v="NEW"/>
    <m/>
    <d v="2008-04-01T00:00:00"/>
    <d v="2011-04-01T00:00:00"/>
    <d v="2012-08-17T00:00:00"/>
    <m/>
    <x v="1"/>
    <s v="Open Market"/>
    <s v="Y"/>
    <s v="Demolition of existing house and outbuildings, construction of 3 houses."/>
    <s v="289 Petersham Road, Richmond, Surrey, TW10 7DA"/>
    <s v="TW10 7DA"/>
    <m/>
    <m/>
    <m/>
    <n v="1"/>
    <m/>
    <m/>
    <m/>
    <m/>
    <m/>
    <n v="1"/>
    <n v="1"/>
    <m/>
    <m/>
    <n v="2"/>
    <m/>
    <m/>
    <m/>
    <m/>
    <m/>
    <n v="3"/>
    <n v="1"/>
    <n v="0"/>
    <n v="0"/>
    <n v="1"/>
    <n v="0"/>
    <n v="0"/>
    <n v="0"/>
    <n v="0"/>
    <n v="0"/>
    <n v="2"/>
    <m/>
    <m/>
    <m/>
    <n v="2"/>
    <m/>
    <m/>
    <m/>
    <m/>
    <m/>
    <m/>
    <m/>
    <m/>
    <n v="2"/>
    <n v="2"/>
    <m/>
    <m/>
    <n v="517856"/>
    <n v="172364"/>
    <s v="HPR"/>
    <s v="Ham, Petersham and Richmond Riverside"/>
    <m/>
    <m/>
    <x v="0"/>
    <m/>
    <m/>
    <m/>
    <m/>
    <m/>
    <m/>
  </r>
  <r>
    <s v="07/3512/FUL"/>
    <s v="NEW"/>
    <m/>
    <d v="2008-01-30T00:00:00"/>
    <d v="2011-01-30T00:00:00"/>
    <d v="2011-01-25T00:00:00"/>
    <m/>
    <x v="1"/>
    <s v="Open Market"/>
    <s v="Y"/>
    <s v="Demolition of an existing bungalow and construction of two new residential units. Separate entrance will be provided to both dwellings. The developments two main levels: above lower ground and a built out roof area underneath a pitch roof."/>
    <s v="64 Ormond Avenue, Hampton, TW12 2RX"/>
    <s v="TW12 2RX"/>
    <m/>
    <m/>
    <n v="1"/>
    <m/>
    <m/>
    <m/>
    <m/>
    <m/>
    <m/>
    <n v="1"/>
    <n v="1"/>
    <m/>
    <m/>
    <n v="1"/>
    <m/>
    <m/>
    <m/>
    <m/>
    <m/>
    <n v="2"/>
    <n v="1"/>
    <n v="0"/>
    <n v="-1"/>
    <n v="1"/>
    <n v="0"/>
    <n v="0"/>
    <n v="0"/>
    <n v="0"/>
    <n v="0"/>
    <n v="1"/>
    <m/>
    <m/>
    <m/>
    <n v="1"/>
    <m/>
    <m/>
    <m/>
    <m/>
    <m/>
    <m/>
    <m/>
    <m/>
    <n v="1"/>
    <n v="1"/>
    <m/>
    <m/>
    <n v="513713"/>
    <n v="169858"/>
    <s v="HTN"/>
    <s v="Hampton"/>
    <m/>
    <m/>
    <x v="0"/>
    <m/>
    <m/>
    <m/>
    <m/>
    <m/>
    <m/>
  </r>
  <r>
    <s v="11/0468/PS192"/>
    <s v="NEW"/>
    <m/>
    <d v="2011-03-07T00:00:00"/>
    <d v="2014-03-07T00:00:00"/>
    <d v="2011-03-07T00:00:00"/>
    <m/>
    <x v="1"/>
    <s v="Open Market"/>
    <s v="N"/>
    <s v="Continuing construction of block of 11 flats on site of Osbourne House under permission 07/2991/FUL after 28/02/2011 (when the permission would otherwise have expired) will be lawful."/>
    <s v="Becketts Wharf And Osbourne House, Becketts Place, Hampton Wick"/>
    <s v="KT1 4ER"/>
    <m/>
    <m/>
    <m/>
    <m/>
    <m/>
    <m/>
    <m/>
    <m/>
    <m/>
    <n v="0"/>
    <n v="4"/>
    <n v="7"/>
    <m/>
    <m/>
    <m/>
    <m/>
    <m/>
    <m/>
    <m/>
    <n v="11"/>
    <n v="4"/>
    <n v="7"/>
    <n v="0"/>
    <n v="0"/>
    <n v="0"/>
    <n v="0"/>
    <n v="0"/>
    <n v="0"/>
    <n v="0"/>
    <n v="11"/>
    <s v="Y"/>
    <m/>
    <m/>
    <n v="11"/>
    <m/>
    <m/>
    <m/>
    <m/>
    <m/>
    <m/>
    <m/>
    <m/>
    <n v="11"/>
    <n v="11"/>
    <m/>
    <m/>
    <n v="517650"/>
    <n v="169624"/>
    <s v="HWI"/>
    <s v="Hampton Wick"/>
    <m/>
    <m/>
    <x v="1"/>
    <s v="Mixed Use Area"/>
    <s v="Hampton Wick"/>
    <m/>
    <m/>
    <s v="Conservation Area"/>
    <s v="CA18 Hampton Wick"/>
  </r>
  <r>
    <s v="13/1327/FUL"/>
    <s v="CHU"/>
    <m/>
    <d v="2013-09-03T00:00:00"/>
    <d v="2016-09-03T00:00:00"/>
    <d v="2016-08-19T00:00:00"/>
    <m/>
    <x v="1"/>
    <s v="Open Market"/>
    <s v="Y"/>
    <s v="Reversion of Doughty House and Doughty Cottage, change of use from D1 gallery to a single family dwelling. New conservatory with basement below; underground car parking beneath the upper garden and linked to Doughty House; part re-construction of rear ele"/>
    <s v="Doughty House And Doughty Cottage, 142 - 142A Richmond Hill, Richmond"/>
    <s v="TW10 6RN"/>
    <m/>
    <m/>
    <m/>
    <n v="2"/>
    <m/>
    <m/>
    <m/>
    <m/>
    <m/>
    <n v="2"/>
    <m/>
    <m/>
    <m/>
    <n v="1"/>
    <m/>
    <m/>
    <m/>
    <m/>
    <m/>
    <n v="1"/>
    <n v="0"/>
    <n v="0"/>
    <n v="0"/>
    <n v="-1"/>
    <n v="0"/>
    <n v="0"/>
    <n v="0"/>
    <n v="0"/>
    <n v="0"/>
    <n v="-1"/>
    <m/>
    <m/>
    <m/>
    <n v="-1"/>
    <m/>
    <m/>
    <m/>
    <m/>
    <m/>
    <m/>
    <m/>
    <m/>
    <n v="-1"/>
    <n v="-1"/>
    <m/>
    <m/>
    <n v="518397"/>
    <n v="173968"/>
    <s v="HPR"/>
    <s v="Ham, Petersham and Richmond Riverside"/>
    <m/>
    <m/>
    <x v="1"/>
    <m/>
    <m/>
    <m/>
    <m/>
    <s v="Conservation Area"/>
    <s v="CA5 Richmond Hill"/>
  </r>
  <r>
    <s v="14/2797/P3JPA"/>
    <s v="CHU"/>
    <s v="PA"/>
    <d v="2014-08-20T00:00:00"/>
    <d v="2017-11-27T00:00:00"/>
    <d v="2017-06-30T00:00:00"/>
    <m/>
    <x v="1"/>
    <s v="Open Market"/>
    <s v="Y"/>
    <s v="Proposed change of use of part of an existing two storey office block (B1a Use Class) to Residential (C3 Use Class) creating 6 No.flats (comprising 1 x 1-bed unit and 5 x 2-bed units)."/>
    <s v="Crane Mews, 32 Gould Road, Twickenham"/>
    <s v="TW2 6RS"/>
    <m/>
    <m/>
    <m/>
    <m/>
    <m/>
    <m/>
    <m/>
    <m/>
    <m/>
    <n v="0"/>
    <n v="1"/>
    <n v="5"/>
    <m/>
    <m/>
    <m/>
    <m/>
    <m/>
    <m/>
    <m/>
    <n v="6"/>
    <n v="1"/>
    <n v="5"/>
    <n v="0"/>
    <n v="0"/>
    <n v="0"/>
    <n v="0"/>
    <n v="0"/>
    <n v="0"/>
    <n v="0"/>
    <n v="6"/>
    <m/>
    <m/>
    <m/>
    <n v="6"/>
    <m/>
    <m/>
    <m/>
    <m/>
    <m/>
    <m/>
    <m/>
    <m/>
    <n v="6"/>
    <n v="6"/>
    <m/>
    <m/>
    <n v="515206"/>
    <n v="173341"/>
    <s v="SOT"/>
    <s v="South Twickenham"/>
    <m/>
    <m/>
    <x v="0"/>
    <m/>
    <m/>
    <m/>
    <m/>
    <m/>
    <m/>
  </r>
  <r>
    <s v="14/5284/FUL"/>
    <s v="CON"/>
    <m/>
    <d v="2015-02-16T00:00:00"/>
    <d v="2018-02-16T00:00:00"/>
    <d v="2018-03-23T00:00:00"/>
    <m/>
    <x v="1"/>
    <s v="Open Market"/>
    <s v="Y"/>
    <s v="The reversion of a Building of Townscape Merit from two self-contained flats (1x1 and 1x3 beds) to a single-family dwelling (Use Class C3: Dwelling Houses) including a rear side infill extension with associated works."/>
    <s v="46 Halford Road, Richmond"/>
    <s v="TW10 6AP"/>
    <n v="1"/>
    <m/>
    <n v="1"/>
    <m/>
    <m/>
    <m/>
    <m/>
    <m/>
    <m/>
    <n v="2"/>
    <m/>
    <m/>
    <m/>
    <n v="1"/>
    <m/>
    <m/>
    <m/>
    <m/>
    <m/>
    <n v="1"/>
    <n v="-1"/>
    <n v="0"/>
    <n v="-1"/>
    <n v="1"/>
    <n v="0"/>
    <n v="0"/>
    <n v="0"/>
    <n v="0"/>
    <n v="0"/>
    <n v="-1"/>
    <m/>
    <m/>
    <m/>
    <n v="-1"/>
    <m/>
    <m/>
    <m/>
    <m/>
    <m/>
    <m/>
    <m/>
    <m/>
    <n v="-1"/>
    <n v="-1"/>
    <m/>
    <m/>
    <n v="518090"/>
    <n v="174701"/>
    <s v="SRW"/>
    <s v="South Richmond"/>
    <m/>
    <m/>
    <x v="0"/>
    <m/>
    <m/>
    <m/>
    <m/>
    <s v="Conservation Area"/>
    <s v="CA5 Richmond Hill"/>
  </r>
  <r>
    <s v="15/1486/FUL"/>
    <s v="NEW"/>
    <m/>
    <d v="2015-07-16T00:00:00"/>
    <d v="2018-07-16T00:00:00"/>
    <d v="2018-06-04T00:00:00"/>
    <m/>
    <x v="1"/>
    <s v="Open Market"/>
    <s v="Y"/>
    <s v="Demolition of existing dwelling and erection of 2 No.4 bed semi-detached dwellings with associated parking and landscaping."/>
    <s v="8 Heathside, Whitton, TW4 5NN"/>
    <s v="TW4 5NN"/>
    <m/>
    <n v="1"/>
    <m/>
    <m/>
    <m/>
    <m/>
    <m/>
    <m/>
    <m/>
    <n v="1"/>
    <m/>
    <m/>
    <m/>
    <n v="2"/>
    <m/>
    <m/>
    <m/>
    <m/>
    <m/>
    <n v="2"/>
    <n v="0"/>
    <n v="-1"/>
    <n v="0"/>
    <n v="2"/>
    <n v="0"/>
    <n v="0"/>
    <n v="0"/>
    <n v="0"/>
    <n v="0"/>
    <n v="1"/>
    <m/>
    <m/>
    <m/>
    <n v="1"/>
    <m/>
    <m/>
    <m/>
    <m/>
    <m/>
    <m/>
    <m/>
    <m/>
    <n v="1"/>
    <n v="1"/>
    <m/>
    <m/>
    <n v="512819"/>
    <n v="173657"/>
    <s v="HEA"/>
    <s v="Heathfield"/>
    <m/>
    <m/>
    <x v="0"/>
    <m/>
    <m/>
    <m/>
    <m/>
    <m/>
    <m/>
  </r>
  <r>
    <s v="15/2204/FUL"/>
    <s v="NEW"/>
    <m/>
    <d v="2018-07-03T00:00:00"/>
    <d v="2021-07-03T00:00:00"/>
    <d v="2021-07-03T00:00:00"/>
    <m/>
    <x v="1"/>
    <s v="Open Market"/>
    <s v="Y"/>
    <s v="Change of use from a private garage and store to a 2 bedroom house with associated single storey extensions; retention of existing photovoltaic arrays; associated cycle and refuse/recycle stores; hard and soft landscaping and installation of car turntable"/>
    <s v="1E Colonial Avenue, Twickenham, TW2 7EE, "/>
    <s v="TW2 7EE"/>
    <m/>
    <m/>
    <m/>
    <m/>
    <m/>
    <m/>
    <m/>
    <m/>
    <m/>
    <n v="0"/>
    <m/>
    <n v="1"/>
    <m/>
    <m/>
    <m/>
    <m/>
    <m/>
    <m/>
    <m/>
    <n v="1"/>
    <n v="0"/>
    <n v="1"/>
    <n v="0"/>
    <n v="0"/>
    <n v="0"/>
    <n v="0"/>
    <n v="0"/>
    <n v="0"/>
    <n v="0"/>
    <n v="1"/>
    <m/>
    <m/>
    <n v="1"/>
    <m/>
    <m/>
    <m/>
    <m/>
    <m/>
    <m/>
    <m/>
    <m/>
    <m/>
    <n v="1"/>
    <n v="1"/>
    <m/>
    <m/>
    <n v="514174"/>
    <n v="174381"/>
    <s v="WHI"/>
    <s v="Whitton"/>
    <m/>
    <m/>
    <x v="0"/>
    <m/>
    <m/>
    <m/>
    <m/>
    <m/>
    <m/>
  </r>
  <r>
    <s v="15/3072/FUL"/>
    <s v="CHU"/>
    <m/>
    <d v="2016-10-07T00:00:00"/>
    <d v="2019-10-07T00:00:00"/>
    <d v="2018-03-01T00:00:00"/>
    <m/>
    <x v="1"/>
    <s v="Open Market"/>
    <s v="Y"/>
    <s v="Conversion, extension and alteration of the existing church building to provide for 6 x 2 bedroom flats over four levels together with 6 off-street car parking spaces, motorcycle parking, garden amenity areas and refuse, recycling and cycle parking areas."/>
    <s v="Christ Church, Station Road, Teddington"/>
    <s v="TW11"/>
    <m/>
    <m/>
    <m/>
    <m/>
    <m/>
    <m/>
    <m/>
    <m/>
    <m/>
    <n v="0"/>
    <m/>
    <n v="6"/>
    <m/>
    <m/>
    <m/>
    <m/>
    <m/>
    <m/>
    <m/>
    <n v="6"/>
    <n v="0"/>
    <n v="6"/>
    <n v="0"/>
    <n v="0"/>
    <n v="0"/>
    <n v="0"/>
    <n v="0"/>
    <n v="0"/>
    <n v="0"/>
    <n v="6"/>
    <m/>
    <m/>
    <n v="6"/>
    <m/>
    <m/>
    <m/>
    <m/>
    <m/>
    <m/>
    <m/>
    <m/>
    <m/>
    <n v="6"/>
    <n v="6"/>
    <m/>
    <m/>
    <n v="516013"/>
    <n v="171023"/>
    <s v="TED"/>
    <s v="Teddington"/>
    <m/>
    <m/>
    <x v="0"/>
    <m/>
    <m/>
    <m/>
    <m/>
    <s v="Conservation Area"/>
    <s v="CA37 High Street Teddington"/>
  </r>
  <r>
    <s v="15/3296/FUL"/>
    <s v="NEW"/>
    <m/>
    <d v="2019-08-13T00:00:00"/>
    <d v="2022-08-13T00:00:00"/>
    <d v="2021-03-31T00:00:00"/>
    <d v="2022-08-17T00:00:00"/>
    <x v="1"/>
    <s v="London Affordable Rent"/>
    <s v="Y"/>
    <s v="SITE A:-Removal of 40 garages Create a short terrace of high quality two storey houses consisting of three x  three-bedroom houses and two x  four-bedroom houses. Provision of 16 parking spaces in a shared surface courtyard"/>
    <s v="Garages Site A, Bucklands Road, Teddington"/>
    <s v="TW11"/>
    <m/>
    <m/>
    <m/>
    <m/>
    <m/>
    <m/>
    <m/>
    <m/>
    <m/>
    <n v="0"/>
    <m/>
    <m/>
    <n v="3"/>
    <n v="2"/>
    <m/>
    <m/>
    <m/>
    <m/>
    <m/>
    <n v="5"/>
    <n v="0"/>
    <n v="0"/>
    <n v="3"/>
    <n v="2"/>
    <n v="0"/>
    <n v="0"/>
    <n v="0"/>
    <n v="0"/>
    <n v="0"/>
    <n v="5"/>
    <m/>
    <m/>
    <n v="5"/>
    <m/>
    <m/>
    <m/>
    <m/>
    <m/>
    <m/>
    <m/>
    <m/>
    <m/>
    <n v="5"/>
    <n v="5"/>
    <m/>
    <m/>
    <n v="517328"/>
    <n v="170954"/>
    <s v="HWI"/>
    <s v="Hampton Wick"/>
    <m/>
    <m/>
    <x v="0"/>
    <m/>
    <m/>
    <m/>
    <m/>
    <m/>
    <m/>
  </r>
  <r>
    <s v="15/3297/FUL"/>
    <s v="NEW"/>
    <m/>
    <d v="2019-08-13T00:00:00"/>
    <d v="2022-08-13T00:00:00"/>
    <d v="2021-03-31T00:00:00"/>
    <m/>
    <x v="1"/>
    <s v="London Affordable Rent"/>
    <s v="Y"/>
    <s v="SITE B The site is currently an open parking court of approximately 28 spaces accessed from Bucklands Road. Create a pair of semi-detached high quality four-bedroom houses._x000a_-Provision of 24 car parking spaces"/>
    <s v="Garage Site B, Bucklands Road, Teddington"/>
    <s v="TW11"/>
    <m/>
    <m/>
    <m/>
    <m/>
    <m/>
    <m/>
    <m/>
    <m/>
    <m/>
    <n v="0"/>
    <m/>
    <m/>
    <m/>
    <n v="2"/>
    <m/>
    <m/>
    <m/>
    <m/>
    <m/>
    <n v="2"/>
    <n v="0"/>
    <n v="0"/>
    <n v="0"/>
    <n v="2"/>
    <n v="0"/>
    <n v="0"/>
    <n v="0"/>
    <n v="0"/>
    <n v="0"/>
    <n v="2"/>
    <m/>
    <m/>
    <m/>
    <n v="2"/>
    <m/>
    <m/>
    <m/>
    <m/>
    <m/>
    <m/>
    <m/>
    <m/>
    <n v="2"/>
    <n v="2"/>
    <m/>
    <m/>
    <n v="517351"/>
    <n v="170884"/>
    <s v="HWI"/>
    <s v="Hampton Wick"/>
    <m/>
    <m/>
    <x v="0"/>
    <m/>
    <m/>
    <m/>
    <m/>
    <m/>
    <m/>
  </r>
  <r>
    <s v="16/0058/FUL"/>
    <s v="CHU"/>
    <m/>
    <d v="2016-07-14T00:00:00"/>
    <d v="2019-07-14T00:00:00"/>
    <d v="2019-07-10T00:00:00"/>
    <m/>
    <x v="1"/>
    <s v="Open Market"/>
    <s v="Y"/>
    <s v="Change of use of 2nd floor and 3rd floor level from ancillary retail to nine 1 bedroom flats (C3 use) with external alterations and enclosure of walkway at 1st floor, new residential access, bin store, bicycle storage, replacement of plant, new stairs to"/>
    <s v="29 George Street, Richmond, TW9 1HY"/>
    <s v="TW9 1HY"/>
    <m/>
    <m/>
    <m/>
    <m/>
    <m/>
    <m/>
    <m/>
    <m/>
    <m/>
    <n v="0"/>
    <n v="9"/>
    <m/>
    <m/>
    <m/>
    <m/>
    <m/>
    <m/>
    <m/>
    <m/>
    <n v="9"/>
    <n v="9"/>
    <n v="0"/>
    <n v="0"/>
    <n v="0"/>
    <n v="0"/>
    <n v="0"/>
    <n v="0"/>
    <n v="0"/>
    <n v="0"/>
    <n v="9"/>
    <m/>
    <m/>
    <m/>
    <m/>
    <n v="9"/>
    <m/>
    <m/>
    <m/>
    <m/>
    <m/>
    <m/>
    <m/>
    <n v="9"/>
    <n v="9"/>
    <m/>
    <m/>
    <n v="517924"/>
    <n v="174891"/>
    <s v="SRW"/>
    <s v="South Richmond"/>
    <m/>
    <s v="Richmond"/>
    <x v="0"/>
    <m/>
    <m/>
    <m/>
    <m/>
    <s v="Conservation Area"/>
    <s v="CA17 Central Richmond"/>
  </r>
  <r>
    <s v="16/0606/FUL"/>
    <s v="MIX"/>
    <m/>
    <d v="2017-09-05T00:00:00"/>
    <d v="2021-05-01T00:00:00"/>
    <d v="2021-04-26T00:00:00"/>
    <m/>
    <x v="1"/>
    <s v="Open Market"/>
    <s v="Y"/>
    <s v="Retention of former police station building with partial demolition of the rear wings of the police station and demolition of the rear garages and the construction of 28 residential units (4 x 1 bedroom, 12 x 2 bedroom, 10 x 3 bedroom and 2 x 4 bedroom) a"/>
    <s v="Police Station, 60 - 68 Station Road, Hampton"/>
    <s v="TW12 2AX"/>
    <m/>
    <m/>
    <m/>
    <m/>
    <m/>
    <m/>
    <m/>
    <m/>
    <m/>
    <n v="0"/>
    <n v="4"/>
    <n v="12"/>
    <n v="10"/>
    <n v="2"/>
    <m/>
    <m/>
    <m/>
    <m/>
    <m/>
    <n v="28"/>
    <n v="4"/>
    <n v="12"/>
    <n v="10"/>
    <n v="2"/>
    <n v="0"/>
    <n v="0"/>
    <n v="0"/>
    <n v="0"/>
    <n v="0"/>
    <n v="28"/>
    <s v="Y"/>
    <m/>
    <m/>
    <m/>
    <n v="28"/>
    <m/>
    <m/>
    <m/>
    <m/>
    <m/>
    <m/>
    <m/>
    <n v="28"/>
    <n v="28"/>
    <m/>
    <m/>
    <n v="513766"/>
    <n v="169736"/>
    <s v="HTN"/>
    <s v="Hampton"/>
    <m/>
    <m/>
    <x v="0"/>
    <s v="Mixed Use Area"/>
    <s v="Station Road, Hampton"/>
    <m/>
    <m/>
    <s v="Conservation Area"/>
    <s v="CA12 Hampton Village"/>
  </r>
  <r>
    <s v="16/0680/FUL"/>
    <s v="EXT"/>
    <m/>
    <d v="2016-04-19T00:00:00"/>
    <d v="2019-04-19T00:00:00"/>
    <d v="2016-07-01T00:00:00"/>
    <m/>
    <x v="1"/>
    <s v="Open Market"/>
    <s v="Y"/>
    <s v="Part demolition of single dwelling house and formation of two semi-detached houses."/>
    <s v="2 Firs Avenue, East Sheen, SW14 7NZ"/>
    <s v="SW14 7NZ"/>
    <m/>
    <m/>
    <m/>
    <n v="1"/>
    <m/>
    <m/>
    <m/>
    <m/>
    <m/>
    <n v="1"/>
    <m/>
    <m/>
    <m/>
    <n v="2"/>
    <m/>
    <m/>
    <m/>
    <m/>
    <m/>
    <n v="2"/>
    <n v="0"/>
    <n v="0"/>
    <n v="0"/>
    <n v="1"/>
    <n v="0"/>
    <n v="0"/>
    <n v="0"/>
    <n v="0"/>
    <n v="0"/>
    <n v="1"/>
    <m/>
    <m/>
    <n v="1"/>
    <m/>
    <m/>
    <m/>
    <m/>
    <m/>
    <m/>
    <m/>
    <m/>
    <m/>
    <n v="1"/>
    <n v="1"/>
    <m/>
    <m/>
    <n v="520343"/>
    <n v="175141"/>
    <s v="EAS"/>
    <s v="East Sheen"/>
    <m/>
    <m/>
    <x v="0"/>
    <m/>
    <m/>
    <m/>
    <m/>
    <m/>
    <m/>
  </r>
  <r>
    <s v="16/0905/FUL"/>
    <s v="NEW"/>
    <m/>
    <d v="2017-02-23T00:00:00"/>
    <d v="2020-02-23T00:00:00"/>
    <d v="2020-02-19T00:00:00"/>
    <m/>
    <x v="1"/>
    <s v="Open Market"/>
    <s v="Y"/>
    <s v="Demolition of the existing hall and the erection of a new community facility building and 6 flats"/>
    <s v="275 Sandycombe Road, Richmond, TW9 3LU"/>
    <s v="TW9 3LU"/>
    <m/>
    <m/>
    <m/>
    <m/>
    <m/>
    <m/>
    <m/>
    <m/>
    <m/>
    <n v="0"/>
    <n v="4"/>
    <n v="2"/>
    <m/>
    <m/>
    <m/>
    <m/>
    <m/>
    <m/>
    <m/>
    <n v="6"/>
    <n v="4"/>
    <n v="2"/>
    <n v="0"/>
    <n v="0"/>
    <n v="0"/>
    <n v="0"/>
    <n v="0"/>
    <n v="0"/>
    <n v="0"/>
    <n v="6"/>
    <m/>
    <m/>
    <m/>
    <n v="6"/>
    <m/>
    <m/>
    <m/>
    <m/>
    <m/>
    <m/>
    <m/>
    <m/>
    <n v="6"/>
    <n v="6"/>
    <m/>
    <m/>
    <n v="519126"/>
    <n v="176420"/>
    <s v="KWA"/>
    <s v="Kew"/>
    <m/>
    <m/>
    <x v="0"/>
    <s v="Mixed Use Area"/>
    <s v="Sandycombe Road North"/>
    <m/>
    <m/>
    <s v="Conservation Area"/>
    <s v="CA15 Kew Gardens Kew"/>
  </r>
  <r>
    <s v="16/2306/FUL"/>
    <s v="CON"/>
    <m/>
    <d v="2016-08-17T00:00:00"/>
    <d v="2019-08-17T00:00:00"/>
    <d v="2019-01-14T00:00:00"/>
    <d v="2022-06-01T00:00:00"/>
    <x v="1"/>
    <s v="Open Market"/>
    <s v="Y"/>
    <s v="Conversion of the building into one family house, plus an additional apartment at basement level to the front."/>
    <s v="112 Richmond Hill, Richmond"/>
    <s v="TW10 6RJ"/>
    <n v="2"/>
    <n v="2"/>
    <n v="1"/>
    <m/>
    <m/>
    <m/>
    <m/>
    <m/>
    <m/>
    <n v="5"/>
    <n v="1"/>
    <m/>
    <m/>
    <n v="1"/>
    <m/>
    <m/>
    <m/>
    <m/>
    <m/>
    <n v="2"/>
    <n v="-1"/>
    <n v="-2"/>
    <n v="-1"/>
    <n v="1"/>
    <n v="0"/>
    <n v="0"/>
    <n v="0"/>
    <n v="0"/>
    <n v="0"/>
    <n v="-3"/>
    <m/>
    <m/>
    <n v="-3"/>
    <m/>
    <m/>
    <m/>
    <m/>
    <m/>
    <m/>
    <m/>
    <m/>
    <m/>
    <n v="-3"/>
    <n v="-3"/>
    <m/>
    <m/>
    <n v="518294"/>
    <n v="174078"/>
    <s v="HPR"/>
    <s v="Ham, Petersham and Richmond Riverside"/>
    <m/>
    <m/>
    <x v="1"/>
    <m/>
    <m/>
    <m/>
    <m/>
    <s v="Conservation Area"/>
    <s v="CA5 Richmond Hill"/>
  </r>
  <r>
    <s v="16/2537/FUL"/>
    <s v="NEW"/>
    <m/>
    <d v="2019-04-03T00:00:00"/>
    <d v="2022-04-03T00:00:00"/>
    <d v="2022-03-16T00:00:00"/>
    <m/>
    <x v="1"/>
    <s v="Open Market"/>
    <s v="Y"/>
    <s v="Demolition of the existing building, and redevelopment of the site for 8 residential units (1 x 1 bed, 7 x 2 bed units) with associated car and cycle parking, amenity space, refuse and recycling storage."/>
    <s v="1D Becketts Place_x000d_Hampton Wick_x000d__x000d_"/>
    <s v="KT1 4EW"/>
    <n v="3"/>
    <m/>
    <m/>
    <m/>
    <m/>
    <m/>
    <m/>
    <m/>
    <m/>
    <n v="3"/>
    <n v="1"/>
    <n v="7"/>
    <m/>
    <m/>
    <m/>
    <m/>
    <m/>
    <m/>
    <m/>
    <n v="8"/>
    <n v="-2"/>
    <n v="7"/>
    <n v="0"/>
    <n v="0"/>
    <n v="0"/>
    <n v="0"/>
    <n v="0"/>
    <n v="0"/>
    <n v="0"/>
    <n v="5"/>
    <m/>
    <m/>
    <m/>
    <n v="5"/>
    <m/>
    <m/>
    <m/>
    <m/>
    <m/>
    <m/>
    <m/>
    <m/>
    <n v="5"/>
    <n v="5"/>
    <m/>
    <m/>
    <n v="517622"/>
    <n v="169605"/>
    <s v="HWI"/>
    <s v="Hampton Wick"/>
    <m/>
    <m/>
    <x v="1"/>
    <s v="Mixed Use Area"/>
    <s v="Hampton Wick"/>
    <m/>
    <m/>
    <s v="Conservation Area"/>
    <s v="CA18 Hampton Wick"/>
  </r>
  <r>
    <s v="16/3293/RES"/>
    <s v="NEW"/>
    <m/>
    <d v="2016-11-03T00:00:00"/>
    <d v="2019-11-03T00:00:00"/>
    <d v="2017-03-13T00:00:00"/>
    <m/>
    <x v="1"/>
    <s v="Open Market"/>
    <s v="Y"/>
    <s v="Detailed Reserved Matters application including Appearance, Landscaping, Layout and Scale for the Schools Development Zone pursuant to Conditions U08026 and U08031 of Outline Planning Permission 15/3038/OUT dated 16.08.16 (Outline application for the demo"/>
    <s v="Land At Junction Of A316 And Langhorn Drive And Richmond College Site (Including Craneford Way East Playing Fields And Marsh Farm Lane), Egerton Road, Twickenham"/>
    <s v="TW2 7SJ"/>
    <m/>
    <m/>
    <m/>
    <m/>
    <m/>
    <m/>
    <m/>
    <m/>
    <m/>
    <n v="0"/>
    <n v="38"/>
    <n v="68"/>
    <n v="32"/>
    <n v="15"/>
    <m/>
    <m/>
    <m/>
    <m/>
    <m/>
    <n v="153"/>
    <n v="38"/>
    <n v="68"/>
    <n v="32"/>
    <n v="15"/>
    <n v="0"/>
    <n v="0"/>
    <n v="0"/>
    <n v="0"/>
    <n v="0"/>
    <n v="153"/>
    <s v="Y"/>
    <m/>
    <m/>
    <m/>
    <n v="76.5"/>
    <n v="76.5"/>
    <m/>
    <m/>
    <m/>
    <m/>
    <m/>
    <m/>
    <n v="153"/>
    <n v="153"/>
    <m/>
    <m/>
    <n v="515304"/>
    <n v="173889"/>
    <s v="STM"/>
    <s v="St. Margarets and North Twickenham"/>
    <m/>
    <m/>
    <x v="0"/>
    <m/>
    <m/>
    <m/>
    <m/>
    <m/>
    <m/>
  </r>
  <r>
    <s v="16/3293/RES"/>
    <s v="NEW"/>
    <m/>
    <d v="2016-11-03T00:00:00"/>
    <d v="2019-11-03T00:00:00"/>
    <d v="2017-03-13T00:00:00"/>
    <m/>
    <x v="1"/>
    <s v="Affordable Rent"/>
    <s v="Y"/>
    <s v="Detailed Reserved Matters application including Appearance, Landscaping, Layout and Scale for the Schools Development Zone pursuant to Conditions U08026 and U08031 of Outline Planning Permission 15/3038/OUT dated 16.08.16 (Outline application for the demo"/>
    <s v="Land At Junction Of A316 And Langhorn Drive And Richmond College Site (Including Craneford Way East Playing Fields And Marsh Farm Lane), Egerton Road, Twickenham"/>
    <s v="TW2 7SJ"/>
    <m/>
    <m/>
    <m/>
    <m/>
    <m/>
    <m/>
    <m/>
    <m/>
    <m/>
    <n v="0"/>
    <n v="3"/>
    <n v="11"/>
    <n v="5"/>
    <n v="3"/>
    <m/>
    <m/>
    <m/>
    <m/>
    <m/>
    <n v="22"/>
    <n v="3"/>
    <n v="11"/>
    <n v="5"/>
    <n v="3"/>
    <n v="0"/>
    <n v="0"/>
    <n v="0"/>
    <n v="0"/>
    <n v="0"/>
    <n v="22"/>
    <s v="Y"/>
    <m/>
    <m/>
    <m/>
    <n v="11"/>
    <n v="11"/>
    <m/>
    <m/>
    <m/>
    <m/>
    <m/>
    <m/>
    <n v="22"/>
    <n v="22"/>
    <m/>
    <m/>
    <n v="515304"/>
    <n v="173889"/>
    <s v="STM"/>
    <s v="St. Margarets and North Twickenham"/>
    <m/>
    <m/>
    <x v="0"/>
    <m/>
    <m/>
    <m/>
    <m/>
    <m/>
    <m/>
  </r>
  <r>
    <s v="16/3293/RES"/>
    <s v="NEW"/>
    <m/>
    <d v="2016-11-03T00:00:00"/>
    <d v="2019-11-03T00:00:00"/>
    <d v="2017-03-13T00:00:00"/>
    <m/>
    <x v="1"/>
    <s v="Intermediate"/>
    <s v="Y"/>
    <s v="Detailed Reserved Matters application including Appearance, Landscaping, Layout and Scale for the Schools Development Zone pursuant to Conditions U08026 and U08031 of Outline Planning Permission 15/3038/OUT dated 16.08.16 (Outline application for the demo"/>
    <s v="Land At Junction Of A316 And Langhorn Drive And Richmond College Site (Including Craneford Way East Playing Fields And Marsh Farm Lane), Egerton Road, Twickenham"/>
    <s v="TW2 7SJ"/>
    <m/>
    <m/>
    <m/>
    <m/>
    <m/>
    <m/>
    <m/>
    <m/>
    <m/>
    <n v="0"/>
    <n v="4"/>
    <n v="1"/>
    <m/>
    <m/>
    <m/>
    <m/>
    <m/>
    <m/>
    <m/>
    <n v="5"/>
    <n v="4"/>
    <n v="1"/>
    <n v="0"/>
    <n v="0"/>
    <n v="0"/>
    <n v="0"/>
    <n v="0"/>
    <n v="0"/>
    <n v="0"/>
    <n v="5"/>
    <s v="Y"/>
    <m/>
    <m/>
    <m/>
    <n v="2.5"/>
    <n v="2.5"/>
    <m/>
    <m/>
    <m/>
    <m/>
    <m/>
    <m/>
    <n v="5"/>
    <n v="5"/>
    <m/>
    <m/>
    <n v="515304"/>
    <n v="173889"/>
    <s v="STM"/>
    <s v="St. Margarets and North Twickenham"/>
    <m/>
    <m/>
    <x v="0"/>
    <m/>
    <m/>
    <m/>
    <m/>
    <m/>
    <m/>
  </r>
  <r>
    <s v="16/3506/FUL"/>
    <s v="NEW"/>
    <m/>
    <d v="2018-10-11T00:00:00"/>
    <d v="2021-10-11T00:00:00"/>
    <d v="2019-10-14T00:00:00"/>
    <m/>
    <x v="1"/>
    <s v="Affordable Rent"/>
    <s v="Y"/>
    <s v="Demolition of the existing building and erection of 2 buildings at single-storey and three-stories to provide 24 affordable residential units (sheltered accommodation for older people of the minimum age of 55) with associated external amenities, communal lounge/dining space, refuse/storage, and manager and staff offices."/>
    <s v="Somerville House, 1 Rodney Road, Twickenham"/>
    <s v="TW2 7AL"/>
    <m/>
    <m/>
    <m/>
    <m/>
    <m/>
    <m/>
    <m/>
    <m/>
    <m/>
    <n v="0"/>
    <n v="19"/>
    <m/>
    <m/>
    <m/>
    <m/>
    <m/>
    <m/>
    <m/>
    <m/>
    <n v="19"/>
    <n v="19"/>
    <n v="0"/>
    <n v="0"/>
    <n v="0"/>
    <n v="0"/>
    <n v="0"/>
    <n v="0"/>
    <n v="0"/>
    <n v="0"/>
    <n v="19"/>
    <s v="Y"/>
    <m/>
    <n v="19"/>
    <m/>
    <m/>
    <m/>
    <m/>
    <m/>
    <m/>
    <m/>
    <m/>
    <m/>
    <n v="19"/>
    <n v="19"/>
    <s v="Y"/>
    <s v="Y"/>
    <n v="513257"/>
    <n v="174057"/>
    <s v="WHI"/>
    <s v="Whitton"/>
    <m/>
    <m/>
    <x v="0"/>
    <m/>
    <m/>
    <m/>
    <m/>
    <m/>
    <m/>
  </r>
  <r>
    <s v="16/3506/FUL"/>
    <s v="NEW"/>
    <m/>
    <d v="2018-10-11T00:00:00"/>
    <d v="2021-10-11T00:00:00"/>
    <d v="2019-10-14T00:00:00"/>
    <m/>
    <x v="1"/>
    <s v="Shared Ownership"/>
    <s v="Y"/>
    <s v="Demolition of the existing building and erection of 2 buildings at single-storey and three-stories to provide 24 affordable residential units (sheltered accommodation for older people of the minimum age of 55) with associated external amenities, communal lounge/dining space, refuse/storage, and manager and staff offices."/>
    <s v="Somerville House, 1 Rodney Road, Twickenham"/>
    <s v="TW2 7AL"/>
    <m/>
    <m/>
    <m/>
    <m/>
    <m/>
    <m/>
    <m/>
    <m/>
    <m/>
    <n v="0"/>
    <n v="5"/>
    <m/>
    <m/>
    <m/>
    <m/>
    <m/>
    <m/>
    <m/>
    <m/>
    <n v="5"/>
    <n v="5"/>
    <n v="0"/>
    <n v="0"/>
    <n v="0"/>
    <n v="0"/>
    <n v="0"/>
    <n v="0"/>
    <n v="0"/>
    <n v="0"/>
    <n v="5"/>
    <s v="Y"/>
    <m/>
    <n v="5"/>
    <m/>
    <m/>
    <m/>
    <m/>
    <m/>
    <m/>
    <m/>
    <m/>
    <m/>
    <n v="5"/>
    <n v="5"/>
    <s v="Y"/>
    <s v="Y"/>
    <n v="513257"/>
    <n v="174057"/>
    <s v="WHI"/>
    <s v="Whitton"/>
    <m/>
    <m/>
    <x v="0"/>
    <m/>
    <m/>
    <m/>
    <m/>
    <m/>
    <m/>
  </r>
  <r>
    <s v="16/3506/FUL"/>
    <s v="NEW"/>
    <m/>
    <d v="2018-10-11T00:00:00"/>
    <d v="2021-10-11T00:00:00"/>
    <d v="2019-10-14T00:00:00"/>
    <m/>
    <x v="1"/>
    <s v="Social Rent"/>
    <s v="Y"/>
    <s v="Demolition of the existing building and erection of 2 buildings at single-storey and three-stories to provide 24 affordable residential units (sheltered accommodation for older people of the minimum age of 55) with associated external amenities, communal lounge/dining space, refuse/storage, and manager and staff offices."/>
    <s v="Somerville House, 1 Rodney Road, Twickenham"/>
    <s v="TW2 7AL"/>
    <n v="29"/>
    <n v="1"/>
    <m/>
    <m/>
    <m/>
    <m/>
    <m/>
    <m/>
    <m/>
    <n v="30"/>
    <m/>
    <m/>
    <m/>
    <m/>
    <m/>
    <m/>
    <m/>
    <m/>
    <m/>
    <n v="0"/>
    <n v="-29"/>
    <n v="-1"/>
    <n v="0"/>
    <n v="0"/>
    <n v="0"/>
    <n v="0"/>
    <n v="0"/>
    <n v="0"/>
    <n v="0"/>
    <n v="-30"/>
    <s v="Y"/>
    <m/>
    <n v="-30"/>
    <m/>
    <m/>
    <m/>
    <m/>
    <m/>
    <m/>
    <m/>
    <m/>
    <m/>
    <n v="-30"/>
    <n v="-30"/>
    <s v="Y"/>
    <s v="Y"/>
    <n v="513257"/>
    <n v="174057"/>
    <s v="WHI"/>
    <s v="Whitton"/>
    <m/>
    <m/>
    <x v="0"/>
    <m/>
    <m/>
    <m/>
    <m/>
    <m/>
    <m/>
  </r>
  <r>
    <s v="16/3625/FUL"/>
    <s v="NEW"/>
    <m/>
    <d v="2017-11-30T00:00:00"/>
    <d v="2021-05-01T00:00:00"/>
    <d v="2018-09-01T00:00:00"/>
    <m/>
    <x v="1"/>
    <s v="Open Market"/>
    <s v="N"/>
    <s v="Demolition of existing car repair workshop and replacement with 1 no. ground floor B1(a) commercial unit and 1 no. 2 bed residential unit with associated landscaping, car and cycle parking."/>
    <s v="65 Holly Road, Twickenham, TW1 4HF, "/>
    <s v="TW1 4HF"/>
    <m/>
    <m/>
    <m/>
    <m/>
    <m/>
    <m/>
    <m/>
    <m/>
    <m/>
    <n v="0"/>
    <m/>
    <n v="1"/>
    <m/>
    <m/>
    <m/>
    <m/>
    <m/>
    <m/>
    <m/>
    <n v="1"/>
    <n v="0"/>
    <n v="1"/>
    <n v="0"/>
    <n v="0"/>
    <n v="0"/>
    <n v="0"/>
    <n v="0"/>
    <n v="0"/>
    <n v="0"/>
    <n v="1"/>
    <m/>
    <m/>
    <m/>
    <n v="1"/>
    <m/>
    <m/>
    <m/>
    <m/>
    <m/>
    <m/>
    <m/>
    <m/>
    <n v="1"/>
    <n v="1"/>
    <m/>
    <m/>
    <n v="516115"/>
    <n v="173199"/>
    <s v="TWR"/>
    <s v="Twickenham Riverside"/>
    <m/>
    <s v="Twickenham"/>
    <x v="0"/>
    <m/>
    <m/>
    <m/>
    <m/>
    <m/>
    <m/>
  </r>
  <r>
    <s v="16/4384/FUL"/>
    <s v="NEW"/>
    <m/>
    <d v="2017-10-27T00:00:00"/>
    <d v="2021-05-01T00:00:00"/>
    <d v="2020-10-26T00:00:00"/>
    <d v="2022-11-15T00:00:00"/>
    <x v="1"/>
    <s v="Open Market"/>
    <s v="Y"/>
    <s v="Demolition of the existing garage and erection of a new partially sunken one-bedroom, single-storey dwelling, and provision of a new boundary wall and entrance gate."/>
    <s v="Land Junction Of North Worple Way And Wrights Walk Rear Of, 31 Alder Road, Mortlake, London"/>
    <s v="SW14"/>
    <m/>
    <m/>
    <m/>
    <m/>
    <m/>
    <m/>
    <m/>
    <m/>
    <m/>
    <n v="0"/>
    <n v="1"/>
    <m/>
    <m/>
    <m/>
    <m/>
    <m/>
    <m/>
    <m/>
    <m/>
    <n v="1"/>
    <n v="1"/>
    <n v="0"/>
    <n v="0"/>
    <n v="0"/>
    <n v="0"/>
    <n v="0"/>
    <n v="0"/>
    <n v="0"/>
    <n v="0"/>
    <n v="1"/>
    <m/>
    <m/>
    <n v="1"/>
    <m/>
    <m/>
    <m/>
    <m/>
    <m/>
    <m/>
    <m/>
    <m/>
    <m/>
    <n v="1"/>
    <n v="1"/>
    <m/>
    <m/>
    <n v="520624"/>
    <n v="175780"/>
    <s v="MBC"/>
    <s v="Mortlake and Barnes Common"/>
    <s v="Y"/>
    <m/>
    <x v="0"/>
    <m/>
    <m/>
    <m/>
    <m/>
    <s v="Conservation Area"/>
    <s v="CA33 Mortlake"/>
  </r>
  <r>
    <s v="16/4635/FUL"/>
    <s v="NEW"/>
    <m/>
    <d v="2017-03-07T00:00:00"/>
    <d v="2020-03-07T00:00:00"/>
    <d v="2020-03-01T00:00:00"/>
    <m/>
    <x v="1"/>
    <s v="Open Market"/>
    <s v="Y"/>
    <s v="Construction of a three bedroom single storey dwelling with associated hard and soft landscaping, parking and access road (bollard lit)"/>
    <s v="Land Rear Of 12 To 36, Vincam Close, Twickenham"/>
    <s v="TW2 7AB"/>
    <m/>
    <m/>
    <m/>
    <m/>
    <m/>
    <m/>
    <m/>
    <m/>
    <m/>
    <n v="0"/>
    <m/>
    <m/>
    <n v="1"/>
    <m/>
    <m/>
    <m/>
    <m/>
    <m/>
    <m/>
    <n v="1"/>
    <n v="0"/>
    <n v="0"/>
    <n v="1"/>
    <n v="0"/>
    <n v="0"/>
    <n v="0"/>
    <n v="0"/>
    <n v="0"/>
    <n v="0"/>
    <n v="1"/>
    <m/>
    <m/>
    <m/>
    <n v="1"/>
    <m/>
    <m/>
    <m/>
    <m/>
    <m/>
    <m/>
    <m/>
    <m/>
    <n v="1"/>
    <n v="1"/>
    <m/>
    <m/>
    <n v="513432"/>
    <n v="173849"/>
    <s v="WHI"/>
    <s v="Whitton"/>
    <m/>
    <m/>
    <x v="0"/>
    <m/>
    <m/>
    <m/>
    <m/>
    <m/>
    <m/>
  </r>
  <r>
    <s v="16/4890/FUL"/>
    <s v="NEW"/>
    <m/>
    <d v="2017-09-08T00:00:00"/>
    <d v="2021-05-01T00:00:00"/>
    <d v="2019-03-30T00:00:00"/>
    <d v="2022-10-19T00:00:00"/>
    <x v="1"/>
    <s v="Open Market"/>
    <s v="Y"/>
    <s v="Redevelopment of site to provide for a mixed use development of 535m2 of commercial space (B1 (a), (b) and (c) and B8 use) and 20 residential units, together with car parking and landscaping"/>
    <s v="1 - 9 Sandycombe Road, Richmond"/>
    <s v="TW9 2EP"/>
    <m/>
    <m/>
    <m/>
    <m/>
    <m/>
    <m/>
    <m/>
    <m/>
    <m/>
    <n v="0"/>
    <n v="9"/>
    <n v="7"/>
    <n v="4"/>
    <m/>
    <m/>
    <m/>
    <m/>
    <m/>
    <m/>
    <n v="20"/>
    <n v="9"/>
    <n v="7"/>
    <n v="4"/>
    <n v="0"/>
    <n v="0"/>
    <n v="0"/>
    <n v="0"/>
    <n v="0"/>
    <n v="0"/>
    <n v="20"/>
    <s v="Y"/>
    <m/>
    <n v="20"/>
    <m/>
    <m/>
    <m/>
    <m/>
    <m/>
    <m/>
    <m/>
    <m/>
    <m/>
    <n v="20"/>
    <n v="20"/>
    <m/>
    <m/>
    <n v="519012"/>
    <n v="175761"/>
    <s v="KWA"/>
    <s v="Kew"/>
    <m/>
    <m/>
    <x v="0"/>
    <m/>
    <m/>
    <m/>
    <m/>
    <m/>
    <m/>
  </r>
  <r>
    <s v="17/0323/FUL"/>
    <s v="NEW"/>
    <m/>
    <d v="2018-03-23T00:00:00"/>
    <d v="2021-03-23T00:00:00"/>
    <d v="2021-02-23T00:00:00"/>
    <m/>
    <x v="1"/>
    <s v="Open Market"/>
    <s v="Y"/>
    <s v="Erection of a three-storey building to provide  4 two-bedroom residential units (Class C3) separate refuse facilities and altered parking layout."/>
    <s v="Courtyard Apartments, 70B Hampton Road, Teddington"/>
    <s v="TW11 0JX"/>
    <m/>
    <m/>
    <m/>
    <m/>
    <m/>
    <m/>
    <m/>
    <m/>
    <m/>
    <n v="0"/>
    <m/>
    <n v="4"/>
    <m/>
    <m/>
    <m/>
    <m/>
    <m/>
    <m/>
    <m/>
    <n v="4"/>
    <n v="0"/>
    <n v="4"/>
    <n v="0"/>
    <n v="0"/>
    <n v="0"/>
    <n v="0"/>
    <n v="0"/>
    <n v="0"/>
    <n v="0"/>
    <n v="4"/>
    <m/>
    <m/>
    <m/>
    <m/>
    <n v="4"/>
    <m/>
    <m/>
    <m/>
    <m/>
    <m/>
    <m/>
    <m/>
    <n v="4"/>
    <n v="4"/>
    <m/>
    <m/>
    <n v="514687"/>
    <n v="171290"/>
    <s v="FHH"/>
    <s v="Fulwell and Hampton Hill"/>
    <m/>
    <m/>
    <x v="0"/>
    <m/>
    <m/>
    <m/>
    <m/>
    <m/>
    <m/>
  </r>
  <r>
    <s v="17/0788/FUL"/>
    <s v="NEW"/>
    <m/>
    <d v="2018-01-08T00:00:00"/>
    <d v="2021-01-08T00:00:00"/>
    <d v="2021-01-07T00:00:00"/>
    <m/>
    <x v="1"/>
    <s v="Open Market"/>
    <s v="Y"/>
    <s v="Demolition of lock up garages to provide 1 no. detached 4 bedroom dwellinghouse with associated parking, cycle and refuse stores, new boundary fence and hard and soft landscaping."/>
    <s v="High Wigsell, 35 Twickenham Road, Teddington"/>
    <s v="TW11"/>
    <m/>
    <m/>
    <m/>
    <m/>
    <m/>
    <m/>
    <m/>
    <m/>
    <m/>
    <n v="0"/>
    <m/>
    <m/>
    <m/>
    <n v="1"/>
    <m/>
    <m/>
    <m/>
    <m/>
    <m/>
    <n v="1"/>
    <n v="0"/>
    <n v="0"/>
    <n v="0"/>
    <n v="1"/>
    <n v="0"/>
    <n v="0"/>
    <n v="0"/>
    <n v="0"/>
    <n v="0"/>
    <n v="1"/>
    <m/>
    <m/>
    <m/>
    <n v="1"/>
    <m/>
    <m/>
    <m/>
    <m/>
    <m/>
    <m/>
    <m/>
    <m/>
    <n v="1"/>
    <n v="1"/>
    <m/>
    <m/>
    <n v="516399"/>
    <n v="171470"/>
    <s v="TED"/>
    <s v="Teddington"/>
    <m/>
    <m/>
    <x v="0"/>
    <m/>
    <m/>
    <m/>
    <m/>
    <m/>
    <m/>
  </r>
  <r>
    <s v="17/1390/FUL"/>
    <s v="NEW"/>
    <m/>
    <d v="2018-11-15T00:00:00"/>
    <d v="2022-05-14T00:00:00"/>
    <d v="2022-03-01T00:00:00"/>
    <m/>
    <x v="1"/>
    <s v="Open Market"/>
    <s v="Y"/>
    <s v="Demolition of builders storage building and erection of one bedroomed  2 storey detached dwellinghouse with basement."/>
    <s v="Land Adjacent To No 1, South Western Road, Twickenham"/>
    <s v="TW1 1LG"/>
    <m/>
    <m/>
    <m/>
    <m/>
    <m/>
    <m/>
    <m/>
    <m/>
    <m/>
    <n v="0"/>
    <n v="1"/>
    <m/>
    <m/>
    <m/>
    <m/>
    <m/>
    <m/>
    <m/>
    <m/>
    <n v="1"/>
    <n v="1"/>
    <n v="0"/>
    <n v="0"/>
    <n v="0"/>
    <n v="0"/>
    <n v="0"/>
    <n v="0"/>
    <n v="0"/>
    <n v="0"/>
    <n v="1"/>
    <m/>
    <m/>
    <m/>
    <n v="1"/>
    <m/>
    <m/>
    <m/>
    <m/>
    <m/>
    <m/>
    <m/>
    <m/>
    <n v="1"/>
    <n v="1"/>
    <m/>
    <m/>
    <n v="516598"/>
    <n v="174330"/>
    <s v="STM"/>
    <s v="St. Margarets and North Twickenham"/>
    <m/>
    <m/>
    <x v="0"/>
    <m/>
    <m/>
    <m/>
    <m/>
    <m/>
    <m/>
  </r>
  <r>
    <s v="17/1550/FUL"/>
    <s v="NEW"/>
    <m/>
    <d v="2018-07-09T00:00:00"/>
    <d v="2021-07-09T00:00:00"/>
    <d v="2021-02-01T00:00:00"/>
    <d v="2022-05-25T00:00:00"/>
    <x v="1"/>
    <s v="Open Market"/>
    <s v="Y"/>
    <s v="Demolition of existing building and erection of part two storey/part four storey building to provide 9 residential flats (6 x one bed, 3 x two bed) and new basement level to facilitate provision of underground parking and associated hard and soft landscap"/>
    <s v="The Firs, Church Grove, Hampton Wick, Kingston Upon Thames, KT1 4AL, "/>
    <s v="KT1 4AL"/>
    <m/>
    <m/>
    <n v="1"/>
    <m/>
    <m/>
    <m/>
    <m/>
    <m/>
    <m/>
    <n v="1"/>
    <n v="6"/>
    <n v="3"/>
    <m/>
    <m/>
    <m/>
    <m/>
    <m/>
    <m/>
    <m/>
    <n v="9"/>
    <n v="6"/>
    <n v="3"/>
    <n v="-1"/>
    <n v="0"/>
    <n v="0"/>
    <n v="0"/>
    <n v="0"/>
    <n v="0"/>
    <n v="0"/>
    <n v="8"/>
    <m/>
    <m/>
    <n v="8"/>
    <m/>
    <m/>
    <m/>
    <m/>
    <m/>
    <m/>
    <m/>
    <m/>
    <m/>
    <n v="8"/>
    <n v="8"/>
    <m/>
    <m/>
    <n v="517393"/>
    <n v="169491"/>
    <s v="HWI"/>
    <s v="Hampton Wick"/>
    <m/>
    <m/>
    <x v="0"/>
    <m/>
    <m/>
    <m/>
    <m/>
    <s v="Conservation Area"/>
    <s v="CA18 Hampton Wick"/>
  </r>
  <r>
    <s v="17/3001/GPD16"/>
    <s v="CHU"/>
    <s v="PA"/>
    <d v="2018-06-07T00:00:00"/>
    <d v="2021-06-07T00:00:00"/>
    <d v="2021-03-31T00:00:00"/>
    <m/>
    <x v="1"/>
    <s v="Open Market"/>
    <s v="Y"/>
    <s v="Change of use from B8 (storage) to C3 (residential use) to create a 1 bedroom unit."/>
    <s v="Unit 3, Plough Lane, Teddington"/>
    <s v="TW11 9BN"/>
    <m/>
    <m/>
    <m/>
    <m/>
    <m/>
    <m/>
    <m/>
    <m/>
    <m/>
    <n v="0"/>
    <n v="1"/>
    <m/>
    <m/>
    <m/>
    <m/>
    <m/>
    <m/>
    <m/>
    <m/>
    <n v="1"/>
    <n v="1"/>
    <n v="0"/>
    <n v="0"/>
    <n v="0"/>
    <n v="0"/>
    <n v="0"/>
    <n v="0"/>
    <n v="0"/>
    <n v="0"/>
    <n v="1"/>
    <m/>
    <m/>
    <n v="1"/>
    <m/>
    <m/>
    <m/>
    <m/>
    <m/>
    <m/>
    <m/>
    <m/>
    <m/>
    <n v="1"/>
    <n v="1"/>
    <m/>
    <m/>
    <n v="516215"/>
    <n v="171077"/>
    <s v="TED"/>
    <s v="Teddington"/>
    <m/>
    <s v="Teddington"/>
    <x v="0"/>
    <m/>
    <m/>
    <m/>
    <m/>
    <m/>
    <m/>
  </r>
  <r>
    <s v="17/3003/GPD16"/>
    <s v="CHU"/>
    <s v="PA"/>
    <d v="2018-06-07T00:00:00"/>
    <d v="2021-06-07T00:00:00"/>
    <d v="2021-03-31T00:00:00"/>
    <m/>
    <x v="1"/>
    <s v="Open Market"/>
    <s v="Y"/>
    <s v="Change of use from B8 (storage) to C3 (residential) to create 2 Studio units."/>
    <s v="Unit 4 To 5A, Plough Lane, Teddington"/>
    <s v="TW11 9BN"/>
    <m/>
    <m/>
    <m/>
    <m/>
    <m/>
    <m/>
    <m/>
    <m/>
    <m/>
    <n v="0"/>
    <n v="2"/>
    <m/>
    <m/>
    <m/>
    <m/>
    <m/>
    <m/>
    <m/>
    <m/>
    <n v="2"/>
    <n v="2"/>
    <n v="0"/>
    <n v="0"/>
    <n v="0"/>
    <n v="0"/>
    <n v="0"/>
    <n v="0"/>
    <n v="0"/>
    <n v="0"/>
    <n v="2"/>
    <m/>
    <m/>
    <n v="2"/>
    <m/>
    <m/>
    <m/>
    <m/>
    <m/>
    <m/>
    <m/>
    <m/>
    <m/>
    <n v="2"/>
    <n v="2"/>
    <m/>
    <m/>
    <n v="516224"/>
    <n v="171078"/>
    <s v="TED"/>
    <s v="Teddington"/>
    <m/>
    <s v="Teddington"/>
    <x v="0"/>
    <m/>
    <m/>
    <m/>
    <m/>
    <m/>
    <m/>
  </r>
  <r>
    <s v="17/3590/FUL"/>
    <s v="NEW"/>
    <m/>
    <d v="2018-07-26T00:00:00"/>
    <d v="2021-07-26T00:00:00"/>
    <d v="2021-07-23T00:00:00"/>
    <m/>
    <x v="1"/>
    <s v="Open Market"/>
    <s v="Y"/>
    <s v="Demolition of the existing garages. Erection of 1 x 2 bed single storey house and 1 x 3 bed single storey house with basement with associated hard and soft landscaping, refuse and cycle stores."/>
    <s v="Garages Rear Of 48-52, Anlaby Road, Teddington"/>
    <s v="TW11 0PP"/>
    <m/>
    <m/>
    <m/>
    <m/>
    <m/>
    <m/>
    <m/>
    <m/>
    <m/>
    <n v="0"/>
    <m/>
    <n v="1"/>
    <n v="1"/>
    <m/>
    <m/>
    <m/>
    <m/>
    <m/>
    <m/>
    <n v="2"/>
    <n v="0"/>
    <n v="1"/>
    <n v="1"/>
    <n v="0"/>
    <n v="0"/>
    <n v="0"/>
    <n v="0"/>
    <n v="0"/>
    <n v="0"/>
    <n v="2"/>
    <m/>
    <m/>
    <m/>
    <n v="2"/>
    <m/>
    <m/>
    <m/>
    <m/>
    <m/>
    <m/>
    <m/>
    <m/>
    <n v="2"/>
    <n v="2"/>
    <m/>
    <m/>
    <n v="514975"/>
    <n v="171285"/>
    <s v="FHH"/>
    <s v="Fulwell and Hampton Hill"/>
    <m/>
    <m/>
    <x v="0"/>
    <m/>
    <m/>
    <m/>
    <m/>
    <m/>
    <m/>
  </r>
  <r>
    <s v="17/3667/FUL"/>
    <s v="NEW"/>
    <m/>
    <d v="2018-04-25T00:00:00"/>
    <d v="2021-04-25T00:00:00"/>
    <d v="2021-03-15T00:00:00"/>
    <m/>
    <x v="1"/>
    <s v="Open Market"/>
    <s v="Y"/>
    <s v="Demolition of existing staff accommodation caravans and storage barn and erection of replacement grooms accommodation."/>
    <s v="Manor Farm Riding School, Petersham Road, Petersham, Richmond, TW10 7AH"/>
    <s v="TW10 7AH"/>
    <m/>
    <m/>
    <m/>
    <m/>
    <m/>
    <m/>
    <m/>
    <m/>
    <m/>
    <n v="0"/>
    <m/>
    <m/>
    <n v="1"/>
    <m/>
    <m/>
    <m/>
    <m/>
    <m/>
    <m/>
    <n v="1"/>
    <n v="0"/>
    <n v="0"/>
    <n v="1"/>
    <n v="0"/>
    <n v="0"/>
    <n v="0"/>
    <n v="0"/>
    <n v="0"/>
    <n v="0"/>
    <n v="1"/>
    <m/>
    <m/>
    <m/>
    <n v="1"/>
    <m/>
    <m/>
    <m/>
    <m/>
    <m/>
    <m/>
    <m/>
    <m/>
    <n v="1"/>
    <n v="1"/>
    <m/>
    <m/>
    <n v="517808"/>
    <n v="173353"/>
    <s v="HPR"/>
    <s v="Ham, Petersham and Richmond Riverside"/>
    <m/>
    <m/>
    <x v="1"/>
    <m/>
    <m/>
    <m/>
    <s v="Petersham Lodge"/>
    <s v="Conservation Area"/>
    <s v="CA6 Petersham"/>
  </r>
  <r>
    <s v="17/4015/FUL"/>
    <s v="NEW"/>
    <m/>
    <d v="2018-10-03T00:00:00"/>
    <d v="2021-10-03T00:00:00"/>
    <d v="2021-09-27T00:00:00"/>
    <m/>
    <x v="1"/>
    <s v="Open Market"/>
    <s v="Y"/>
    <s v="Erection of 2no. dwellings with associated cycle parking and refuse storage."/>
    <s v="Land To Rear Of, 34 - 40 The Quadrant, Richmond"/>
    <s v="TW9 1DN"/>
    <m/>
    <m/>
    <m/>
    <m/>
    <m/>
    <m/>
    <m/>
    <m/>
    <m/>
    <n v="0"/>
    <m/>
    <n v="2"/>
    <m/>
    <m/>
    <m/>
    <m/>
    <m/>
    <m/>
    <m/>
    <n v="2"/>
    <n v="0"/>
    <n v="2"/>
    <n v="0"/>
    <n v="0"/>
    <n v="0"/>
    <n v="0"/>
    <n v="0"/>
    <n v="0"/>
    <n v="0"/>
    <n v="2"/>
    <m/>
    <m/>
    <m/>
    <m/>
    <n v="2"/>
    <m/>
    <m/>
    <m/>
    <m/>
    <m/>
    <m/>
    <m/>
    <n v="2"/>
    <n v="2"/>
    <m/>
    <m/>
    <n v="518028"/>
    <n v="175050"/>
    <s v="SRW"/>
    <s v="South Richmond"/>
    <m/>
    <s v="Richmond"/>
    <x v="0"/>
    <m/>
    <m/>
    <m/>
    <m/>
    <s v="Conservation Area"/>
    <s v="CA17 Central Richmond"/>
  </r>
  <r>
    <s v="17/4292/FUL"/>
    <s v="EXT"/>
    <m/>
    <d v="2018-01-25T00:00:00"/>
    <d v="2021-01-25T00:00:00"/>
    <d v="2021-01-20T00:00:00"/>
    <m/>
    <x v="1"/>
    <s v="Open Market"/>
    <s v="Y"/>
    <s v="Proposed roof and side extension to the existing two storey residential building to provide three new apartment units and to increase the size of four of the existing units. Alterations to elevations including balconies at first and second floor."/>
    <s v="Cliveden House, Victoria Villas, Richmond, TW9 2JX, "/>
    <s v="TW9 2JX"/>
    <m/>
    <m/>
    <m/>
    <m/>
    <m/>
    <m/>
    <m/>
    <m/>
    <m/>
    <n v="0"/>
    <n v="1"/>
    <n v="2"/>
    <m/>
    <m/>
    <m/>
    <m/>
    <m/>
    <m/>
    <m/>
    <n v="3"/>
    <n v="1"/>
    <n v="2"/>
    <n v="0"/>
    <n v="0"/>
    <n v="0"/>
    <n v="0"/>
    <n v="0"/>
    <n v="0"/>
    <n v="0"/>
    <n v="3"/>
    <m/>
    <m/>
    <m/>
    <n v="3"/>
    <m/>
    <m/>
    <m/>
    <m/>
    <m/>
    <m/>
    <m/>
    <m/>
    <n v="3"/>
    <n v="3"/>
    <m/>
    <m/>
    <n v="518831"/>
    <n v="175436"/>
    <s v="NRW"/>
    <s v="North Richmond"/>
    <m/>
    <m/>
    <x v="0"/>
    <m/>
    <m/>
    <m/>
    <m/>
    <m/>
    <m/>
  </r>
  <r>
    <s v="18/0216/FUL"/>
    <s v="CON"/>
    <m/>
    <d v="2018-12-05T00:00:00"/>
    <d v="2021-12-05T00:00:00"/>
    <d v="2019-11-11T00:00:00"/>
    <m/>
    <x v="1"/>
    <s v="Open Market"/>
    <s v="Y"/>
    <s v="The division of the existing single dwelling on the upper floors into two dwellings. Rear dormer and roof lights to the front roofslope."/>
    <s v="34 Colston Road, East Sheen, SW14 7PG"/>
    <s v="SW14 7PG"/>
    <m/>
    <m/>
    <m/>
    <n v="1"/>
    <m/>
    <m/>
    <m/>
    <m/>
    <m/>
    <n v="1"/>
    <n v="1"/>
    <m/>
    <n v="1"/>
    <m/>
    <m/>
    <m/>
    <m/>
    <m/>
    <m/>
    <n v="2"/>
    <n v="1"/>
    <n v="0"/>
    <n v="1"/>
    <n v="-1"/>
    <n v="0"/>
    <n v="0"/>
    <n v="0"/>
    <n v="0"/>
    <n v="0"/>
    <n v="1"/>
    <m/>
    <m/>
    <n v="1"/>
    <m/>
    <m/>
    <m/>
    <m/>
    <m/>
    <m/>
    <m/>
    <m/>
    <m/>
    <n v="1"/>
    <n v="1"/>
    <m/>
    <m/>
    <n v="520283"/>
    <n v="175305"/>
    <s v="EAS"/>
    <s v="East Sheen"/>
    <m/>
    <s v="East Sheen"/>
    <x v="0"/>
    <m/>
    <m/>
    <m/>
    <m/>
    <m/>
    <m/>
  </r>
  <r>
    <s v="18/0723/FUL"/>
    <s v="NEW"/>
    <m/>
    <d v="2018-10-04T00:00:00"/>
    <d v="2021-10-04T00:00:00"/>
    <d v="2020-06-23T00:00:00"/>
    <d v="2022-04-26T00:00:00"/>
    <x v="1"/>
    <s v="Open Market"/>
    <s v="Y"/>
    <s v="Demolition of existing dwelling and the erection of a replacement two storey, 4 bedroom dwelling"/>
    <s v="3 Queens Rise, Richmond, TW10 6HL"/>
    <s v="TW10 6HL"/>
    <m/>
    <m/>
    <m/>
    <n v="1"/>
    <m/>
    <m/>
    <m/>
    <m/>
    <m/>
    <n v="1"/>
    <m/>
    <m/>
    <m/>
    <n v="1"/>
    <m/>
    <m/>
    <m/>
    <m/>
    <m/>
    <n v="1"/>
    <n v="0"/>
    <n v="0"/>
    <n v="0"/>
    <n v="0"/>
    <n v="0"/>
    <n v="0"/>
    <n v="0"/>
    <n v="0"/>
    <n v="0"/>
    <n v="0"/>
    <m/>
    <m/>
    <n v="0"/>
    <m/>
    <m/>
    <m/>
    <m/>
    <m/>
    <m/>
    <m/>
    <m/>
    <m/>
    <n v="0"/>
    <n v="0"/>
    <m/>
    <m/>
    <n v="518695"/>
    <n v="174476"/>
    <s v="SRW"/>
    <s v="South Richmond"/>
    <m/>
    <m/>
    <x v="0"/>
    <m/>
    <m/>
    <m/>
    <m/>
    <m/>
    <m/>
  </r>
  <r>
    <s v="18/1248/FUL"/>
    <s v="CHU"/>
    <m/>
    <d v="2018-12-21T00:00:00"/>
    <d v="2021-12-21T00:00:00"/>
    <d v="2020-09-01T00:00:00"/>
    <m/>
    <x v="1"/>
    <s v="Open Market"/>
    <s v="Y"/>
    <s v="Conversion, refurbishment and extension of existing tyre shop with maisonette above (C3) into two self-contained one bedroom flats (C3)."/>
    <s v="1 Trinity Road, Richmond, TW9 2LD"/>
    <s v="TW9 2LD"/>
    <n v="1"/>
    <m/>
    <m/>
    <m/>
    <m/>
    <m/>
    <m/>
    <m/>
    <m/>
    <n v="1"/>
    <n v="2"/>
    <m/>
    <m/>
    <m/>
    <m/>
    <m/>
    <m/>
    <m/>
    <m/>
    <n v="2"/>
    <n v="1"/>
    <n v="0"/>
    <n v="0"/>
    <n v="0"/>
    <n v="0"/>
    <n v="0"/>
    <n v="0"/>
    <n v="0"/>
    <n v="0"/>
    <n v="1"/>
    <m/>
    <m/>
    <n v="1"/>
    <m/>
    <m/>
    <m/>
    <m/>
    <m/>
    <m/>
    <m/>
    <m/>
    <m/>
    <n v="1"/>
    <n v="1"/>
    <m/>
    <m/>
    <n v="518862"/>
    <n v="175562"/>
    <s v="NRW"/>
    <s v="North Richmond"/>
    <m/>
    <m/>
    <x v="0"/>
    <m/>
    <m/>
    <m/>
    <m/>
    <m/>
    <m/>
  </r>
  <r>
    <s v="18/1442/FUL"/>
    <s v="NEW"/>
    <m/>
    <d v="2019-01-07T00:00:00"/>
    <d v="2022-01-07T00:00:00"/>
    <d v="2021-09-16T00:00:00"/>
    <m/>
    <x v="1"/>
    <s v="Open Market"/>
    <s v="Y"/>
    <s v="Demolition of the existing outbuilding to the rear of no.48 Fourth Cross Road accessed via Rutland Road and construction of 1x2 bedroom dwelling including basement, with associated car parking, cycle parking and recycle/refuse storage."/>
    <s v="Land Rear Of, 48 Fourth Cross Road, Twickenham"/>
    <s v="TW2 5ER"/>
    <m/>
    <m/>
    <m/>
    <m/>
    <m/>
    <m/>
    <m/>
    <m/>
    <m/>
    <n v="0"/>
    <m/>
    <n v="1"/>
    <m/>
    <m/>
    <m/>
    <m/>
    <m/>
    <m/>
    <m/>
    <n v="1"/>
    <n v="0"/>
    <n v="1"/>
    <n v="0"/>
    <n v="0"/>
    <n v="0"/>
    <n v="0"/>
    <n v="0"/>
    <n v="0"/>
    <n v="0"/>
    <n v="1"/>
    <m/>
    <m/>
    <m/>
    <n v="1"/>
    <m/>
    <m/>
    <m/>
    <m/>
    <m/>
    <m/>
    <m/>
    <m/>
    <n v="1"/>
    <n v="1"/>
    <m/>
    <m/>
    <n v="514703"/>
    <n v="172701"/>
    <s v="WET"/>
    <s v="West Twickenham"/>
    <m/>
    <m/>
    <x v="0"/>
    <m/>
    <m/>
    <m/>
    <m/>
    <m/>
    <m/>
  </r>
  <r>
    <s v="18/1889/FUL"/>
    <s v="NEW"/>
    <m/>
    <d v="2019-09-10T00:00:00"/>
    <d v="2022-09-10T00:00:00"/>
    <d v="2022-03-30T00:00:00"/>
    <m/>
    <x v="1"/>
    <s v="Open Market"/>
    <s v="Y"/>
    <s v="Erection of a pair of 2 storey semi-detached 2 bed (1 x 2B4P and 1 x 2B3P) dwellinghouses with associated hard and soft landscaping and parking."/>
    <s v="Land To The Side Of, 61 Acacia Road, Hampton, TW12 3DP"/>
    <s v="TW12 3DP"/>
    <m/>
    <m/>
    <m/>
    <m/>
    <m/>
    <m/>
    <m/>
    <m/>
    <m/>
    <n v="0"/>
    <m/>
    <n v="2"/>
    <m/>
    <m/>
    <m/>
    <m/>
    <m/>
    <m/>
    <m/>
    <n v="2"/>
    <n v="0"/>
    <n v="2"/>
    <n v="0"/>
    <n v="0"/>
    <n v="0"/>
    <n v="0"/>
    <n v="0"/>
    <n v="0"/>
    <n v="0"/>
    <n v="2"/>
    <m/>
    <m/>
    <m/>
    <n v="2"/>
    <m/>
    <m/>
    <m/>
    <m/>
    <m/>
    <m/>
    <m/>
    <m/>
    <n v="2"/>
    <n v="2"/>
    <m/>
    <m/>
    <n v="513221"/>
    <n v="170897"/>
    <s v="HNN"/>
    <s v="Hampton North"/>
    <s v="Y"/>
    <m/>
    <x v="0"/>
    <m/>
    <m/>
    <m/>
    <m/>
    <m/>
    <m/>
  </r>
  <r>
    <s v="18/3285/FUL"/>
    <s v="NEW"/>
    <m/>
    <d v="2019-03-18T00:00:00"/>
    <d v="2022-03-18T00:00:00"/>
    <d v="2021-09-01T00:00:00"/>
    <m/>
    <x v="1"/>
    <s v="Open Market"/>
    <s v="Y"/>
    <s v="Demolition of existing house and construction of a new 5 bed house with basement"/>
    <s v="74 Lowther Road, Barnes, London, SW13 9NU"/>
    <s v="SW13 9NU"/>
    <m/>
    <m/>
    <m/>
    <n v="1"/>
    <m/>
    <m/>
    <m/>
    <m/>
    <m/>
    <n v="1"/>
    <m/>
    <m/>
    <m/>
    <m/>
    <n v="1"/>
    <m/>
    <m/>
    <m/>
    <m/>
    <n v="1"/>
    <n v="0"/>
    <n v="0"/>
    <n v="0"/>
    <n v="-1"/>
    <n v="1"/>
    <n v="0"/>
    <n v="0"/>
    <n v="0"/>
    <n v="0"/>
    <n v="0"/>
    <m/>
    <m/>
    <n v="0"/>
    <m/>
    <m/>
    <m/>
    <m/>
    <m/>
    <m/>
    <m/>
    <m/>
    <m/>
    <n v="0"/>
    <n v="0"/>
    <m/>
    <m/>
    <n v="521978"/>
    <n v="177062"/>
    <s v="BAR"/>
    <s v="Barnes"/>
    <m/>
    <m/>
    <x v="0"/>
    <m/>
    <m/>
    <m/>
    <m/>
    <m/>
    <m/>
  </r>
  <r>
    <s v="18/3768/FUL"/>
    <s v="CHU"/>
    <m/>
    <d v="2019-03-26T00:00:00"/>
    <d v="2022-03-26T00:00:00"/>
    <d v="2020-01-13T00:00:00"/>
    <m/>
    <x v="1"/>
    <s v="Open Market"/>
    <s v="N"/>
    <s v="Demolition of two existing workshop buildings. Change of use from current vacant B1 use to C3. Construction of 2No. semi-detached 5-bedroom family houses consisting of 2 storeys plus loft space with integral garaging.  Associated hard &amp; soft landscaping t"/>
    <s v="58 Oldfield Road, Hampton, TW12 2AE"/>
    <s v="TW12 2AE"/>
    <m/>
    <m/>
    <m/>
    <m/>
    <m/>
    <m/>
    <m/>
    <m/>
    <m/>
    <n v="0"/>
    <m/>
    <m/>
    <m/>
    <m/>
    <n v="2"/>
    <m/>
    <m/>
    <m/>
    <m/>
    <n v="2"/>
    <n v="0"/>
    <n v="0"/>
    <n v="0"/>
    <n v="0"/>
    <n v="2"/>
    <n v="0"/>
    <n v="0"/>
    <n v="0"/>
    <n v="0"/>
    <n v="2"/>
    <m/>
    <m/>
    <m/>
    <n v="2"/>
    <m/>
    <m/>
    <m/>
    <m/>
    <m/>
    <m/>
    <m/>
    <m/>
    <n v="2"/>
    <n v="2"/>
    <m/>
    <m/>
    <n v="513264"/>
    <n v="169738"/>
    <s v="HTN"/>
    <s v="Hampton"/>
    <m/>
    <m/>
    <x v="0"/>
    <m/>
    <m/>
    <m/>
    <m/>
    <m/>
    <m/>
  </r>
  <r>
    <s v="18/3950/FUL"/>
    <s v="CHU"/>
    <m/>
    <d v="2019-07-15T00:00:00"/>
    <d v="2022-07-15T00:00:00"/>
    <d v="2021-02-22T00:00:00"/>
    <m/>
    <x v="1"/>
    <s v="Open Market"/>
    <s v="Y"/>
    <s v="(1) Conversion of the existing health facilities (use class D1) to a mixed-use development providing 71 no. residential apartments (use class C3) and 500 sqm of D1 (Health) floorspace.  _x000d_(2) Restoration, alteration, extensions and demolition (mainly of la"/>
    <s v="Richmond Royal Hospital (Original Block), Kew Foot Road, Richmond, TW9 2TE, "/>
    <s v="TW9 2TE"/>
    <m/>
    <m/>
    <m/>
    <m/>
    <m/>
    <m/>
    <m/>
    <m/>
    <m/>
    <n v="0"/>
    <n v="22"/>
    <n v="30"/>
    <n v="2"/>
    <n v="2"/>
    <m/>
    <m/>
    <m/>
    <m/>
    <m/>
    <n v="56"/>
    <n v="22"/>
    <n v="30"/>
    <n v="2"/>
    <n v="2"/>
    <n v="0"/>
    <n v="0"/>
    <n v="0"/>
    <n v="0"/>
    <n v="0"/>
    <n v="56"/>
    <s v="Y"/>
    <m/>
    <n v="28"/>
    <n v="28"/>
    <m/>
    <m/>
    <m/>
    <m/>
    <m/>
    <m/>
    <m/>
    <m/>
    <n v="56"/>
    <n v="56"/>
    <m/>
    <m/>
    <n v="518144"/>
    <n v="175553"/>
    <s v="NRW"/>
    <s v="North Richmond"/>
    <m/>
    <m/>
    <x v="0"/>
    <m/>
    <m/>
    <m/>
    <m/>
    <s v="Conservation Area"/>
    <s v="CA36 Kew Foot Road"/>
  </r>
  <r>
    <s v="18/3950/FUL"/>
    <s v="CHU"/>
    <m/>
    <d v="2019-07-15T00:00:00"/>
    <d v="2022-07-15T00:00:00"/>
    <d v="2021-02-22T00:00:00"/>
    <m/>
    <x v="1"/>
    <s v="Affordable Rent"/>
    <s v="Y"/>
    <s v="(1) Conversion of the existing health facilities (use class D1) to a mixed-use development providing 71 no. residential apartments (use class C3) and 500 sqm of D1 (Health) floorspace.  _x000d_(2) Restoration, alteration, extensions and demolition (mainly of la"/>
    <s v="Richmond Royal Hospital (Original Block), Kew Foot Road, Richmond, TW9 2TE, "/>
    <s v="TW9 2TE"/>
    <m/>
    <m/>
    <m/>
    <m/>
    <m/>
    <m/>
    <m/>
    <m/>
    <m/>
    <n v="0"/>
    <m/>
    <n v="7"/>
    <n v="3"/>
    <n v="1"/>
    <m/>
    <m/>
    <m/>
    <m/>
    <m/>
    <n v="11"/>
    <n v="0"/>
    <n v="7"/>
    <n v="3"/>
    <n v="1"/>
    <n v="0"/>
    <n v="0"/>
    <n v="0"/>
    <n v="0"/>
    <n v="0"/>
    <n v="11"/>
    <s v="Y"/>
    <m/>
    <n v="11"/>
    <m/>
    <m/>
    <m/>
    <m/>
    <m/>
    <m/>
    <m/>
    <m/>
    <m/>
    <n v="11"/>
    <n v="11"/>
    <m/>
    <m/>
    <n v="518144"/>
    <n v="175553"/>
    <s v="NRW"/>
    <s v="North Richmond"/>
    <m/>
    <m/>
    <x v="0"/>
    <m/>
    <m/>
    <m/>
    <m/>
    <s v="Conservation Area"/>
    <s v="CA36 Kew Foot Road"/>
  </r>
  <r>
    <s v="18/3950/FUL"/>
    <s v="CHU"/>
    <m/>
    <d v="2019-07-15T00:00:00"/>
    <d v="2022-07-15T00:00:00"/>
    <d v="2021-02-22T00:00:00"/>
    <m/>
    <x v="1"/>
    <s v="Intermediate"/>
    <s v="Y"/>
    <s v="(1) Conversion of the existing health facilities (use class D1) to a mixed-use development providing 71 no. residential apartments (use class C3) and 500 sqm of D1 (Health) floorspace.  _x000d_(2) Restoration, alteration, extensions and demolition (mainly of la"/>
    <s v="Richmond Royal Hospital (Original Block), Kew Foot Road, Richmond, TW9 2TE, "/>
    <s v="TW9 2TE"/>
    <m/>
    <m/>
    <m/>
    <m/>
    <m/>
    <m/>
    <m/>
    <m/>
    <m/>
    <n v="0"/>
    <n v="4"/>
    <m/>
    <m/>
    <m/>
    <m/>
    <m/>
    <m/>
    <m/>
    <m/>
    <n v="4"/>
    <n v="4"/>
    <n v="0"/>
    <n v="0"/>
    <n v="0"/>
    <n v="0"/>
    <n v="0"/>
    <n v="0"/>
    <n v="0"/>
    <n v="0"/>
    <n v="4"/>
    <s v="Y"/>
    <m/>
    <n v="4"/>
    <m/>
    <m/>
    <m/>
    <m/>
    <m/>
    <m/>
    <m/>
    <m/>
    <m/>
    <n v="4"/>
    <n v="4"/>
    <m/>
    <m/>
    <n v="518144"/>
    <n v="175553"/>
    <s v="NRW"/>
    <s v="North Richmond"/>
    <m/>
    <m/>
    <x v="0"/>
    <m/>
    <m/>
    <m/>
    <m/>
    <s v="Conservation Area"/>
    <s v="CA36 Kew Foot Road"/>
  </r>
  <r>
    <s v="18/3952/FUL"/>
    <s v="NEW"/>
    <m/>
    <d v="2019-04-01T00:00:00"/>
    <d v="2022-04-01T00:00:00"/>
    <d v="2021-07-01T00:00:00"/>
    <m/>
    <x v="1"/>
    <s v="Open Market"/>
    <s v="Y"/>
    <s v="Replacement of existing dwelling with 1 no. 2 storey with accommodation in the roof (5B10P) dwellinghouse and new pedestrian gate."/>
    <s v="45 Ormond Crescent, Hampton, TW12 2TJ"/>
    <s v="TW12 2TJ"/>
    <m/>
    <m/>
    <m/>
    <m/>
    <n v="1"/>
    <m/>
    <m/>
    <m/>
    <m/>
    <n v="1"/>
    <m/>
    <m/>
    <m/>
    <m/>
    <n v="1"/>
    <m/>
    <m/>
    <m/>
    <m/>
    <n v="1"/>
    <n v="0"/>
    <n v="0"/>
    <n v="0"/>
    <n v="0"/>
    <n v="0"/>
    <n v="0"/>
    <n v="0"/>
    <n v="0"/>
    <n v="0"/>
    <n v="0"/>
    <m/>
    <m/>
    <n v="0"/>
    <m/>
    <m/>
    <m/>
    <m/>
    <m/>
    <m/>
    <m/>
    <m/>
    <m/>
    <n v="0"/>
    <n v="0"/>
    <m/>
    <m/>
    <n v="513943"/>
    <n v="170016"/>
    <s v="HTN"/>
    <s v="Hampton"/>
    <m/>
    <m/>
    <x v="0"/>
    <m/>
    <m/>
    <m/>
    <m/>
    <m/>
    <m/>
  </r>
  <r>
    <s v="18/4183/FUL"/>
    <s v="NEW"/>
    <m/>
    <d v="2019-07-25T00:00:00"/>
    <d v="2022-07-25T00:00:00"/>
    <d v="2021-01-28T00:00:00"/>
    <d v="2022-06-14T00:00:00"/>
    <x v="1"/>
    <s v="Open Market"/>
    <s v="Y"/>
    <s v="Demolition of existing garage compound and erection of one detached dwelling with 2 parking spaces, turning area, landscaping and tree planting."/>
    <s v="Garage Site, Rosslyn Avenue/Treen Avenue, Barnes, London, SW13 0JT"/>
    <s v="SW13 0JT"/>
    <m/>
    <m/>
    <m/>
    <m/>
    <m/>
    <m/>
    <m/>
    <m/>
    <m/>
    <n v="0"/>
    <m/>
    <m/>
    <n v="1"/>
    <m/>
    <m/>
    <m/>
    <m/>
    <m/>
    <m/>
    <n v="1"/>
    <n v="0"/>
    <n v="0"/>
    <n v="1"/>
    <n v="0"/>
    <n v="0"/>
    <n v="0"/>
    <n v="0"/>
    <n v="0"/>
    <n v="0"/>
    <n v="1"/>
    <m/>
    <m/>
    <n v="1"/>
    <m/>
    <m/>
    <m/>
    <m/>
    <m/>
    <m/>
    <m/>
    <m/>
    <m/>
    <n v="1"/>
    <n v="1"/>
    <m/>
    <m/>
    <n v="521611"/>
    <n v="175705"/>
    <s v="MBC"/>
    <s v="Mortlake and Barnes Common"/>
    <m/>
    <m/>
    <x v="0"/>
    <m/>
    <m/>
    <m/>
    <m/>
    <m/>
    <m/>
  </r>
  <r>
    <s v="19/0111/FUL"/>
    <s v="MIX"/>
    <m/>
    <d v="2019-12-12T00:00:00"/>
    <d v="2022-12-12T00:00:00"/>
    <d v="2020-03-30T00:00:00"/>
    <m/>
    <x v="1"/>
    <s v="Open Market"/>
    <s v="Y"/>
    <s v="Erection of an independent senior living extra care building comprising of 28 units (following demolition of existing care home) at 12 - 14 Station Road, the refurbishment and renovation of Nos.13 and 23 - 33 Lower Teddington Road (including the erection"/>
    <s v="25-29 Lower Teddington Road"/>
    <s v="KT1"/>
    <n v="7"/>
    <m/>
    <m/>
    <m/>
    <m/>
    <m/>
    <m/>
    <m/>
    <m/>
    <n v="7"/>
    <n v="2"/>
    <n v="4"/>
    <m/>
    <m/>
    <m/>
    <m/>
    <m/>
    <m/>
    <m/>
    <n v="6"/>
    <n v="-5"/>
    <n v="4"/>
    <n v="0"/>
    <n v="0"/>
    <n v="0"/>
    <n v="0"/>
    <n v="0"/>
    <n v="0"/>
    <n v="0"/>
    <n v="-1"/>
    <s v="Y"/>
    <m/>
    <n v="-1"/>
    <m/>
    <m/>
    <m/>
    <m/>
    <m/>
    <m/>
    <m/>
    <m/>
    <m/>
    <n v="-1"/>
    <n v="-1"/>
    <m/>
    <m/>
    <n v="517598"/>
    <n v="169722"/>
    <s v="HWI"/>
    <s v="Hampton Wick"/>
    <m/>
    <m/>
    <x v="0"/>
    <m/>
    <m/>
    <m/>
    <m/>
    <s v="Conservation Area"/>
    <s v="CA18 Hampton Wick"/>
  </r>
  <r>
    <s v="19/0111/FUL"/>
    <s v="MIX"/>
    <m/>
    <d v="2019-12-12T00:00:00"/>
    <d v="2022-12-12T00:00:00"/>
    <d v="2020-03-30T00:00:00"/>
    <m/>
    <x v="1"/>
    <s v="London Affordable Rent"/>
    <s v="Y"/>
    <s v="Erection of an independent senior living extra care building comprising of 28 units (following demolition of existing care home) at 12 - 14 Station Road, the refurbishment and renovation of Nos.13 and 23 - 33 Lower Teddington Road (including the erection of a single-storey rear extension to No.23. Change of use of No.13 from ancillary offices to residential with the retention of the offices elsewhere on the site and the conversion of houses in multiple occupation to residential apartments at Nos.27 &amp; 29). The erection of a temporary sales building to the rear of No. 31 &amp; 33 Teddington Road, and associated landscape planting and car parking."/>
    <s v="13 Lower Teddington Road _x000a__x000a_"/>
    <s v="KT1"/>
    <m/>
    <m/>
    <m/>
    <m/>
    <m/>
    <m/>
    <m/>
    <m/>
    <m/>
    <n v="0"/>
    <n v="3"/>
    <n v="3"/>
    <m/>
    <m/>
    <m/>
    <m/>
    <m/>
    <m/>
    <m/>
    <n v="6"/>
    <n v="3"/>
    <n v="3"/>
    <n v="0"/>
    <n v="0"/>
    <n v="0"/>
    <n v="0"/>
    <n v="0"/>
    <n v="0"/>
    <n v="0"/>
    <n v="6"/>
    <s v="Y"/>
    <m/>
    <n v="6"/>
    <m/>
    <m/>
    <m/>
    <m/>
    <m/>
    <m/>
    <m/>
    <m/>
    <m/>
    <n v="6"/>
    <n v="6"/>
    <m/>
    <m/>
    <n v="517598"/>
    <n v="169722"/>
    <s v="HWI"/>
    <s v="Hampton Wick"/>
    <m/>
    <m/>
    <x v="0"/>
    <m/>
    <m/>
    <m/>
    <m/>
    <s v="Conservation Area"/>
    <s v="CA18 Hampton Wick"/>
  </r>
  <r>
    <s v="19/0171/GPD15"/>
    <s v="CHU"/>
    <s v="PA"/>
    <d v="2019-03-19T00:00:00"/>
    <d v="2022-03-19T00:00:00"/>
    <d v="2020-07-01T00:00:00"/>
    <d v="2022-07-04T00:00:00"/>
    <x v="1"/>
    <s v="Open Market"/>
    <s v="Y"/>
    <s v="Change of use from B1 (Offices) to C3(a) (Dwellings) (2 x 2 bed)."/>
    <s v="62 Glentham Road, Barnes, London, SW13 9JJ, "/>
    <s v="SW13 9JJ"/>
    <m/>
    <m/>
    <m/>
    <m/>
    <m/>
    <m/>
    <m/>
    <m/>
    <m/>
    <n v="0"/>
    <m/>
    <n v="2"/>
    <m/>
    <m/>
    <m/>
    <m/>
    <m/>
    <m/>
    <m/>
    <n v="2"/>
    <n v="0"/>
    <n v="2"/>
    <n v="0"/>
    <n v="0"/>
    <n v="0"/>
    <n v="0"/>
    <n v="0"/>
    <n v="0"/>
    <n v="0"/>
    <n v="2"/>
    <m/>
    <m/>
    <n v="2"/>
    <m/>
    <m/>
    <m/>
    <m/>
    <m/>
    <m/>
    <m/>
    <m/>
    <m/>
    <n v="2"/>
    <n v="2"/>
    <m/>
    <m/>
    <n v="522531"/>
    <n v="177884"/>
    <s v="BAR"/>
    <s v="Barnes"/>
    <m/>
    <m/>
    <x v="0"/>
    <m/>
    <m/>
    <m/>
    <m/>
    <s v="Conservation Area"/>
    <s v="CA25 Castelnau"/>
  </r>
  <r>
    <s v="19/0175/FUL"/>
    <s v="NEW"/>
    <m/>
    <d v="2019-05-09T00:00:00"/>
    <d v="2022-05-09T00:00:00"/>
    <d v="2020-11-20T00:00:00"/>
    <m/>
    <x v="1"/>
    <s v="Open Market"/>
    <s v="Y"/>
    <s v="Demolition of existing one-bedroom, two-storey dwelling and construction of one-bedroom, one-person single-storey dwelling."/>
    <s v="The Haven , Eel Pie Island, Twickenham, TW1 3DY"/>
    <s v="TW1 3DY"/>
    <n v="1"/>
    <m/>
    <m/>
    <m/>
    <m/>
    <m/>
    <m/>
    <m/>
    <m/>
    <n v="1"/>
    <n v="1"/>
    <m/>
    <m/>
    <m/>
    <m/>
    <m/>
    <m/>
    <m/>
    <m/>
    <n v="1"/>
    <n v="0"/>
    <n v="0"/>
    <n v="0"/>
    <n v="0"/>
    <n v="0"/>
    <n v="0"/>
    <n v="0"/>
    <n v="0"/>
    <n v="0"/>
    <n v="0"/>
    <m/>
    <m/>
    <n v="0"/>
    <m/>
    <m/>
    <m/>
    <m/>
    <m/>
    <m/>
    <m/>
    <m/>
    <m/>
    <n v="0"/>
    <n v="0"/>
    <m/>
    <m/>
    <n v="516414"/>
    <n v="173065"/>
    <s v="TWR"/>
    <s v="Twickenham Riverside"/>
    <m/>
    <m/>
    <x v="1"/>
    <m/>
    <m/>
    <m/>
    <m/>
    <s v="Conservation Area"/>
    <s v="CA8 Twickenham Riverside"/>
  </r>
  <r>
    <s v="19/0551/FUL"/>
    <s v="CON"/>
    <m/>
    <d v="2019-08-21T00:00:00"/>
    <d v="2022-08-21T00:00:00"/>
    <d v="2019-11-04T00:00:00"/>
    <d v="2022-06-01T00:00:00"/>
    <x v="1"/>
    <s v="Open Market"/>
    <s v="Y"/>
    <s v="Convert 2 flats back to one family house. Proposed pitched side infill extension adjacent neighbouring infill extension with glazed rooflight. Proposed loft conversion with full width rear dormer, partial dormer to outrigger and rooflights."/>
    <s v="32 Selwyn Avenue, Richmond, TW9 2HA, "/>
    <s v="TW9 2HA"/>
    <n v="1"/>
    <n v="1"/>
    <m/>
    <m/>
    <m/>
    <m/>
    <m/>
    <m/>
    <m/>
    <n v="2"/>
    <m/>
    <m/>
    <m/>
    <m/>
    <n v="1"/>
    <m/>
    <m/>
    <m/>
    <m/>
    <n v="1"/>
    <n v="-1"/>
    <n v="-1"/>
    <n v="0"/>
    <n v="0"/>
    <n v="1"/>
    <n v="0"/>
    <n v="0"/>
    <n v="0"/>
    <n v="0"/>
    <n v="-1"/>
    <m/>
    <m/>
    <n v="-1"/>
    <m/>
    <m/>
    <m/>
    <m/>
    <m/>
    <m/>
    <m/>
    <m/>
    <m/>
    <n v="-1"/>
    <n v="-1"/>
    <m/>
    <m/>
    <n v="518458"/>
    <n v="175501"/>
    <s v="NRW"/>
    <s v="North Richmond"/>
    <m/>
    <m/>
    <x v="0"/>
    <m/>
    <m/>
    <m/>
    <m/>
    <m/>
    <m/>
  </r>
  <r>
    <s v="19/0823/GPD13"/>
    <s v="CHU"/>
    <s v="PA"/>
    <d v="2019-05-07T00:00:00"/>
    <d v="2022-05-07T00:00:00"/>
    <d v="2022-03-30T00:00:00"/>
    <d v="2022-11-28T00:00:00"/>
    <x v="1"/>
    <s v="Open Market"/>
    <s v="Y"/>
    <s v="Conversion of commercial unit to self-contained 2no. bedroom unit"/>
    <s v="203 Sandycombe Road, Richmond, TW9 2EW, "/>
    <s v="TW9 2EW"/>
    <m/>
    <m/>
    <m/>
    <m/>
    <m/>
    <m/>
    <m/>
    <m/>
    <m/>
    <n v="0"/>
    <m/>
    <n v="1"/>
    <m/>
    <m/>
    <m/>
    <m/>
    <m/>
    <m/>
    <m/>
    <n v="1"/>
    <n v="0"/>
    <n v="1"/>
    <n v="0"/>
    <n v="0"/>
    <n v="0"/>
    <n v="0"/>
    <n v="0"/>
    <n v="0"/>
    <n v="0"/>
    <n v="1"/>
    <m/>
    <m/>
    <n v="1"/>
    <m/>
    <m/>
    <m/>
    <m/>
    <m/>
    <m/>
    <m/>
    <m/>
    <m/>
    <n v="1"/>
    <n v="1"/>
    <m/>
    <m/>
    <n v="519091"/>
    <n v="176195"/>
    <s v="KWA"/>
    <s v="Kew"/>
    <m/>
    <m/>
    <x v="0"/>
    <m/>
    <m/>
    <m/>
    <m/>
    <m/>
    <m/>
  </r>
  <r>
    <s v="19/0954/VRC"/>
    <s v="NEW"/>
    <m/>
    <d v="2019-10-16T00:00:00"/>
    <d v="2022-10-16T00:00:00"/>
    <d v="2021-07-06T00:00:00"/>
    <m/>
    <x v="1"/>
    <s v="Open Market"/>
    <s v="Y"/>
    <s v="Minor material amendment to application ref 16/3290/FUL (Partial demolition of an existing building and the creation of 3 new dwelling houses and associated works) by variation of appeal decision condition 2 (approved drawing numbers) to allow for externa"/>
    <s v="45 The Vineyard, Richmond, TW10 6AS, "/>
    <s v="TW10 6AS"/>
    <m/>
    <n v="2"/>
    <n v="1"/>
    <m/>
    <m/>
    <m/>
    <m/>
    <m/>
    <m/>
    <n v="3"/>
    <m/>
    <m/>
    <m/>
    <n v="3"/>
    <m/>
    <m/>
    <m/>
    <m/>
    <m/>
    <n v="3"/>
    <n v="0"/>
    <n v="-2"/>
    <n v="-1"/>
    <n v="3"/>
    <n v="0"/>
    <n v="0"/>
    <n v="0"/>
    <n v="0"/>
    <n v="0"/>
    <n v="0"/>
    <m/>
    <m/>
    <n v="0"/>
    <m/>
    <m/>
    <m/>
    <m/>
    <m/>
    <m/>
    <m/>
    <m/>
    <m/>
    <n v="0"/>
    <n v="0"/>
    <m/>
    <m/>
    <n v="518209"/>
    <n v="174625"/>
    <s v="SRW"/>
    <s v="South Richmond"/>
    <m/>
    <m/>
    <x v="0"/>
    <m/>
    <m/>
    <m/>
    <m/>
    <s v="Conservation Area"/>
    <s v="CA30 St Matthias Richmond"/>
  </r>
  <r>
    <s v="19/1033/GPD23"/>
    <s v="CHU"/>
    <s v="PA"/>
    <d v="2019-06-05T00:00:00"/>
    <d v="2022-06-05T00:00:00"/>
    <d v="2021-10-01T00:00:00"/>
    <m/>
    <x v="1"/>
    <s v="Open Market"/>
    <s v="Y"/>
    <s v="Change of use from premises in light industrial use (Class B1(c)) to one dwelling house (Class C3)."/>
    <s v="Unit 1 Hampton Works Rear Of, 119 Sheen Lane, East Sheen, London"/>
    <s v="SW14 8AE"/>
    <m/>
    <m/>
    <m/>
    <m/>
    <m/>
    <m/>
    <m/>
    <m/>
    <m/>
    <n v="0"/>
    <m/>
    <n v="1"/>
    <m/>
    <m/>
    <m/>
    <m/>
    <m/>
    <m/>
    <m/>
    <n v="1"/>
    <n v="0"/>
    <n v="1"/>
    <n v="0"/>
    <n v="0"/>
    <n v="0"/>
    <n v="0"/>
    <n v="0"/>
    <n v="0"/>
    <n v="0"/>
    <n v="1"/>
    <m/>
    <m/>
    <m/>
    <n v="1"/>
    <m/>
    <m/>
    <m/>
    <m/>
    <m/>
    <m/>
    <m/>
    <m/>
    <n v="1"/>
    <n v="1"/>
    <m/>
    <m/>
    <n v="520517"/>
    <n v="175507"/>
    <s v="EAS"/>
    <s v="East Sheen"/>
    <m/>
    <s v="East Sheen"/>
    <x v="0"/>
    <m/>
    <m/>
    <m/>
    <m/>
    <s v="Conservation Area"/>
    <s v="CA70 Sheen Lane Mortlake"/>
  </r>
  <r>
    <s v="19/1065/VRC"/>
    <s v="NEW"/>
    <m/>
    <d v="2019-07-10T00:00:00"/>
    <d v="2022-07-10T00:00:00"/>
    <d v="2020-05-21T00:00:00"/>
    <m/>
    <x v="1"/>
    <s v="Open Market"/>
    <s v="Y"/>
    <s v="Minor material amendment to planning permission 17/4358/VRC (which varied/removed approved conditions attached to planning permission ref: 08/1760/EXT dated 30.06.2017) and as further amended by 17/4358/NMA to enable minor changes to Block A of the staff"/>
    <s v="St Pauls School, Lonsdale Road, Barnes, London, SW13 9JT, "/>
    <s v="SW13 9JT"/>
    <n v="8"/>
    <n v="2"/>
    <n v="4"/>
    <n v="2"/>
    <m/>
    <m/>
    <m/>
    <m/>
    <m/>
    <n v="16"/>
    <n v="7"/>
    <n v="5"/>
    <n v="6"/>
    <m/>
    <m/>
    <m/>
    <m/>
    <m/>
    <m/>
    <n v="18"/>
    <n v="-1"/>
    <n v="3"/>
    <n v="2"/>
    <n v="-2"/>
    <n v="0"/>
    <n v="0"/>
    <n v="0"/>
    <n v="0"/>
    <n v="0"/>
    <n v="2"/>
    <m/>
    <m/>
    <m/>
    <m/>
    <n v="2"/>
    <m/>
    <m/>
    <m/>
    <m/>
    <m/>
    <m/>
    <m/>
    <n v="2"/>
    <n v="2"/>
    <m/>
    <m/>
    <n v="522473"/>
    <n v="178000"/>
    <s v="BAR"/>
    <s v="Barnes"/>
    <m/>
    <m/>
    <x v="1"/>
    <m/>
    <m/>
    <m/>
    <m/>
    <m/>
    <m/>
  </r>
  <r>
    <s v="19/1098/FUL"/>
    <s v="NEW"/>
    <m/>
    <d v="2019-08-27T00:00:00"/>
    <d v="2022-08-27T00:00:00"/>
    <d v="2021-08-16T00:00:00"/>
    <m/>
    <x v="1"/>
    <s v="Open Market"/>
    <s v="Y"/>
    <s v="Demolition of detached house, construction of four classrooms and a multi use hall complete with change of use from residential to education."/>
    <s v="190 Sheen Lane, East Sheen, London, SW14 8LF, "/>
    <s v="SW14 8LF"/>
    <m/>
    <m/>
    <n v="1"/>
    <m/>
    <m/>
    <m/>
    <m/>
    <m/>
    <m/>
    <n v="1"/>
    <m/>
    <m/>
    <m/>
    <m/>
    <m/>
    <m/>
    <m/>
    <m/>
    <m/>
    <n v="0"/>
    <n v="0"/>
    <n v="0"/>
    <n v="-1"/>
    <n v="0"/>
    <n v="0"/>
    <n v="0"/>
    <n v="0"/>
    <n v="0"/>
    <n v="0"/>
    <n v="-1"/>
    <m/>
    <m/>
    <n v="-1"/>
    <m/>
    <m/>
    <m/>
    <m/>
    <m/>
    <m/>
    <m/>
    <m/>
    <m/>
    <n v="-1"/>
    <n v="-1"/>
    <m/>
    <m/>
    <n v="520394"/>
    <n v="175127"/>
    <s v="EAS"/>
    <s v="East Sheen"/>
    <m/>
    <m/>
    <x v="0"/>
    <m/>
    <m/>
    <m/>
    <m/>
    <s v="Conservation Area"/>
    <s v="CA64 Sheen Lane East Sheen"/>
  </r>
  <r>
    <s v="19/1162/FUL"/>
    <s v="MIX"/>
    <m/>
    <d v="2020-03-20T00:00:00"/>
    <d v="2023-03-20T00:00:00"/>
    <d v="2020-10-01T00:00:00"/>
    <m/>
    <x v="1"/>
    <s v="Open Market"/>
    <s v="Y"/>
    <s v="Part change of use of ground floor and rear garden from A1 to C3 (residential use) and replacement window on ground floor rear elevation to facilitate the conversion of existing 1 x 3 bed flat into 2 x 2 bed flats and associated cycle and refuse stores"/>
    <s v="82 - 84 Hill Rise, Richmond"/>
    <s v="TW10 6UB"/>
    <m/>
    <m/>
    <n v="1"/>
    <m/>
    <m/>
    <m/>
    <m/>
    <m/>
    <m/>
    <n v="1"/>
    <m/>
    <n v="2"/>
    <m/>
    <m/>
    <m/>
    <m/>
    <m/>
    <m/>
    <m/>
    <n v="2"/>
    <n v="0"/>
    <n v="2"/>
    <n v="-1"/>
    <n v="0"/>
    <n v="0"/>
    <n v="0"/>
    <n v="0"/>
    <n v="0"/>
    <n v="0"/>
    <n v="1"/>
    <m/>
    <m/>
    <m/>
    <n v="1"/>
    <m/>
    <m/>
    <m/>
    <m/>
    <m/>
    <m/>
    <m/>
    <m/>
    <n v="1"/>
    <n v="1"/>
    <m/>
    <m/>
    <n v="517949"/>
    <n v="174506"/>
    <s v="SRW"/>
    <s v="South Richmond"/>
    <m/>
    <s v="Richmond"/>
    <x v="0"/>
    <m/>
    <m/>
    <m/>
    <m/>
    <s v="Conservation Area"/>
    <s v="CA5 Richmond Hill"/>
  </r>
  <r>
    <s v="19/1663/FUL"/>
    <s v="CHU"/>
    <m/>
    <d v="2021-03-01T00:00:00"/>
    <d v="2024-03-01T00:00:00"/>
    <d v="2021-08-02T00:00:00"/>
    <m/>
    <x v="1"/>
    <s v="Open Market"/>
    <s v="Y"/>
    <s v="Conversion and extension of workshop building Use Class E(g) - light industrial (formerly B1c and B1a lightl) to form a one-storey, 3 bedroom dwelling with accomodation in the roof Use Class C3 residential."/>
    <s v="Workshop Rear Of 8 , High Street, Hampton, TW12 2SJ"/>
    <s v="TW12 2SJ"/>
    <m/>
    <m/>
    <m/>
    <m/>
    <m/>
    <m/>
    <m/>
    <m/>
    <m/>
    <n v="0"/>
    <m/>
    <m/>
    <n v="1"/>
    <m/>
    <m/>
    <m/>
    <m/>
    <m/>
    <m/>
    <n v="1"/>
    <n v="0"/>
    <n v="0"/>
    <n v="1"/>
    <n v="0"/>
    <n v="0"/>
    <n v="0"/>
    <n v="0"/>
    <n v="0"/>
    <n v="0"/>
    <n v="1"/>
    <m/>
    <m/>
    <n v="1"/>
    <m/>
    <m/>
    <m/>
    <m/>
    <m/>
    <m/>
    <m/>
    <m/>
    <m/>
    <n v="1"/>
    <n v="1"/>
    <m/>
    <m/>
    <n v="513992"/>
    <n v="169525"/>
    <s v="HTN"/>
    <s v="Hampton"/>
    <m/>
    <m/>
    <x v="0"/>
    <s v="Mixed Use Area"/>
    <s v="Thames Street, Hampton"/>
    <m/>
    <m/>
    <s v="Conservation Area"/>
    <s v="CA12 Hampton Village"/>
  </r>
  <r>
    <s v="19/1703/FUL"/>
    <s v="CHU"/>
    <m/>
    <d v="2019-08-12T00:00:00"/>
    <d v="2022-12-27T00:00:00"/>
    <d v="2021-05-24T00:00:00"/>
    <m/>
    <x v="1"/>
    <s v="Open Market"/>
    <s v="Y"/>
    <s v="Internal alterations to provide accessible accommodation at the ground floor level of live/work unit. Employment use as printers/graphic design business to be retained. Partial demolition of part of ground floor extension to provide courtyard garden."/>
    <s v="216 Hampton Road, Twickenham, TW2 5NJ"/>
    <s v="TW2 5NJ"/>
    <m/>
    <m/>
    <n v="1"/>
    <m/>
    <m/>
    <m/>
    <m/>
    <m/>
    <m/>
    <n v="1"/>
    <n v="1"/>
    <m/>
    <n v="1"/>
    <m/>
    <m/>
    <m/>
    <m/>
    <m/>
    <m/>
    <n v="2"/>
    <n v="1"/>
    <n v="0"/>
    <n v="0"/>
    <n v="0"/>
    <n v="0"/>
    <n v="0"/>
    <n v="0"/>
    <n v="0"/>
    <n v="0"/>
    <n v="1"/>
    <m/>
    <m/>
    <n v="1"/>
    <m/>
    <m/>
    <m/>
    <m/>
    <m/>
    <m/>
    <m/>
    <m/>
    <m/>
    <n v="1"/>
    <n v="1"/>
    <m/>
    <m/>
    <n v="514733"/>
    <n v="172125"/>
    <s v="WET"/>
    <s v="West Twickenham"/>
    <m/>
    <m/>
    <x v="0"/>
    <m/>
    <m/>
    <m/>
    <m/>
    <m/>
    <m/>
  </r>
  <r>
    <s v="19/2377/GPD15"/>
    <s v="CHU"/>
    <s v="PA"/>
    <d v="2019-09-30T00:00:00"/>
    <d v="2022-09-30T00:00:00"/>
    <d v="2020-02-17T00:00:00"/>
    <m/>
    <x v="1"/>
    <s v="Open Market"/>
    <s v="Y"/>
    <s v="Partial change of use from office to residential (4 No flats)."/>
    <s v="122 - 124 St Margarets Road, Twickenham"/>
    <s v="TW1 2LH"/>
    <m/>
    <m/>
    <m/>
    <m/>
    <m/>
    <m/>
    <m/>
    <m/>
    <m/>
    <n v="0"/>
    <m/>
    <n v="4"/>
    <m/>
    <m/>
    <m/>
    <m/>
    <m/>
    <m/>
    <m/>
    <n v="4"/>
    <n v="0"/>
    <n v="4"/>
    <n v="0"/>
    <n v="0"/>
    <n v="0"/>
    <n v="0"/>
    <n v="0"/>
    <n v="0"/>
    <n v="0"/>
    <n v="4"/>
    <m/>
    <m/>
    <n v="4"/>
    <m/>
    <m/>
    <m/>
    <m/>
    <m/>
    <m/>
    <m/>
    <m/>
    <m/>
    <n v="4"/>
    <n v="4"/>
    <m/>
    <m/>
    <n v="516843"/>
    <n v="174266"/>
    <s v="STM"/>
    <s v="St. Margarets and North Twickenham"/>
    <m/>
    <m/>
    <x v="0"/>
    <s v="Mixed Use Area"/>
    <s v="St Margarets"/>
    <m/>
    <m/>
    <s v="Conservation Area"/>
    <s v="CA49 Crown Road St Margarets"/>
  </r>
  <r>
    <s v="19/2725/GPD15"/>
    <s v="CHU"/>
    <s v="PA"/>
    <d v="2019-11-11T00:00:00"/>
    <d v="2022-11-11T00:00:00"/>
    <d v="2021-01-04T00:00:00"/>
    <d v="2022-09-06T00:00:00"/>
    <x v="1"/>
    <s v="Open Market"/>
    <s v="Y"/>
    <s v="Change of use of first, second and third floor from B1(a) offices to C3 residential to provide 3 x flats (2 x 1 bed and 1 x studio)."/>
    <s v="7A York Street, Twickenham"/>
    <s v="TW1"/>
    <m/>
    <m/>
    <m/>
    <m/>
    <m/>
    <m/>
    <m/>
    <m/>
    <m/>
    <n v="0"/>
    <n v="3"/>
    <m/>
    <m/>
    <m/>
    <m/>
    <m/>
    <m/>
    <m/>
    <m/>
    <n v="3"/>
    <n v="3"/>
    <n v="0"/>
    <n v="0"/>
    <n v="0"/>
    <n v="0"/>
    <n v="0"/>
    <n v="0"/>
    <n v="0"/>
    <n v="0"/>
    <n v="3"/>
    <m/>
    <m/>
    <n v="3"/>
    <m/>
    <m/>
    <m/>
    <m/>
    <m/>
    <m/>
    <m/>
    <m/>
    <m/>
    <n v="3"/>
    <n v="3"/>
    <m/>
    <m/>
    <n v="516291"/>
    <n v="173345"/>
    <s v="TWR"/>
    <s v="Twickenham Riverside"/>
    <m/>
    <s v="Twickenham"/>
    <x v="0"/>
    <m/>
    <m/>
    <m/>
    <m/>
    <s v="Conservation Area"/>
    <s v="CA8 Twickenham Riverside"/>
  </r>
  <r>
    <s v="19/2729/FUL"/>
    <s v="MIX"/>
    <m/>
    <d v="2020-07-24T00:00:00"/>
    <d v="2023-07-24T00:00:00"/>
    <d v="2021-11-01T00:00:00"/>
    <m/>
    <x v="1"/>
    <s v="Open Market"/>
    <s v="Y"/>
    <s v="Part change of use of rear garden area, single storey side extension, part two storey part single storey rear extension and insertion of 2 rooflights on roof to outrigger to facilitate the creation of a self-contained 2 bed maisonette.  Associated boundar"/>
    <s v="The China Chef , 78 White Hart Lane, Barnes, London, SW13 0PZ"/>
    <s v="SW13 0PZ"/>
    <m/>
    <m/>
    <m/>
    <m/>
    <m/>
    <m/>
    <m/>
    <m/>
    <m/>
    <n v="0"/>
    <m/>
    <n v="1"/>
    <m/>
    <m/>
    <m/>
    <m/>
    <m/>
    <m/>
    <m/>
    <n v="1"/>
    <n v="0"/>
    <n v="1"/>
    <n v="0"/>
    <n v="0"/>
    <n v="0"/>
    <n v="0"/>
    <n v="0"/>
    <n v="0"/>
    <n v="0"/>
    <n v="1"/>
    <m/>
    <m/>
    <n v="1"/>
    <m/>
    <m/>
    <m/>
    <m/>
    <m/>
    <m/>
    <m/>
    <m/>
    <m/>
    <n v="1"/>
    <n v="1"/>
    <m/>
    <m/>
    <n v="521330"/>
    <n v="175807"/>
    <s v="MBC"/>
    <s v="Mortlake and Barnes Common"/>
    <m/>
    <m/>
    <x v="0"/>
    <s v="Mixed Use Area"/>
    <s v="White Hart lane, Barnes"/>
    <m/>
    <m/>
    <s v="Conservation Area"/>
    <s v="CA33 Mortlake"/>
  </r>
  <r>
    <s v="19/2765/FUL"/>
    <s v="NEW"/>
    <m/>
    <d v="2020-08-20T00:00:00"/>
    <d v="2023-08-20T00:00:00"/>
    <d v="2021-12-07T00:00:00"/>
    <d v="2023-01-12T00:00:00"/>
    <x v="1"/>
    <s v="London Affordable Rent"/>
    <s v="Y"/>
    <s v="Erection of  5 no. 2 bed/4 person terraced houses (including 1 wheelchair unit) and 4 no. 3 bed/5  person semi-detached houses; formation of new access off Simpson Road and 12 no. off-street car parking space; creation of publicly accessible pocket park a"/>
    <s v="Land To The Northeast Of, Simpson Road, Whitton"/>
    <s v="TW4 5QE"/>
    <m/>
    <m/>
    <m/>
    <m/>
    <m/>
    <m/>
    <m/>
    <m/>
    <m/>
    <n v="0"/>
    <m/>
    <n v="5"/>
    <n v="4"/>
    <m/>
    <m/>
    <m/>
    <m/>
    <m/>
    <m/>
    <n v="9"/>
    <n v="0"/>
    <n v="5"/>
    <n v="4"/>
    <n v="0"/>
    <n v="0"/>
    <n v="0"/>
    <n v="0"/>
    <n v="0"/>
    <n v="0"/>
    <n v="9"/>
    <m/>
    <m/>
    <n v="9"/>
    <m/>
    <m/>
    <m/>
    <m/>
    <m/>
    <m/>
    <m/>
    <m/>
    <m/>
    <n v="9"/>
    <n v="9"/>
    <m/>
    <m/>
    <n v="512878"/>
    <n v="174040"/>
    <s v="HEA"/>
    <s v="Heathfield"/>
    <m/>
    <m/>
    <x v="0"/>
    <m/>
    <m/>
    <m/>
    <m/>
    <m/>
    <m/>
  </r>
  <r>
    <s v="19/2860/FUL"/>
    <s v="CHU"/>
    <m/>
    <d v="2020-05-07T00:00:00"/>
    <d v="2023-05-07T00:00:00"/>
    <d v="2021-03-31T00:00:00"/>
    <d v="2022-07-22T00:00:00"/>
    <x v="1"/>
    <s v="Open Market"/>
    <s v="Y"/>
    <s v="Change of use of five, B1(a) office units to provide five three-bedroomed terraced houses (Class C3), Retention of remaining class B1(a) office unit, extension and provision of rear private amenity space, facade alterations and other external alterations."/>
    <s v="Schurlock Place, 9 - 23 Third Cross Road, Twickenham, TW2 5FP"/>
    <s v="TW2 5FP"/>
    <m/>
    <m/>
    <m/>
    <m/>
    <m/>
    <m/>
    <m/>
    <m/>
    <m/>
    <n v="0"/>
    <m/>
    <m/>
    <n v="5"/>
    <m/>
    <m/>
    <m/>
    <m/>
    <m/>
    <m/>
    <n v="5"/>
    <n v="0"/>
    <n v="0"/>
    <n v="5"/>
    <n v="0"/>
    <n v="0"/>
    <n v="0"/>
    <n v="0"/>
    <n v="0"/>
    <n v="0"/>
    <n v="5"/>
    <m/>
    <m/>
    <n v="5"/>
    <m/>
    <m/>
    <m/>
    <m/>
    <m/>
    <m/>
    <m/>
    <m/>
    <m/>
    <n v="5"/>
    <n v="5"/>
    <m/>
    <m/>
    <n v="515028"/>
    <n v="172768"/>
    <s v="WET"/>
    <s v="West Twickenham"/>
    <m/>
    <m/>
    <x v="0"/>
    <m/>
    <m/>
    <m/>
    <m/>
    <m/>
    <m/>
  </r>
  <r>
    <s v="19/3419/FUL"/>
    <s v="NEW"/>
    <m/>
    <d v="2020-03-11T00:00:00"/>
    <d v="2023-03-11T00:00:00"/>
    <d v="2021-03-31T00:00:00"/>
    <m/>
    <x v="1"/>
    <s v="Open Market"/>
    <s v="Y"/>
    <s v="Demolition of existing dwellinghouse and erection of detached two storey dwellinghouse, associated hard and soft landscaping"/>
    <s v="8 Sandy Lane, Petersham, Richmond, TW10 7EN, "/>
    <s v="TW10 7EN"/>
    <m/>
    <m/>
    <m/>
    <n v="1"/>
    <m/>
    <m/>
    <m/>
    <m/>
    <m/>
    <n v="1"/>
    <m/>
    <m/>
    <m/>
    <m/>
    <n v="1"/>
    <m/>
    <m/>
    <m/>
    <m/>
    <n v="1"/>
    <n v="0"/>
    <n v="0"/>
    <n v="0"/>
    <n v="-1"/>
    <n v="1"/>
    <n v="0"/>
    <n v="0"/>
    <n v="0"/>
    <n v="0"/>
    <n v="0"/>
    <m/>
    <m/>
    <n v="0"/>
    <m/>
    <m/>
    <m/>
    <m/>
    <m/>
    <m/>
    <m/>
    <m/>
    <m/>
    <n v="0"/>
    <n v="0"/>
    <m/>
    <m/>
    <n v="517948"/>
    <n v="172696"/>
    <s v="HPR"/>
    <s v="Ham, Petersham and Richmond Riverside"/>
    <m/>
    <m/>
    <x v="0"/>
    <m/>
    <m/>
    <m/>
    <m/>
    <m/>
    <m/>
  </r>
  <r>
    <s v="19/3568/FUL"/>
    <s v="NEW"/>
    <m/>
    <d v="2020-06-10T00:00:00"/>
    <d v="2023-06-10T00:00:00"/>
    <d v="2021-03-31T00:00:00"/>
    <m/>
    <x v="1"/>
    <s v="Open Market"/>
    <s v="Y"/>
    <s v="Replacement of existing single-storey detached bungalow to provide a pair of two-storey semi-detached dwelling houses with habitable roofspace, each with 5-bedrooms; off-street parking provision for two vehicles per dwelling; the removal of the existing t"/>
    <s v="73A High Street, Hampton, TW12 2SX"/>
    <s v="TW12 2SX"/>
    <m/>
    <n v="1"/>
    <m/>
    <m/>
    <m/>
    <m/>
    <m/>
    <m/>
    <m/>
    <n v="1"/>
    <m/>
    <m/>
    <m/>
    <m/>
    <n v="2"/>
    <m/>
    <m/>
    <m/>
    <m/>
    <n v="2"/>
    <n v="0"/>
    <n v="-1"/>
    <n v="0"/>
    <n v="0"/>
    <n v="2"/>
    <n v="0"/>
    <n v="0"/>
    <n v="0"/>
    <n v="0"/>
    <n v="1"/>
    <m/>
    <m/>
    <n v="1"/>
    <m/>
    <m/>
    <m/>
    <m/>
    <m/>
    <m/>
    <m/>
    <m/>
    <m/>
    <n v="1"/>
    <n v="1"/>
    <m/>
    <m/>
    <n v="514203"/>
    <n v="169911"/>
    <s v="HTN"/>
    <s v="Hampton"/>
    <m/>
    <m/>
    <x v="0"/>
    <m/>
    <m/>
    <m/>
    <m/>
    <s v="Conservation Area"/>
    <s v="CA12 Hampton Village"/>
  </r>
  <r>
    <s v="19/3652/FUL"/>
    <s v="CON"/>
    <m/>
    <d v="2021-02-26T00:00:00"/>
    <d v="2024-02-26T00:00:00"/>
    <d v="2021-08-02T00:00:00"/>
    <d v="2022-06-01T00:00:00"/>
    <x v="1"/>
    <s v="Open Market"/>
    <s v="Y"/>
    <s v="Single-storey rear extension and replacement window arrangement in side dormer and conversion of a dwelling house into two flats."/>
    <s v="600 Hanworth Road, Whitton, Hounslow, TW4 5LJ, "/>
    <s v="TW4 5LJ"/>
    <m/>
    <m/>
    <n v="1"/>
    <m/>
    <m/>
    <m/>
    <m/>
    <m/>
    <m/>
    <n v="1"/>
    <m/>
    <n v="1"/>
    <n v="1"/>
    <m/>
    <m/>
    <m/>
    <m/>
    <m/>
    <m/>
    <n v="2"/>
    <n v="0"/>
    <n v="1"/>
    <n v="0"/>
    <n v="0"/>
    <n v="0"/>
    <n v="0"/>
    <n v="0"/>
    <n v="0"/>
    <n v="0"/>
    <n v="1"/>
    <m/>
    <m/>
    <n v="1"/>
    <m/>
    <m/>
    <m/>
    <m/>
    <m/>
    <m/>
    <m/>
    <m/>
    <m/>
    <n v="1"/>
    <n v="1"/>
    <m/>
    <m/>
    <n v="512962"/>
    <n v="173989"/>
    <s v="HEA"/>
    <s v="Heathfield"/>
    <m/>
    <m/>
    <x v="0"/>
    <m/>
    <m/>
    <m/>
    <m/>
    <m/>
    <m/>
  </r>
  <r>
    <s v="19/3672/FUL"/>
    <s v="EXT"/>
    <m/>
    <d v="2020-05-06T00:00:00"/>
    <d v="2023-05-06T00:00:00"/>
    <d v="2021-03-01T00:00:00"/>
    <d v="2022-09-13T00:00:00"/>
    <x v="1"/>
    <s v="Open Market"/>
    <s v="Y"/>
    <s v="Removal of existing stairs to rear, erection of the single-storey rear extension, replacement/new windows, refurbishment of existing side dormer roof extension, new access gate to facilitate the reversion of 2 x flats to a single-family dwellinghouse"/>
    <s v="68 Mount Ararat Road, Richmond, TW10 6PJ"/>
    <s v="TW10 6PJ"/>
    <m/>
    <n v="1"/>
    <m/>
    <m/>
    <n v="1"/>
    <m/>
    <m/>
    <m/>
    <m/>
    <n v="2"/>
    <m/>
    <m/>
    <m/>
    <m/>
    <n v="1"/>
    <m/>
    <m/>
    <m/>
    <m/>
    <n v="1"/>
    <n v="0"/>
    <n v="-1"/>
    <n v="0"/>
    <n v="0"/>
    <n v="0"/>
    <n v="0"/>
    <n v="0"/>
    <n v="0"/>
    <n v="0"/>
    <n v="-1"/>
    <m/>
    <m/>
    <n v="-1"/>
    <m/>
    <m/>
    <m/>
    <m/>
    <m/>
    <m/>
    <m/>
    <m/>
    <m/>
    <n v="-1"/>
    <n v="-1"/>
    <m/>
    <m/>
    <n v="518373"/>
    <n v="174608"/>
    <s v="SRW"/>
    <s v="South Richmond"/>
    <m/>
    <m/>
    <x v="0"/>
    <m/>
    <m/>
    <m/>
    <m/>
    <s v="Conservation Area"/>
    <s v="CA30 St Matthias Richmond"/>
  </r>
  <r>
    <s v="19/3905/FUL"/>
    <s v="EXT"/>
    <m/>
    <d v="2020-10-22T00:00:00"/>
    <d v="2023-10-22T00:00:00"/>
    <d v="2022-02-01T00:00:00"/>
    <m/>
    <x v="1"/>
    <s v="Open Market"/>
    <s v="Y"/>
    <s v="Replacement shopfront, replacement windows, 2 no. rooflights on front roof slope, new basement level with lightwells and rear staircase ground floor side/rear extension and 3 rear dormer roof extension to facilitate the provision of 1 no. retail unit and 7 no. flats (5 x studio flats and 2 x 1 bed flats) with associated hard and soft landscaping, cycle and refuse stores."/>
    <s v="422 Upper Richmond Road West, East Sheen, London"/>
    <s v="TW10 5DY"/>
    <m/>
    <m/>
    <n v="1"/>
    <m/>
    <m/>
    <m/>
    <m/>
    <m/>
    <m/>
    <n v="1"/>
    <n v="7"/>
    <m/>
    <m/>
    <m/>
    <m/>
    <m/>
    <m/>
    <m/>
    <m/>
    <n v="7"/>
    <n v="7"/>
    <n v="0"/>
    <n v="-1"/>
    <n v="0"/>
    <n v="0"/>
    <n v="0"/>
    <n v="0"/>
    <n v="0"/>
    <n v="0"/>
    <n v="6"/>
    <m/>
    <m/>
    <m/>
    <n v="6"/>
    <m/>
    <m/>
    <m/>
    <m/>
    <m/>
    <m/>
    <m/>
    <m/>
    <n v="6"/>
    <n v="6"/>
    <m/>
    <m/>
    <n v="519849"/>
    <n v="175357"/>
    <s v="NRW"/>
    <s v="North Richmond"/>
    <m/>
    <m/>
    <x v="0"/>
    <m/>
    <m/>
    <m/>
    <m/>
    <m/>
    <m/>
  </r>
  <r>
    <s v="20/0136/FUL"/>
    <s v="NEW"/>
    <m/>
    <d v="2020-03-26T00:00:00"/>
    <d v="2023-03-26T00:00:00"/>
    <d v="2021-03-01T00:00:00"/>
    <d v="2023-01-06T00:00:00"/>
    <x v="1"/>
    <s v="Open Market"/>
    <s v="Y"/>
    <s v="Demolition of the existing house and reconstruction of replacement 2 storey with basement and accommodation in the roof single family home and associated parking, hard and soft landscaping."/>
    <s v="2 Belgrave Road, Barnes, London, SW13 9NS"/>
    <s v="SW13 9NS"/>
    <m/>
    <m/>
    <n v="1"/>
    <m/>
    <m/>
    <m/>
    <m/>
    <m/>
    <m/>
    <n v="1"/>
    <m/>
    <m/>
    <m/>
    <n v="1"/>
    <m/>
    <m/>
    <m/>
    <m/>
    <m/>
    <n v="1"/>
    <n v="0"/>
    <n v="0"/>
    <n v="-1"/>
    <n v="1"/>
    <n v="0"/>
    <n v="0"/>
    <n v="0"/>
    <n v="0"/>
    <n v="0"/>
    <n v="0"/>
    <m/>
    <m/>
    <n v="0"/>
    <m/>
    <m/>
    <m/>
    <m/>
    <m/>
    <m/>
    <m/>
    <m/>
    <m/>
    <n v="0"/>
    <n v="0"/>
    <m/>
    <m/>
    <n v="521893"/>
    <n v="177129"/>
    <s v="BAR"/>
    <s v="Barnes"/>
    <m/>
    <m/>
    <x v="0"/>
    <m/>
    <m/>
    <m/>
    <m/>
    <m/>
    <m/>
  </r>
  <r>
    <s v="20/0222/FUL"/>
    <s v="NEW"/>
    <m/>
    <d v="2021-05-04T00:00:00"/>
    <d v="2024-05-04T00:00:00"/>
    <d v="2022-02-01T00:00:00"/>
    <m/>
    <x v="1"/>
    <s v="London Affordable Rent"/>
    <s v="Y"/>
    <s v="Erection of a two storey residential building with accommodation within the roof to provide 14 flats (11 x 1 bed &amp; 3 x 2 bed units) with associated car parking and landscaping."/>
    <s v="Land Ajacent To, 38 - 42 Hampton Road, Teddington"/>
    <s v="TW11 0JE"/>
    <m/>
    <m/>
    <m/>
    <m/>
    <m/>
    <m/>
    <m/>
    <m/>
    <m/>
    <n v="0"/>
    <n v="5"/>
    <n v="3"/>
    <m/>
    <m/>
    <m/>
    <m/>
    <m/>
    <m/>
    <m/>
    <n v="8"/>
    <n v="5"/>
    <n v="3"/>
    <n v="0"/>
    <n v="0"/>
    <n v="0"/>
    <n v="0"/>
    <n v="0"/>
    <n v="0"/>
    <n v="0"/>
    <n v="8"/>
    <s v="Y"/>
    <m/>
    <m/>
    <n v="8"/>
    <m/>
    <m/>
    <m/>
    <m/>
    <m/>
    <m/>
    <m/>
    <m/>
    <n v="8"/>
    <n v="8"/>
    <m/>
    <m/>
    <n v="515045"/>
    <n v="171153"/>
    <s v="FHH"/>
    <s v="Fulwell and Hampton Hill"/>
    <m/>
    <m/>
    <x v="0"/>
    <m/>
    <m/>
    <m/>
    <m/>
    <m/>
    <m/>
  </r>
  <r>
    <s v="20/0222/FUL"/>
    <s v="NEW"/>
    <m/>
    <d v="2021-05-04T00:00:00"/>
    <d v="2024-05-04T00:00:00"/>
    <d v="2022-02-01T00:00:00"/>
    <m/>
    <x v="1"/>
    <s v="Shared Ownership"/>
    <s v="Y"/>
    <s v="Erection of a two storey residential building with accommodation within the roof to provide 14 flats (11 x 1 bed &amp; 3 x 2 bed units) with associated car parking and landscaping."/>
    <s v="Land Ajacent To, 38 - 42 Hampton Road, Teddington"/>
    <s v="TW11 0JE"/>
    <m/>
    <m/>
    <m/>
    <m/>
    <m/>
    <m/>
    <m/>
    <m/>
    <m/>
    <n v="0"/>
    <n v="6"/>
    <m/>
    <m/>
    <m/>
    <m/>
    <m/>
    <m/>
    <m/>
    <m/>
    <n v="6"/>
    <n v="6"/>
    <n v="0"/>
    <n v="0"/>
    <n v="0"/>
    <n v="0"/>
    <n v="0"/>
    <n v="0"/>
    <n v="0"/>
    <n v="0"/>
    <n v="6"/>
    <s v="Y"/>
    <m/>
    <m/>
    <n v="6"/>
    <m/>
    <m/>
    <m/>
    <m/>
    <m/>
    <m/>
    <m/>
    <m/>
    <n v="6"/>
    <n v="6"/>
    <m/>
    <m/>
    <n v="515045"/>
    <n v="171153"/>
    <s v="FHH"/>
    <s v="Fulwell and Hampton Hill"/>
    <m/>
    <m/>
    <x v="0"/>
    <m/>
    <m/>
    <m/>
    <m/>
    <m/>
    <m/>
  </r>
  <r>
    <s v="20/0256/FUL"/>
    <s v="MIX"/>
    <m/>
    <d v="2020-11-09T00:00:00"/>
    <d v="2023-11-09T00:00:00"/>
    <d v="2021-09-01T00:00:00"/>
    <m/>
    <x v="1"/>
    <s v="Open Market"/>
    <s v="Y"/>
    <s v="Alterations to existing shopfront to create new entrance door, part change of use of ground floor, 2 rooflights on front roof slope, rear dormer roof extension to rear roof slope and roof to outrigger to facilitate the conversion of upper floors into C3 (Residential) use (to create 1 x 2 bed flat and 1 x studio).  New balustrade to rear to allow use of roof of ground floor extension as roof terrace."/>
    <s v="195 Upper Richmond Road West, East Sheen, SW14 8QT"/>
    <s v="SW14 8QT"/>
    <m/>
    <n v="1"/>
    <m/>
    <m/>
    <m/>
    <m/>
    <m/>
    <m/>
    <m/>
    <n v="1"/>
    <n v="1"/>
    <n v="1"/>
    <m/>
    <m/>
    <m/>
    <m/>
    <m/>
    <m/>
    <m/>
    <n v="2"/>
    <n v="1"/>
    <n v="0"/>
    <n v="0"/>
    <n v="0"/>
    <n v="0"/>
    <n v="0"/>
    <n v="0"/>
    <n v="0"/>
    <n v="0"/>
    <n v="1"/>
    <m/>
    <m/>
    <n v="1"/>
    <m/>
    <m/>
    <m/>
    <m/>
    <m/>
    <m/>
    <m/>
    <m/>
    <m/>
    <n v="1"/>
    <n v="1"/>
    <m/>
    <m/>
    <n v="520903"/>
    <n v="175430"/>
    <s v="EAS"/>
    <s v="East Sheen"/>
    <m/>
    <s v="East Sheen"/>
    <x v="0"/>
    <m/>
    <m/>
    <m/>
    <m/>
    <m/>
    <m/>
  </r>
  <r>
    <s v="20/0361/FUL"/>
    <s v="CHU"/>
    <m/>
    <d v="2020-07-31T00:00:00"/>
    <d v="2023-07-31T00:00:00"/>
    <d v="2020-10-01T00:00:00"/>
    <m/>
    <x v="1"/>
    <s v="Open Market"/>
    <s v="Y"/>
    <s v="Enlargement of existing dormer on rear roof, replacement shopfront, replacement windows to front and rear, removel of exisitng lean to at rear first floor level to facilitate change of use of part ground floor, first, second and third floors from A4 to C3 (Residential) to create 3 flats (2 x studio and 1 x 2 bed flats) "/>
    <s v="26 - 28 York Street, Twickenham, TW1 3LJ, "/>
    <s v="TW1 3LJ"/>
    <m/>
    <n v="1"/>
    <m/>
    <m/>
    <m/>
    <m/>
    <m/>
    <m/>
    <m/>
    <n v="1"/>
    <n v="2"/>
    <n v="1"/>
    <m/>
    <m/>
    <m/>
    <m/>
    <m/>
    <m/>
    <m/>
    <n v="3"/>
    <n v="2"/>
    <n v="0"/>
    <n v="0"/>
    <n v="0"/>
    <n v="0"/>
    <n v="0"/>
    <n v="0"/>
    <n v="0"/>
    <n v="0"/>
    <n v="2"/>
    <m/>
    <m/>
    <n v="2"/>
    <m/>
    <m/>
    <m/>
    <m/>
    <m/>
    <m/>
    <m/>
    <m/>
    <m/>
    <n v="2"/>
    <n v="2"/>
    <m/>
    <m/>
    <n v="516334"/>
    <n v="173358"/>
    <s v="TWR"/>
    <s v="Twickenham Riverside"/>
    <m/>
    <s v="Twickenham"/>
    <x v="0"/>
    <m/>
    <m/>
    <m/>
    <m/>
    <s v="Conservation Area"/>
    <s v="CA8 Twickenham Riverside"/>
  </r>
  <r>
    <s v="20/0384/GPD15"/>
    <s v="CHU"/>
    <s v="PA"/>
    <d v="2020-04-01T00:00:00"/>
    <d v="2023-04-01T00:00:00"/>
    <d v="2020-09-01T00:00:00"/>
    <m/>
    <x v="1"/>
    <s v="Open Market"/>
    <s v="Y"/>
    <s v="Change of use of part of first floor level from B1(a) office unit C3 (dwelling house) to form one x 4 bed self-contained apartment."/>
    <s v="21 Station Road, Barnes, London, SW13 0LF"/>
    <s v="SW13 0LF"/>
    <m/>
    <m/>
    <m/>
    <m/>
    <m/>
    <m/>
    <m/>
    <m/>
    <m/>
    <n v="0"/>
    <m/>
    <m/>
    <m/>
    <n v="1"/>
    <m/>
    <m/>
    <m/>
    <m/>
    <m/>
    <n v="1"/>
    <n v="0"/>
    <n v="0"/>
    <n v="0"/>
    <n v="1"/>
    <n v="0"/>
    <n v="0"/>
    <n v="0"/>
    <n v="0"/>
    <n v="0"/>
    <n v="1"/>
    <m/>
    <m/>
    <m/>
    <n v="1"/>
    <m/>
    <m/>
    <m/>
    <m/>
    <m/>
    <m/>
    <m/>
    <m/>
    <n v="1"/>
    <n v="1"/>
    <m/>
    <m/>
    <n v="521854"/>
    <n v="176284"/>
    <s v="MBC"/>
    <s v="Mortlake and Barnes Common"/>
    <m/>
    <m/>
    <x v="0"/>
    <m/>
    <m/>
    <m/>
    <m/>
    <s v="Conservation Area"/>
    <s v="CA1 Barnes Green"/>
  </r>
  <r>
    <s v="20/0714/FUL"/>
    <s v="NEW"/>
    <m/>
    <d v="2020-07-20T00:00:00"/>
    <d v="2023-07-20T00:00:00"/>
    <d v="2021-02-01T00:00:00"/>
    <m/>
    <x v="1"/>
    <s v="Open Market"/>
    <s v="Y"/>
    <s v="Demolition of existing semi-detached dwelling and replacement with a 2 storey semi-detached dwelling with basement and accommodation in the roof and associated parking, hard and soft landscaping, cycle and refuse stores"/>
    <s v="6 Cumberland Road, Barnes, London, SW13 9LY"/>
    <s v="SW13 9LY"/>
    <m/>
    <m/>
    <m/>
    <m/>
    <m/>
    <n v="1"/>
    <m/>
    <m/>
    <m/>
    <n v="1"/>
    <m/>
    <m/>
    <m/>
    <m/>
    <n v="1"/>
    <m/>
    <m/>
    <m/>
    <m/>
    <n v="1"/>
    <n v="0"/>
    <n v="0"/>
    <n v="0"/>
    <n v="0"/>
    <n v="1"/>
    <n v="-1"/>
    <n v="0"/>
    <n v="0"/>
    <n v="0"/>
    <n v="0"/>
    <m/>
    <m/>
    <n v="0"/>
    <m/>
    <m/>
    <m/>
    <m/>
    <m/>
    <m/>
    <m/>
    <m/>
    <m/>
    <n v="0"/>
    <n v="0"/>
    <m/>
    <m/>
    <n v="521978"/>
    <n v="176841"/>
    <s v="BAR"/>
    <s v="Barnes"/>
    <m/>
    <m/>
    <x v="0"/>
    <m/>
    <m/>
    <m/>
    <m/>
    <m/>
    <m/>
  </r>
  <r>
    <s v="20/0773/FUL"/>
    <s v="NEW"/>
    <m/>
    <d v="2020-07-08T00:00:00"/>
    <d v="2023-07-08T00:00:00"/>
    <d v="2020-09-08T00:00:00"/>
    <m/>
    <x v="1"/>
    <s v="Open Market"/>
    <s v="Y"/>
    <s v="Erection of 1no. single storey 2 bed dwellinghouse with associated cycle and refuse stores"/>
    <s v="Land At, Railway Side, Barnes, London"/>
    <s v="SW13 0AL"/>
    <m/>
    <m/>
    <m/>
    <m/>
    <m/>
    <m/>
    <m/>
    <m/>
    <m/>
    <n v="0"/>
    <m/>
    <n v="1"/>
    <m/>
    <m/>
    <m/>
    <m/>
    <m/>
    <m/>
    <m/>
    <n v="1"/>
    <n v="0"/>
    <n v="1"/>
    <n v="0"/>
    <n v="0"/>
    <n v="0"/>
    <n v="0"/>
    <n v="0"/>
    <n v="0"/>
    <n v="0"/>
    <n v="1"/>
    <m/>
    <m/>
    <n v="1"/>
    <m/>
    <m/>
    <m/>
    <m/>
    <m/>
    <m/>
    <m/>
    <m/>
    <m/>
    <n v="1"/>
    <n v="1"/>
    <m/>
    <m/>
    <n v="521729"/>
    <n v="176011"/>
    <s v="MBC"/>
    <s v="Mortlake and Barnes Common"/>
    <m/>
    <m/>
    <x v="0"/>
    <m/>
    <m/>
    <m/>
    <m/>
    <s v="Conservation Area"/>
    <s v="CA16 Thorne Passage Mortlake"/>
  </r>
  <r>
    <s v="20/0857/GPD15"/>
    <s v="CHU"/>
    <s v="PA"/>
    <d v="2021-01-27T00:00:00"/>
    <d v="2024-01-27T00:00:00"/>
    <d v="2021-09-01T00:00:00"/>
    <d v="2022-09-28T00:00:00"/>
    <x v="1"/>
    <s v="Open Market"/>
    <s v="Y"/>
    <s v="Change of Use of B1(a) (Office) accommodation to provide 3 no. self-contained flats (C3 Residential) and associated refuse, recycling and cycle parking."/>
    <s v="2B Claremont Road, Teddington, TW11 8DG, "/>
    <s v="TW11 8DG"/>
    <m/>
    <m/>
    <m/>
    <m/>
    <m/>
    <m/>
    <m/>
    <m/>
    <m/>
    <n v="0"/>
    <n v="1"/>
    <n v="2"/>
    <m/>
    <m/>
    <m/>
    <m/>
    <m/>
    <m/>
    <m/>
    <n v="3"/>
    <n v="1"/>
    <n v="2"/>
    <n v="0"/>
    <n v="0"/>
    <n v="0"/>
    <n v="0"/>
    <n v="0"/>
    <n v="0"/>
    <n v="0"/>
    <n v="3"/>
    <m/>
    <m/>
    <n v="3"/>
    <m/>
    <m/>
    <m/>
    <m/>
    <m/>
    <m/>
    <m/>
    <m/>
    <m/>
    <n v="3"/>
    <n v="3"/>
    <m/>
    <m/>
    <n v="515781"/>
    <n v="171435"/>
    <s v="TED"/>
    <s v="Teddington"/>
    <m/>
    <m/>
    <x v="0"/>
    <m/>
    <m/>
    <m/>
    <m/>
    <m/>
    <m/>
  </r>
  <r>
    <s v="20/0899/GPD15"/>
    <s v="CHU"/>
    <s v="PA"/>
    <d v="2020-05-20T00:00:00"/>
    <d v="2023-05-20T00:00:00"/>
    <d v="2021-08-02T00:00:00"/>
    <m/>
    <x v="1"/>
    <s v="Open Market"/>
    <s v="Y"/>
    <s v="Change of use and first and second-story extensions (including basement) of a previous office building (B1a) to provide 5no. residential units (C3 use)."/>
    <s v="The Coach House , 273A Sandycombe Road, Richmond, TW9 3LU"/>
    <s v="TW9 3LU"/>
    <m/>
    <m/>
    <m/>
    <m/>
    <m/>
    <m/>
    <m/>
    <m/>
    <m/>
    <n v="0"/>
    <n v="5"/>
    <m/>
    <m/>
    <m/>
    <m/>
    <m/>
    <m/>
    <m/>
    <m/>
    <n v="5"/>
    <n v="5"/>
    <n v="0"/>
    <n v="0"/>
    <n v="0"/>
    <n v="0"/>
    <n v="0"/>
    <n v="0"/>
    <n v="0"/>
    <n v="0"/>
    <n v="5"/>
    <m/>
    <m/>
    <m/>
    <n v="5"/>
    <m/>
    <m/>
    <m/>
    <m/>
    <m/>
    <m/>
    <m/>
    <m/>
    <n v="5"/>
    <n v="5"/>
    <m/>
    <m/>
    <n v="519113"/>
    <n v="176411"/>
    <s v="KWA"/>
    <s v="Kew"/>
    <m/>
    <m/>
    <x v="0"/>
    <m/>
    <m/>
    <m/>
    <m/>
    <s v="Conservation Area"/>
    <s v="CA15 Kew Gardens Kew"/>
  </r>
  <r>
    <s v="20/1025/FUL"/>
    <s v="NEW"/>
    <m/>
    <d v="2021-01-13T00:00:00"/>
    <d v="2024-01-13T00:00:00"/>
    <d v="2021-08-01T00:00:00"/>
    <m/>
    <x v="1"/>
    <s v="Open Market"/>
    <s v="Y"/>
    <s v="Demolition of existing delivery office and redevelopment of the site for mixed use development (Class E and Class C3) comprising 6 residential townhouses of 2 storeys + roof in height (ground inclusive) and a building of two storeys + roof in height (grou"/>
    <s v="Hampton Delivery Office , Rosehill, Hampton, TW12 2AA"/>
    <s v="TW12 2AA"/>
    <m/>
    <m/>
    <m/>
    <m/>
    <m/>
    <m/>
    <m/>
    <m/>
    <m/>
    <n v="0"/>
    <m/>
    <m/>
    <m/>
    <n v="6"/>
    <m/>
    <m/>
    <m/>
    <m/>
    <m/>
    <n v="6"/>
    <n v="0"/>
    <n v="0"/>
    <n v="0"/>
    <n v="6"/>
    <n v="0"/>
    <n v="0"/>
    <n v="0"/>
    <n v="0"/>
    <n v="0"/>
    <n v="6"/>
    <m/>
    <m/>
    <n v="6"/>
    <m/>
    <m/>
    <m/>
    <m/>
    <m/>
    <m/>
    <m/>
    <m/>
    <m/>
    <n v="6"/>
    <n v="6"/>
    <m/>
    <m/>
    <n v="513446"/>
    <n v="169655"/>
    <s v="HTN"/>
    <s v="Hampton"/>
    <m/>
    <m/>
    <x v="0"/>
    <m/>
    <m/>
    <m/>
    <m/>
    <s v="Conservation Area"/>
    <s v="CA12 Hampton Village"/>
  </r>
  <r>
    <s v="20/1080/FUL"/>
    <s v="NEW"/>
    <m/>
    <d v="2020-11-02T00:00:00"/>
    <d v="2023-11-02T00:00:00"/>
    <d v="2021-12-02T00:00:00"/>
    <d v="2022-09-13T00:00:00"/>
    <x v="1"/>
    <s v="Open Market"/>
    <s v="Y"/>
    <s v="Subdivision of existing plot and erection of a 2 bedroom detached dwelling with associated landscaping and shared front parking"/>
    <s v="1 Butts Crescent, Hanworth, Feltham, TW13 6HU, "/>
    <s v="TW13 6HU"/>
    <m/>
    <m/>
    <m/>
    <m/>
    <m/>
    <m/>
    <m/>
    <m/>
    <m/>
    <n v="0"/>
    <m/>
    <n v="1"/>
    <m/>
    <m/>
    <m/>
    <m/>
    <m/>
    <m/>
    <m/>
    <n v="1"/>
    <n v="0"/>
    <n v="1"/>
    <n v="0"/>
    <n v="0"/>
    <n v="0"/>
    <n v="0"/>
    <n v="0"/>
    <n v="0"/>
    <n v="0"/>
    <n v="1"/>
    <m/>
    <m/>
    <n v="1"/>
    <m/>
    <m/>
    <m/>
    <m/>
    <m/>
    <m/>
    <m/>
    <m/>
    <m/>
    <n v="1"/>
    <n v="1"/>
    <m/>
    <m/>
    <n v="513119"/>
    <n v="172196"/>
    <s v="WET"/>
    <s v="West Twickenham"/>
    <s v="Y"/>
    <m/>
    <x v="0"/>
    <m/>
    <m/>
    <m/>
    <m/>
    <m/>
    <m/>
  </r>
  <r>
    <s v="20/1461/FUL"/>
    <s v="CON"/>
    <m/>
    <d v="2020-10-02T00:00:00"/>
    <d v="2023-10-02T00:00:00"/>
    <d v="2021-12-01T00:00:00"/>
    <d v="2022-05-13T00:00:00"/>
    <x v="1"/>
    <s v="Open Market"/>
    <s v="Y"/>
    <s v="Replacement door.  Change of use from C3 residential to Flexible Non-Residential Institutions or office use.  External cycle racks."/>
    <s v="3 Cedar Terrace, Richmond, TW9 2JE"/>
    <s v="TW9 2JE"/>
    <m/>
    <m/>
    <m/>
    <n v="1"/>
    <m/>
    <m/>
    <m/>
    <m/>
    <m/>
    <n v="1"/>
    <m/>
    <m/>
    <m/>
    <m/>
    <m/>
    <m/>
    <m/>
    <m/>
    <m/>
    <n v="0"/>
    <n v="0"/>
    <n v="0"/>
    <n v="0"/>
    <n v="-1"/>
    <n v="0"/>
    <n v="0"/>
    <n v="0"/>
    <n v="0"/>
    <n v="0"/>
    <n v="-1"/>
    <m/>
    <m/>
    <n v="-1"/>
    <m/>
    <m/>
    <m/>
    <m/>
    <m/>
    <m/>
    <m/>
    <m/>
    <m/>
    <n v="-1"/>
    <n v="-1"/>
    <m/>
    <m/>
    <n v="518472"/>
    <n v="175425"/>
    <s v="NRW"/>
    <s v="North Richmond"/>
    <m/>
    <m/>
    <x v="0"/>
    <m/>
    <m/>
    <m/>
    <m/>
    <m/>
    <m/>
  </r>
  <r>
    <s v="20/1484/FUL"/>
    <s v="NEW"/>
    <m/>
    <d v="2020-08-10T00:00:00"/>
    <d v="2023-08-10T00:00:00"/>
    <d v="2021-03-31T00:00:00"/>
    <d v="2023-01-20T00:00:00"/>
    <x v="1"/>
    <s v="Open Market"/>
    <s v="Y"/>
    <s v="Demolition of garage and erection of Coach House style dwelling."/>
    <s v="Land To The Rear Of 178A - 184 , Kingston Lane, Teddington, TW11 9HD"/>
    <s v="TW11 9HD"/>
    <m/>
    <m/>
    <m/>
    <m/>
    <m/>
    <m/>
    <m/>
    <m/>
    <m/>
    <n v="0"/>
    <n v="1"/>
    <m/>
    <m/>
    <m/>
    <m/>
    <m/>
    <m/>
    <m/>
    <m/>
    <n v="1"/>
    <n v="1"/>
    <n v="0"/>
    <n v="0"/>
    <n v="0"/>
    <n v="0"/>
    <n v="0"/>
    <n v="0"/>
    <n v="0"/>
    <n v="0"/>
    <n v="1"/>
    <m/>
    <m/>
    <n v="1"/>
    <m/>
    <m/>
    <m/>
    <m/>
    <m/>
    <m/>
    <m/>
    <m/>
    <m/>
    <n v="1"/>
    <n v="1"/>
    <m/>
    <m/>
    <n v="516812"/>
    <n v="170692"/>
    <s v="HWI"/>
    <s v="Hampton Wick"/>
    <m/>
    <m/>
    <x v="0"/>
    <m/>
    <m/>
    <m/>
    <m/>
    <m/>
    <m/>
  </r>
  <r>
    <s v="20/1499/FUL"/>
    <s v="NEW"/>
    <m/>
    <d v="2020-09-29T00:00:00"/>
    <d v="2024-03-04T00:00:00"/>
    <d v="2022-03-31T00:00:00"/>
    <m/>
    <x v="1"/>
    <s v="Open Market"/>
    <s v="Y"/>
    <s v="Demolition of existing buildings and the erection of a replacement building to contain 9no. flats (Use Class C3), with associated works including landscaping and parking."/>
    <s v="Boundaries, 1 St James's Road, Hampton Hill, Hampton, TW12 1DH, "/>
    <s v="TW12 1DH"/>
    <m/>
    <m/>
    <m/>
    <n v="1"/>
    <m/>
    <m/>
    <m/>
    <m/>
    <m/>
    <n v="1"/>
    <n v="1"/>
    <n v="7"/>
    <n v="1"/>
    <m/>
    <m/>
    <m/>
    <m/>
    <m/>
    <m/>
    <n v="9"/>
    <n v="1"/>
    <n v="7"/>
    <n v="1"/>
    <n v="-1"/>
    <n v="0"/>
    <n v="0"/>
    <n v="0"/>
    <n v="0"/>
    <n v="0"/>
    <n v="8"/>
    <m/>
    <m/>
    <n v="8"/>
    <m/>
    <m/>
    <m/>
    <m/>
    <m/>
    <m/>
    <m/>
    <m/>
    <m/>
    <n v="8"/>
    <n v="8"/>
    <m/>
    <m/>
    <n v="513824"/>
    <n v="171219"/>
    <s v="HNN"/>
    <s v="Hampton North"/>
    <m/>
    <m/>
    <x v="0"/>
    <m/>
    <m/>
    <m/>
    <m/>
    <m/>
    <m/>
  </r>
  <r>
    <s v="20/1870/FUL"/>
    <s v="CHU"/>
    <m/>
    <d v="2021-08-19T00:00:00"/>
    <d v="2024-08-19T00:00:00"/>
    <d v="2022-03-01T00:00:00"/>
    <m/>
    <x v="1"/>
    <s v="Open Market"/>
    <s v="Y"/>
    <s v="Conversion to Use Class C3 of part only of B1 commercial space (with direct access at ground floor level) approved under LPA Ref: 13/3388 and providing at first floor level 4 x 2 Bed and 2 x 1 Bed dwellings."/>
    <s v="Unit B, 1 Railshead Road, Twickenham, Isleworth, TW7 7EP"/>
    <s v="TW7 7EP"/>
    <m/>
    <m/>
    <m/>
    <m/>
    <m/>
    <m/>
    <m/>
    <m/>
    <m/>
    <n v="0"/>
    <n v="2"/>
    <n v="4"/>
    <m/>
    <m/>
    <m/>
    <m/>
    <m/>
    <m/>
    <m/>
    <n v="6"/>
    <n v="2"/>
    <n v="4"/>
    <n v="0"/>
    <n v="0"/>
    <n v="0"/>
    <n v="0"/>
    <n v="0"/>
    <n v="0"/>
    <n v="0"/>
    <n v="6"/>
    <m/>
    <m/>
    <n v="6"/>
    <m/>
    <m/>
    <m/>
    <m/>
    <m/>
    <m/>
    <m/>
    <m/>
    <m/>
    <n v="6"/>
    <n v="6"/>
    <m/>
    <m/>
    <n v="516610"/>
    <n v="175362"/>
    <s v="STM"/>
    <s v="St. Margarets and North Twickenham"/>
    <m/>
    <m/>
    <x v="0"/>
    <m/>
    <m/>
    <m/>
    <m/>
    <s v="Conservation Area"/>
    <s v="CA19 St Margarets"/>
  </r>
  <r>
    <s v="20/1986/FUL"/>
    <s v="NEW"/>
    <m/>
    <d v="2020-11-06T00:00:00"/>
    <d v="2023-11-06T00:00:00"/>
    <d v="2022-01-26T00:00:00"/>
    <m/>
    <x v="1"/>
    <s v="Open Market"/>
    <s v="Y"/>
    <s v="Replacement of the dwelling and garages with a new build dwelling and garage. Demolition of the existing dwelling and garages. Uses as existing"/>
    <s v="17A Strawberry Hill Road, Twickenham, TW1 4QB"/>
    <s v="TW1 4QB"/>
    <m/>
    <m/>
    <m/>
    <m/>
    <n v="1"/>
    <m/>
    <m/>
    <m/>
    <m/>
    <n v="1"/>
    <m/>
    <m/>
    <m/>
    <m/>
    <n v="1"/>
    <m/>
    <m/>
    <m/>
    <m/>
    <n v="1"/>
    <n v="0"/>
    <n v="0"/>
    <n v="0"/>
    <n v="0"/>
    <n v="0"/>
    <n v="0"/>
    <n v="0"/>
    <n v="0"/>
    <n v="0"/>
    <n v="0"/>
    <m/>
    <m/>
    <n v="0"/>
    <m/>
    <m/>
    <m/>
    <m/>
    <m/>
    <m/>
    <m/>
    <m/>
    <m/>
    <n v="0"/>
    <n v="0"/>
    <m/>
    <m/>
    <n v="515689"/>
    <n v="172252"/>
    <s v="SOT"/>
    <s v="South Twickenham"/>
    <m/>
    <m/>
    <x v="0"/>
    <m/>
    <m/>
    <m/>
    <m/>
    <s v="Conservation Area"/>
    <s v="CA43 Strawberry Hill Road"/>
  </r>
  <r>
    <s v="20/2238/FUL"/>
    <s v="NEW"/>
    <m/>
    <d v="2021-02-05T00:00:00"/>
    <d v="2024-02-05T00:00:00"/>
    <d v="2021-08-01T00:00:00"/>
    <m/>
    <x v="1"/>
    <s v="Open Market"/>
    <s v="Y"/>
    <s v="One new, single storey, 3 bedroom house (C3a) with associated parking off Southfield Gardens and amenity space."/>
    <s v="11 - 12 Cusack Close, Twickenham"/>
    <s v="TW1"/>
    <m/>
    <m/>
    <m/>
    <m/>
    <m/>
    <m/>
    <m/>
    <m/>
    <m/>
    <n v="0"/>
    <m/>
    <m/>
    <n v="1"/>
    <m/>
    <m/>
    <m/>
    <m/>
    <m/>
    <m/>
    <n v="1"/>
    <n v="0"/>
    <n v="0"/>
    <n v="1"/>
    <n v="0"/>
    <n v="0"/>
    <n v="0"/>
    <n v="0"/>
    <n v="0"/>
    <n v="0"/>
    <n v="1"/>
    <m/>
    <m/>
    <m/>
    <n v="1"/>
    <m/>
    <m/>
    <m/>
    <m/>
    <m/>
    <m/>
    <m/>
    <m/>
    <n v="1"/>
    <n v="1"/>
    <m/>
    <m/>
    <n v="515563"/>
    <n v="171846"/>
    <s v="SOT"/>
    <s v="South Twickenham"/>
    <m/>
    <m/>
    <x v="0"/>
    <m/>
    <m/>
    <m/>
    <m/>
    <m/>
    <m/>
  </r>
  <r>
    <s v="20/2352/FUL"/>
    <s v="NEW"/>
    <m/>
    <d v="2021-06-01T00:00:00"/>
    <d v="2024-06-01T00:00:00"/>
    <d v="2022-01-24T00:00:00"/>
    <m/>
    <x v="1"/>
    <s v="Open Market"/>
    <s v="Y"/>
    <s v="New detached 2 storey house at northern end of property plot, new single storey detached garage, new driveway off Cardinal's Walk. Existing house retained to Manor Gardens, sub division of plot."/>
    <s v="2 Manor Gardens, Hampton, TW12 2TU"/>
    <s v="TW12 2TU"/>
    <m/>
    <m/>
    <m/>
    <m/>
    <m/>
    <m/>
    <m/>
    <m/>
    <m/>
    <n v="0"/>
    <m/>
    <m/>
    <n v="1"/>
    <m/>
    <m/>
    <m/>
    <m/>
    <m/>
    <m/>
    <n v="1"/>
    <n v="0"/>
    <n v="0"/>
    <n v="1"/>
    <n v="0"/>
    <n v="0"/>
    <n v="0"/>
    <n v="0"/>
    <n v="0"/>
    <n v="0"/>
    <n v="1"/>
    <m/>
    <m/>
    <n v="1"/>
    <m/>
    <m/>
    <m/>
    <m/>
    <m/>
    <m/>
    <m/>
    <m/>
    <m/>
    <n v="1"/>
    <n v="1"/>
    <m/>
    <m/>
    <n v="514133"/>
    <n v="170165"/>
    <s v="HTN"/>
    <s v="Hampton"/>
    <s v="Y"/>
    <m/>
    <x v="0"/>
    <m/>
    <m/>
    <m/>
    <m/>
    <m/>
    <m/>
  </r>
  <r>
    <s v="20/2490/FUL"/>
    <s v="CHU"/>
    <m/>
    <d v="2020-11-09T00:00:00"/>
    <d v="2023-11-09T00:00:00"/>
    <d v="2021-01-05T00:00:00"/>
    <d v="2022-11-22T00:00:00"/>
    <x v="1"/>
    <s v="Open Market"/>
    <s v="Y"/>
    <s v="Conversion of the first and second floor c3 single dwelling  (ex-HMO) into 2no. Self contained flats. Consisting of two 2 bedroom 3 person flats. Provision for external bin &amp; cycle storage to the rear."/>
    <s v="112A Heath Road, Twickenham, TW1 4BW"/>
    <s v="TW1 4BW"/>
    <m/>
    <m/>
    <m/>
    <n v="1"/>
    <m/>
    <m/>
    <m/>
    <m/>
    <m/>
    <n v="1"/>
    <m/>
    <n v="2"/>
    <m/>
    <m/>
    <m/>
    <m/>
    <m/>
    <m/>
    <m/>
    <n v="2"/>
    <n v="0"/>
    <n v="2"/>
    <n v="0"/>
    <n v="-1"/>
    <n v="0"/>
    <n v="0"/>
    <n v="0"/>
    <n v="0"/>
    <n v="0"/>
    <n v="1"/>
    <m/>
    <m/>
    <n v="1"/>
    <m/>
    <m/>
    <m/>
    <m/>
    <m/>
    <m/>
    <m/>
    <m/>
    <m/>
    <n v="1"/>
    <n v="1"/>
    <m/>
    <m/>
    <n v="515798"/>
    <n v="173148"/>
    <s v="SOT"/>
    <s v="South Twickenham"/>
    <m/>
    <s v="Twickenham"/>
    <x v="0"/>
    <m/>
    <m/>
    <m/>
    <m/>
    <m/>
    <m/>
  </r>
  <r>
    <s v="20/2500/FUL"/>
    <s v="NEW"/>
    <m/>
    <d v="2021-01-06T00:00:00"/>
    <d v="2024-01-06T00:00:00"/>
    <d v="2021-08-16T00:00:00"/>
    <m/>
    <x v="1"/>
    <s v="Open Market"/>
    <s v="Y"/>
    <s v="Erection of a single detached dwellinghouse with basement and sunken patio following demolition of existing side extension to former care home.   Conversion of former care home to a single dwellinghouse together with a proposed single storey rear extensio"/>
    <s v="96 Wensleydale Road, Hampton, TW12 2LY, "/>
    <s v="TW12 2LY"/>
    <m/>
    <m/>
    <m/>
    <m/>
    <m/>
    <m/>
    <m/>
    <m/>
    <m/>
    <n v="0"/>
    <m/>
    <m/>
    <m/>
    <m/>
    <n v="2"/>
    <m/>
    <m/>
    <m/>
    <m/>
    <n v="2"/>
    <n v="0"/>
    <n v="0"/>
    <n v="0"/>
    <n v="0"/>
    <n v="2"/>
    <n v="0"/>
    <n v="0"/>
    <n v="0"/>
    <n v="0"/>
    <n v="2"/>
    <m/>
    <m/>
    <n v="2"/>
    <m/>
    <m/>
    <m/>
    <m/>
    <m/>
    <m/>
    <m/>
    <m/>
    <m/>
    <n v="2"/>
    <n v="2"/>
    <m/>
    <m/>
    <n v="513454"/>
    <n v="170508"/>
    <s v="HTN"/>
    <s v="Hampton"/>
    <m/>
    <m/>
    <x v="0"/>
    <m/>
    <m/>
    <m/>
    <m/>
    <m/>
    <m/>
  </r>
  <r>
    <s v="20/2505/FUL"/>
    <s v="NEW"/>
    <m/>
    <d v="2021-02-24T00:00:00"/>
    <d v="2024-02-24T00:00:00"/>
    <d v="2021-03-31T00:00:00"/>
    <d v="2022-04-19T00:00:00"/>
    <x v="1"/>
    <s v="Open Market"/>
    <s v="Y"/>
    <s v="Demolition of an existing garage and creation of a new 4-bedroom house with associated parking, refuse, recycling, cycle storage, landscaping and amenity space."/>
    <s v="1 Derwent Road, Twickenham, TW2 7HQ"/>
    <s v="TW2 7HQ"/>
    <m/>
    <m/>
    <m/>
    <m/>
    <m/>
    <m/>
    <m/>
    <m/>
    <m/>
    <n v="0"/>
    <m/>
    <m/>
    <m/>
    <n v="1"/>
    <m/>
    <m/>
    <m/>
    <m/>
    <m/>
    <n v="1"/>
    <n v="0"/>
    <n v="0"/>
    <n v="0"/>
    <n v="1"/>
    <n v="0"/>
    <n v="0"/>
    <n v="0"/>
    <n v="0"/>
    <n v="0"/>
    <n v="1"/>
    <m/>
    <m/>
    <n v="1"/>
    <m/>
    <m/>
    <m/>
    <m/>
    <m/>
    <m/>
    <m/>
    <m/>
    <m/>
    <n v="1"/>
    <n v="1"/>
    <m/>
    <m/>
    <n v="513900"/>
    <n v="174312"/>
    <s v="WHI"/>
    <s v="Whitton"/>
    <m/>
    <m/>
    <x v="0"/>
    <m/>
    <m/>
    <m/>
    <m/>
    <m/>
    <m/>
  </r>
  <r>
    <s v="20/2691/FUL"/>
    <s v="NEW"/>
    <m/>
    <d v="2020-12-21T00:00:00"/>
    <d v="2023-12-21T00:00:00"/>
    <d v="2021-10-01T00:00:00"/>
    <d v="2022-07-16T00:00:00"/>
    <x v="1"/>
    <s v="Open Market"/>
    <s v="Y"/>
    <s v="Replacement two storey dwellinghouse with accommodation in the roof and associated cycle and refuse stores"/>
    <s v="51 Howsman Road, Barnes, London, SW13 9AW"/>
    <s v="SW13 9AW"/>
    <m/>
    <m/>
    <n v="1"/>
    <m/>
    <m/>
    <m/>
    <m/>
    <m/>
    <m/>
    <n v="1"/>
    <m/>
    <m/>
    <m/>
    <n v="1"/>
    <m/>
    <m/>
    <m/>
    <m/>
    <m/>
    <n v="1"/>
    <n v="0"/>
    <n v="0"/>
    <n v="-1"/>
    <n v="1"/>
    <n v="0"/>
    <n v="0"/>
    <n v="0"/>
    <n v="0"/>
    <n v="0"/>
    <n v="0"/>
    <m/>
    <m/>
    <n v="0"/>
    <m/>
    <m/>
    <m/>
    <m/>
    <m/>
    <m/>
    <m/>
    <m/>
    <m/>
    <n v="0"/>
    <n v="0"/>
    <m/>
    <m/>
    <n v="522113"/>
    <n v="177588"/>
    <s v="BAR"/>
    <s v="Barnes"/>
    <m/>
    <m/>
    <x v="0"/>
    <m/>
    <m/>
    <m/>
    <m/>
    <m/>
    <m/>
  </r>
  <r>
    <s v="20/2694/FUL"/>
    <s v="NEW"/>
    <m/>
    <d v="2020-12-24T00:00:00"/>
    <d v="2023-12-24T00:00:00"/>
    <d v="2021-04-30T00:00:00"/>
    <m/>
    <x v="1"/>
    <s v="Open Market"/>
    <s v="Y"/>
    <s v="Replacement Detached Dwelling with rooms in the roof"/>
    <s v="86 Ormond Drive, Hampton, TW12 2TN"/>
    <s v="TW12 2TN"/>
    <m/>
    <m/>
    <m/>
    <n v="1"/>
    <m/>
    <m/>
    <m/>
    <m/>
    <m/>
    <n v="1"/>
    <m/>
    <m/>
    <m/>
    <n v="1"/>
    <m/>
    <m/>
    <m/>
    <m/>
    <m/>
    <n v="1"/>
    <n v="0"/>
    <n v="0"/>
    <n v="0"/>
    <n v="0"/>
    <n v="0"/>
    <n v="0"/>
    <n v="0"/>
    <n v="0"/>
    <n v="0"/>
    <n v="0"/>
    <m/>
    <m/>
    <n v="0"/>
    <m/>
    <m/>
    <m/>
    <m/>
    <m/>
    <m/>
    <m/>
    <m/>
    <m/>
    <n v="0"/>
    <n v="0"/>
    <m/>
    <m/>
    <n v="513837"/>
    <n v="170102"/>
    <s v="HTN"/>
    <s v="Hampton"/>
    <m/>
    <m/>
    <x v="0"/>
    <m/>
    <m/>
    <m/>
    <m/>
    <m/>
    <m/>
  </r>
  <r>
    <s v="20/2721/FUL"/>
    <s v="CON"/>
    <m/>
    <d v="2021-02-15T00:00:00"/>
    <d v="2024-02-15T00:00:00"/>
    <d v="2021-03-01T00:00:00"/>
    <m/>
    <x v="1"/>
    <s v="Open Market"/>
    <s v="Y"/>
    <s v="Change of use of the building into 2no. flats and reduction and retention of outbuilding"/>
    <s v="54 Percy Road, Hampton, TW12 2JR"/>
    <s v="TW12 2JR"/>
    <m/>
    <m/>
    <m/>
    <m/>
    <m/>
    <n v="1"/>
    <m/>
    <m/>
    <m/>
    <n v="1"/>
    <m/>
    <n v="1"/>
    <n v="1"/>
    <m/>
    <m/>
    <m/>
    <m/>
    <m/>
    <m/>
    <n v="2"/>
    <n v="0"/>
    <n v="1"/>
    <n v="1"/>
    <n v="0"/>
    <n v="0"/>
    <n v="-1"/>
    <n v="0"/>
    <n v="0"/>
    <n v="0"/>
    <n v="1"/>
    <m/>
    <m/>
    <n v="1"/>
    <m/>
    <m/>
    <m/>
    <m/>
    <m/>
    <m/>
    <m/>
    <m/>
    <m/>
    <n v="1"/>
    <n v="1"/>
    <m/>
    <m/>
    <n v="513178"/>
    <n v="170142"/>
    <s v="HTN"/>
    <s v="Hampton"/>
    <m/>
    <m/>
    <x v="0"/>
    <m/>
    <m/>
    <m/>
    <m/>
    <m/>
    <m/>
  </r>
  <r>
    <s v="20/2757/VRC"/>
    <s v="NEW"/>
    <m/>
    <d v="2020-12-21T00:00:00"/>
    <d v="2023-12-21T00:00:00"/>
    <d v="2020-09-21T00:00:00"/>
    <m/>
    <x v="1"/>
    <s v="Open Market"/>
    <s v="Y"/>
    <s v="Variation of Condition 2 (Approved Drawings) of application 19/2753/FUL to allow for 1) the alterations to Unit 6 comprising the enlargement of balcony and change from a 1 bed flat to a 2 bed flat; 2) removal of lifts in the North Block and redesigned stair core resulting in the enlargement of Units 4 and 5 to provide ensuite bathrooms and enlarged kitchen area. "/>
    <s v="63 Sandycombe Road, Richmond, TW9 2EP"/>
    <s v="TW9 2EP"/>
    <m/>
    <m/>
    <m/>
    <m/>
    <m/>
    <m/>
    <m/>
    <m/>
    <m/>
    <n v="0"/>
    <n v="5"/>
    <n v="3"/>
    <m/>
    <m/>
    <m/>
    <m/>
    <m/>
    <m/>
    <m/>
    <n v="8"/>
    <n v="5"/>
    <n v="3"/>
    <n v="0"/>
    <n v="0"/>
    <n v="0"/>
    <n v="0"/>
    <n v="0"/>
    <n v="0"/>
    <n v="0"/>
    <n v="8"/>
    <m/>
    <m/>
    <n v="8"/>
    <m/>
    <m/>
    <m/>
    <m/>
    <m/>
    <m/>
    <m/>
    <m/>
    <m/>
    <n v="8"/>
    <n v="8"/>
    <m/>
    <m/>
    <n v="519026"/>
    <n v="175926"/>
    <s v="KWA"/>
    <s v="Kew"/>
    <m/>
    <m/>
    <x v="0"/>
    <m/>
    <m/>
    <m/>
    <m/>
    <m/>
    <m/>
  </r>
  <r>
    <s v="20/2987/FUL"/>
    <s v="NEW"/>
    <m/>
    <d v="2021-05-17T00:00:00"/>
    <d v="2024-05-17T00:00:00"/>
    <d v="2021-06-01T00:00:00"/>
    <d v="2022-08-12T00:00:00"/>
    <x v="1"/>
    <s v="Open Market"/>
    <s v="Y"/>
    <s v="Demolition of existing bungalow and erection of 3no. new residential units comprising 3 x 3 bedroom terraced houses, together with associated landscaping and parking."/>
    <s v="27 Blandford Road, Teddington, TW11 0LF"/>
    <s v="TW11 0LF"/>
    <m/>
    <m/>
    <n v="1"/>
    <m/>
    <m/>
    <m/>
    <m/>
    <m/>
    <m/>
    <n v="1"/>
    <m/>
    <m/>
    <n v="3"/>
    <m/>
    <m/>
    <m/>
    <m/>
    <m/>
    <m/>
    <n v="3"/>
    <n v="0"/>
    <n v="0"/>
    <n v="2"/>
    <n v="0"/>
    <n v="0"/>
    <n v="0"/>
    <n v="0"/>
    <n v="0"/>
    <n v="0"/>
    <n v="2"/>
    <m/>
    <m/>
    <n v="2"/>
    <m/>
    <m/>
    <m/>
    <m/>
    <m/>
    <m/>
    <m/>
    <m/>
    <m/>
    <n v="2"/>
    <n v="2"/>
    <m/>
    <m/>
    <n v="515086"/>
    <n v="171011"/>
    <s v="FHH"/>
    <s v="Fulwell and Hampton Hill"/>
    <m/>
    <m/>
    <x v="0"/>
    <m/>
    <m/>
    <m/>
    <m/>
    <m/>
    <m/>
  </r>
  <r>
    <s v="20/3144/FUL"/>
    <s v="NEW"/>
    <m/>
    <d v="2021-03-02T00:00:00"/>
    <d v="2024-03-02T00:00:00"/>
    <d v="2021-09-01T00:00:00"/>
    <m/>
    <x v="1"/>
    <s v="Open Market"/>
    <s v="Y"/>
    <s v="Demolition of existing dwelling and garage and erection of new detached dwelling and outbuilding following previous approval."/>
    <s v="8 St Albans Gardens, Teddington, TW11 8AE"/>
    <s v="TW11 8AE"/>
    <m/>
    <n v="1"/>
    <m/>
    <m/>
    <m/>
    <m/>
    <m/>
    <m/>
    <m/>
    <n v="1"/>
    <m/>
    <m/>
    <m/>
    <n v="1"/>
    <m/>
    <m/>
    <m/>
    <m/>
    <m/>
    <n v="1"/>
    <n v="0"/>
    <n v="-1"/>
    <n v="0"/>
    <n v="1"/>
    <n v="0"/>
    <n v="0"/>
    <n v="0"/>
    <n v="0"/>
    <n v="0"/>
    <n v="0"/>
    <m/>
    <m/>
    <n v="0"/>
    <m/>
    <m/>
    <m/>
    <m/>
    <m/>
    <m/>
    <m/>
    <m/>
    <m/>
    <n v="0"/>
    <n v="0"/>
    <m/>
    <m/>
    <n v="516412"/>
    <n v="171302"/>
    <s v="TED"/>
    <s v="Teddington"/>
    <m/>
    <m/>
    <x v="0"/>
    <m/>
    <m/>
    <m/>
    <m/>
    <m/>
    <m/>
  </r>
  <r>
    <s v="20/3483/FUL"/>
    <s v="CHU"/>
    <m/>
    <d v="2021-07-14T00:00:00"/>
    <d v="2024-07-14T00:00:00"/>
    <d v="2021-12-13T00:00:00"/>
    <m/>
    <x v="1"/>
    <s v="Open Market"/>
    <s v="Y"/>
    <s v="Replacement shopfront, part second floor and roof extension, replacement fenestration, new balcony and new privacy screens to rear to facilitate part change of use of ground floor and upper floor from Class E to Class C3 residential to provide a total of 6no. self-contained residential units and associated cycle store (Amended Plans)"/>
    <s v="9-10 George Street, Richmond, TW9 1JY"/>
    <s v="TW9 1JY"/>
    <m/>
    <m/>
    <m/>
    <m/>
    <m/>
    <m/>
    <m/>
    <m/>
    <m/>
    <n v="0"/>
    <n v="5"/>
    <n v="1"/>
    <m/>
    <m/>
    <m/>
    <m/>
    <m/>
    <m/>
    <m/>
    <n v="6"/>
    <n v="5"/>
    <n v="1"/>
    <n v="0"/>
    <n v="0"/>
    <n v="0"/>
    <n v="0"/>
    <n v="0"/>
    <n v="0"/>
    <n v="0"/>
    <n v="6"/>
    <m/>
    <m/>
    <n v="6"/>
    <m/>
    <m/>
    <m/>
    <m/>
    <m/>
    <m/>
    <m/>
    <m/>
    <m/>
    <n v="6"/>
    <n v="6"/>
    <m/>
    <m/>
    <n v="517806"/>
    <n v="174802"/>
    <s v="SRW"/>
    <s v="South Richmond"/>
    <m/>
    <s v="Richmond"/>
    <x v="0"/>
    <m/>
    <m/>
    <m/>
    <m/>
    <s v="Conservation Area"/>
    <s v="CA17 Central Richmond"/>
  </r>
  <r>
    <s v="20/3641/FUL"/>
    <s v="NEW"/>
    <m/>
    <d v="2021-05-12T00:00:00"/>
    <d v="2024-05-12T00:00:00"/>
    <d v="2022-02-01T00:00:00"/>
    <m/>
    <x v="1"/>
    <s v="Open Market"/>
    <s v="Y"/>
    <s v="Demolition of existing semi-detached bungalow and garage replacement detached dwelling house (Class C3) comprising ground, first floor and accommodation within the roof space."/>
    <s v="2 Chestnut Avenue, Hampton, TW12 2NU"/>
    <s v="TW12 2NU"/>
    <m/>
    <n v="1"/>
    <m/>
    <m/>
    <m/>
    <m/>
    <m/>
    <m/>
    <m/>
    <n v="1"/>
    <m/>
    <m/>
    <m/>
    <m/>
    <n v="1"/>
    <m/>
    <m/>
    <m/>
    <m/>
    <n v="1"/>
    <n v="0"/>
    <n v="-1"/>
    <n v="0"/>
    <n v="0"/>
    <n v="1"/>
    <n v="0"/>
    <n v="0"/>
    <n v="0"/>
    <n v="0"/>
    <n v="0"/>
    <m/>
    <m/>
    <n v="0"/>
    <m/>
    <m/>
    <m/>
    <m/>
    <m/>
    <m/>
    <m/>
    <m/>
    <m/>
    <n v="0"/>
    <n v="0"/>
    <m/>
    <m/>
    <n v="513278"/>
    <n v="170135"/>
    <s v="HTN"/>
    <s v="Hampton"/>
    <m/>
    <m/>
    <x v="0"/>
    <m/>
    <m/>
    <m/>
    <m/>
    <m/>
    <m/>
  </r>
  <r>
    <s v="20/3688/FUL"/>
    <s v="CHU"/>
    <m/>
    <d v="2021-08-02T00:00:00"/>
    <d v="2024-08-02T00:00:00"/>
    <d v="2021-10-01T00:00:00"/>
    <d v="2022-04-01T00:00:00"/>
    <x v="1"/>
    <s v="Open Market"/>
    <s v="Y"/>
    <s v="Change of Use to day nursery use from a mixed use day nursery and C3 residential to provide a total of 48 no. places for 0-2 year olds (23 places for under 2s and 25 places for 2 year olds) and increase of staff number to 15. Extension of operation hours"/>
    <s v="41 - 43 Powder Mill Lane, Twickenham, TW2 6EF"/>
    <s v="TW2 6EF"/>
    <m/>
    <m/>
    <m/>
    <n v="1"/>
    <m/>
    <m/>
    <m/>
    <m/>
    <m/>
    <n v="1"/>
    <m/>
    <m/>
    <m/>
    <m/>
    <m/>
    <m/>
    <m/>
    <m/>
    <m/>
    <n v="0"/>
    <n v="0"/>
    <n v="0"/>
    <n v="0"/>
    <n v="-1"/>
    <n v="0"/>
    <n v="0"/>
    <n v="0"/>
    <n v="0"/>
    <n v="0"/>
    <n v="-1"/>
    <m/>
    <m/>
    <n v="-1"/>
    <m/>
    <m/>
    <m/>
    <m/>
    <m/>
    <m/>
    <m/>
    <m/>
    <m/>
    <n v="-1"/>
    <n v="-1"/>
    <m/>
    <m/>
    <n v="513502"/>
    <n v="173048"/>
    <s v="HEA"/>
    <s v="Heathfield"/>
    <m/>
    <m/>
    <x v="0"/>
    <m/>
    <m/>
    <m/>
    <m/>
    <m/>
    <m/>
  </r>
  <r>
    <s v="20/3754/FUL"/>
    <s v="EXT"/>
    <m/>
    <d v="2021-03-29T00:00:00"/>
    <d v="2024-03-29T00:00:00"/>
    <d v="2021-10-01T00:00:00"/>
    <d v="2022-07-29T00:00:00"/>
    <x v="1"/>
    <s v="Open Market"/>
    <s v="Y"/>
    <s v="Roof extension to provide a self contained studio flat and replacement shopfront"/>
    <s v="241 Sandycombe Road, Richmond, TW9 2EW"/>
    <s v="TW9 2EW"/>
    <m/>
    <m/>
    <m/>
    <m/>
    <m/>
    <m/>
    <m/>
    <m/>
    <m/>
    <n v="0"/>
    <n v="1"/>
    <m/>
    <m/>
    <m/>
    <m/>
    <m/>
    <m/>
    <m/>
    <m/>
    <n v="1"/>
    <n v="1"/>
    <n v="0"/>
    <n v="0"/>
    <n v="0"/>
    <n v="0"/>
    <n v="0"/>
    <n v="0"/>
    <n v="0"/>
    <n v="0"/>
    <n v="1"/>
    <m/>
    <m/>
    <n v="1"/>
    <m/>
    <m/>
    <m/>
    <m/>
    <m/>
    <m/>
    <m/>
    <m/>
    <m/>
    <n v="1"/>
    <n v="1"/>
    <m/>
    <m/>
    <n v="519103"/>
    <n v="176286"/>
    <s v="KWA"/>
    <s v="Kew"/>
    <m/>
    <m/>
    <x v="0"/>
    <s v="Mixed Use Area"/>
    <s v="Sandycombe Road South"/>
    <m/>
    <m/>
    <m/>
    <m/>
  </r>
  <r>
    <s v="21/0111/GPD15"/>
    <s v="CHU"/>
    <s v="PA"/>
    <d v="2021-02-16T00:00:00"/>
    <d v="2024-02-16T00:00:00"/>
    <d v="2021-02-01T00:00:00"/>
    <m/>
    <x v="1"/>
    <s v="Open Market"/>
    <s v="Y"/>
    <s v="Change of Use from Office (Class E formerly B1(a)) to C3 to form 1 x 2 bed flat._x000d_"/>
    <s v="86 - 88 Lower Mortlake Road, Richmond"/>
    <s v="TW9 2JG"/>
    <m/>
    <m/>
    <m/>
    <m/>
    <m/>
    <m/>
    <m/>
    <m/>
    <m/>
    <n v="0"/>
    <m/>
    <n v="1"/>
    <m/>
    <m/>
    <m/>
    <m/>
    <m/>
    <m/>
    <m/>
    <n v="1"/>
    <n v="0"/>
    <n v="1"/>
    <n v="0"/>
    <n v="0"/>
    <n v="0"/>
    <n v="0"/>
    <n v="0"/>
    <n v="0"/>
    <n v="0"/>
    <n v="1"/>
    <m/>
    <m/>
    <m/>
    <n v="1"/>
    <m/>
    <m/>
    <m/>
    <m/>
    <m/>
    <m/>
    <m/>
    <m/>
    <n v="1"/>
    <n v="1"/>
    <m/>
    <m/>
    <n v="518619"/>
    <n v="175475"/>
    <s v="NRW"/>
    <s v="North Richmond"/>
    <m/>
    <m/>
    <x v="0"/>
    <m/>
    <m/>
    <m/>
    <m/>
    <m/>
    <m/>
  </r>
  <r>
    <s v="21/0129/PS192"/>
    <s v="CHU"/>
    <s v="PA"/>
    <d v="2021-02-16T00:00:00"/>
    <d v="2024-02-16T00:00:00"/>
    <d v="2021-12-01T00:00:00"/>
    <m/>
    <x v="1"/>
    <s v="Open Market"/>
    <s v="Y"/>
    <s v="Conversion of the existing 4-storey Use Class A2 unit to mixed-use, comprising an A2 unit at ground floor and two residential flats above on the second, third, and fourth floors."/>
    <s v="1 London Road, Twickenham, TW1 3SX"/>
    <s v="TW1 3SX"/>
    <m/>
    <m/>
    <m/>
    <m/>
    <m/>
    <m/>
    <m/>
    <m/>
    <m/>
    <n v="0"/>
    <n v="1"/>
    <n v="1"/>
    <m/>
    <m/>
    <m/>
    <m/>
    <m/>
    <m/>
    <m/>
    <n v="2"/>
    <n v="1"/>
    <n v="1"/>
    <n v="0"/>
    <n v="0"/>
    <n v="0"/>
    <n v="0"/>
    <n v="0"/>
    <n v="0"/>
    <n v="0"/>
    <n v="2"/>
    <m/>
    <m/>
    <n v="2"/>
    <m/>
    <m/>
    <m/>
    <m/>
    <m/>
    <m/>
    <m/>
    <m/>
    <m/>
    <n v="2"/>
    <n v="2"/>
    <m/>
    <m/>
    <n v="516260"/>
    <n v="173296"/>
    <s v="TWR"/>
    <s v="Twickenham Riverside"/>
    <m/>
    <s v="Twickenham"/>
    <x v="0"/>
    <m/>
    <m/>
    <m/>
    <m/>
    <s v="Conservation Area"/>
    <s v="CA8 Twickenham Riverside"/>
  </r>
  <r>
    <s v="21/0754/GPD15"/>
    <s v="CHU"/>
    <s v="PA"/>
    <d v="2021-04-12T00:00:00"/>
    <d v="2024-04-12T00:00:00"/>
    <d v="2022-01-17T00:00:00"/>
    <m/>
    <x v="1"/>
    <s v="Open Market"/>
    <s v="Y"/>
    <s v="Change of use from existing offices in building of 63-65 High Street to 12 residential flats (including retention of 3 existing self-contained flats on second floor)"/>
    <s v="63 - 65 High Street, Hampton Hill"/>
    <s v="TW12 1NH"/>
    <m/>
    <m/>
    <m/>
    <m/>
    <m/>
    <m/>
    <m/>
    <m/>
    <m/>
    <n v="0"/>
    <n v="4"/>
    <n v="8"/>
    <m/>
    <m/>
    <m/>
    <m/>
    <m/>
    <m/>
    <m/>
    <n v="12"/>
    <n v="4"/>
    <n v="8"/>
    <n v="0"/>
    <n v="0"/>
    <n v="0"/>
    <n v="0"/>
    <n v="0"/>
    <n v="0"/>
    <n v="0"/>
    <n v="12"/>
    <s v="Y"/>
    <m/>
    <m/>
    <n v="6"/>
    <n v="6"/>
    <m/>
    <m/>
    <m/>
    <m/>
    <m/>
    <m/>
    <m/>
    <n v="12"/>
    <n v="12"/>
    <m/>
    <m/>
    <n v="514247"/>
    <n v="170821"/>
    <s v="FHH"/>
    <s v="Fulwell and Hampton Hill"/>
    <m/>
    <m/>
    <x v="0"/>
    <s v="Mixed Use Area"/>
    <s v="High Street, Hampton Hill"/>
    <m/>
    <m/>
    <s v="Conservation Area"/>
    <s v="CA38 High Street Hampton Hill"/>
  </r>
  <r>
    <s v="21/1438/GPD15"/>
    <s v="CHU"/>
    <s v="PA"/>
    <d v="2021-05-26T00:00:00"/>
    <d v="2024-05-26T00:00:00"/>
    <d v="2022-03-01T00:00:00"/>
    <m/>
    <x v="1"/>
    <s v="Open Market"/>
    <s v="Y"/>
    <s v="Prior approval for the change of use from B1(a) (Office) to C3 (Residential) to provide a self contained flat."/>
    <s v="375 Upper Richmond Road West, East Sheen, SW14 7NX"/>
    <s v="SW14 7NX"/>
    <m/>
    <m/>
    <m/>
    <m/>
    <m/>
    <m/>
    <m/>
    <m/>
    <m/>
    <n v="0"/>
    <m/>
    <n v="1"/>
    <m/>
    <m/>
    <m/>
    <m/>
    <m/>
    <m/>
    <m/>
    <n v="1"/>
    <n v="0"/>
    <n v="1"/>
    <n v="0"/>
    <n v="0"/>
    <n v="0"/>
    <n v="0"/>
    <n v="0"/>
    <n v="0"/>
    <n v="0"/>
    <n v="1"/>
    <m/>
    <m/>
    <n v="1"/>
    <m/>
    <m/>
    <m/>
    <m/>
    <m/>
    <m/>
    <m/>
    <m/>
    <m/>
    <n v="1"/>
    <n v="1"/>
    <m/>
    <m/>
    <n v="520455"/>
    <n v="175362"/>
    <s v="EAS"/>
    <s v="East Sheen"/>
    <m/>
    <s v="East Sheen"/>
    <x v="0"/>
    <m/>
    <m/>
    <m/>
    <m/>
    <m/>
    <m/>
  </r>
  <r>
    <s v="21/1521/FUL"/>
    <s v="CHU"/>
    <m/>
    <d v="2021-11-09T00:00:00"/>
    <d v="2024-11-09T00:00:00"/>
    <d v="2022-03-01T00:00:00"/>
    <d v="2022-12-22T00:00:00"/>
    <x v="1"/>
    <s v="Open Market"/>
    <s v="Y"/>
    <s v="Part infill second floor and roof, removal of rooflights, replacement windows/doors and new doors on ground floor side elevation to facilitate the change of use of part basement, part ground floor and first and second floors from retail (Class E) to residential use (Class C3) to create 8 residential flats "/>
    <s v="54 George Street, Richmond, TW9 1HJ"/>
    <s v="TW9 1HJ"/>
    <m/>
    <m/>
    <m/>
    <m/>
    <m/>
    <m/>
    <m/>
    <m/>
    <m/>
    <n v="0"/>
    <n v="7"/>
    <n v="1"/>
    <m/>
    <m/>
    <m/>
    <m/>
    <m/>
    <m/>
    <m/>
    <n v="8"/>
    <n v="7"/>
    <n v="1"/>
    <n v="0"/>
    <n v="0"/>
    <n v="0"/>
    <n v="0"/>
    <n v="0"/>
    <n v="0"/>
    <n v="0"/>
    <n v="8"/>
    <m/>
    <m/>
    <n v="8"/>
    <m/>
    <m/>
    <m/>
    <m/>
    <m/>
    <m/>
    <m/>
    <m/>
    <m/>
    <n v="8"/>
    <n v="8"/>
    <m/>
    <m/>
    <n v="517861"/>
    <n v="174904"/>
    <s v="SRW"/>
    <s v="South Richmond"/>
    <m/>
    <s v="Richmond"/>
    <x v="0"/>
    <m/>
    <m/>
    <m/>
    <m/>
    <s v="Conservation Area"/>
    <s v="CA17 Central Richmond"/>
  </r>
  <r>
    <s v="21/1600/GPD15"/>
    <s v="CHU"/>
    <s v="PA"/>
    <d v="2021-06-23T00:00:00"/>
    <d v="2024-06-23T00:00:00"/>
    <d v="2022-03-31T00:00:00"/>
    <d v="2022-12-23T00:00:00"/>
    <x v="1"/>
    <s v="Open Market"/>
    <s v="Y"/>
    <s v="Change of use of the office building (Use Class E) to 1No. one-bed and 2No. two-bed residential units"/>
    <s v="Unit 5, The Mews, 53 High Street, Hampton Hill"/>
    <s v="TW12 1NH"/>
    <m/>
    <m/>
    <m/>
    <m/>
    <m/>
    <m/>
    <m/>
    <m/>
    <m/>
    <n v="0"/>
    <n v="1"/>
    <n v="2"/>
    <m/>
    <m/>
    <m/>
    <m/>
    <m/>
    <m/>
    <m/>
    <n v="3"/>
    <n v="1"/>
    <n v="2"/>
    <n v="0"/>
    <n v="0"/>
    <n v="0"/>
    <n v="0"/>
    <n v="0"/>
    <n v="0"/>
    <n v="0"/>
    <n v="3"/>
    <m/>
    <m/>
    <n v="3"/>
    <m/>
    <m/>
    <m/>
    <m/>
    <m/>
    <m/>
    <m/>
    <m/>
    <m/>
    <n v="3"/>
    <n v="3"/>
    <m/>
    <m/>
    <n v="514225"/>
    <n v="170812"/>
    <s v="FHH"/>
    <s v="Fulwell and Hampton Hill"/>
    <m/>
    <m/>
    <x v="0"/>
    <s v="Mixed Use Area"/>
    <s v="High Street, Hampton Hill"/>
    <m/>
    <m/>
    <s v="Conservation Area"/>
    <s v="CA38 High Street Hampton Hill"/>
  </r>
  <r>
    <s v="21/2217/GPD15"/>
    <s v="CHU"/>
    <s v="PA"/>
    <d v="2021-08-12T00:00:00"/>
    <d v="2024-08-12T00:00:00"/>
    <d v="2022-02-01T00:00:00"/>
    <d v="2022-06-23T00:00:00"/>
    <x v="1"/>
    <s v="Open Market"/>
    <s v="Y"/>
    <s v="Conversion of the first floor offices accommodation to a two bedroom flat"/>
    <s v="2 Tudor Road, Hampton, TW12 2NQ_x000a_"/>
    <s v="TW12 2NQ"/>
    <m/>
    <m/>
    <m/>
    <m/>
    <m/>
    <m/>
    <m/>
    <m/>
    <m/>
    <n v="0"/>
    <m/>
    <n v="1"/>
    <m/>
    <m/>
    <m/>
    <m/>
    <m/>
    <m/>
    <m/>
    <n v="1"/>
    <n v="0"/>
    <n v="1"/>
    <n v="0"/>
    <n v="0"/>
    <n v="0"/>
    <n v="0"/>
    <n v="0"/>
    <n v="0"/>
    <n v="0"/>
    <n v="1"/>
    <m/>
    <m/>
    <n v="1"/>
    <m/>
    <m/>
    <m/>
    <m/>
    <m/>
    <m/>
    <m/>
    <m/>
    <m/>
    <n v="1"/>
    <n v="1"/>
    <m/>
    <m/>
    <n v="513441"/>
    <n v="169949"/>
    <s v="HTN"/>
    <s v="Hampton"/>
    <m/>
    <m/>
    <x v="0"/>
    <s v="Mixed Use Area"/>
    <s v="Wensleydale Road, Hampton"/>
    <m/>
    <m/>
    <m/>
    <m/>
  </r>
  <r>
    <s v="21/2391/FUL"/>
    <s v="CON"/>
    <m/>
    <d v="2021-10-13T00:00:00"/>
    <d v="2024-10-13T00:00:00"/>
    <d v="2022-03-01T00:00:00"/>
    <m/>
    <x v="1"/>
    <s v="Open Market"/>
    <s v="Y"/>
    <s v="Erection of a single storey rear extension comprising lower of ground level, removal of glazed extension at ground floor level, rear dormer roof extension, 2 rooflights to front roof slope, cycle and refuse stores and hard and soft landscaping to facilitate the conversion of two flats to a single dwelling."/>
    <s v="24 Cambrian Road, Richmond"/>
    <s v="TW10 6JQ"/>
    <m/>
    <n v="1"/>
    <n v="1"/>
    <m/>
    <m/>
    <m/>
    <m/>
    <m/>
    <m/>
    <n v="2"/>
    <m/>
    <m/>
    <m/>
    <m/>
    <m/>
    <n v="1"/>
    <m/>
    <m/>
    <m/>
    <n v="1"/>
    <n v="0"/>
    <n v="-1"/>
    <n v="-1"/>
    <n v="0"/>
    <n v="0"/>
    <n v="1"/>
    <n v="0"/>
    <n v="0"/>
    <n v="0"/>
    <n v="-1"/>
    <m/>
    <m/>
    <n v="-1"/>
    <m/>
    <m/>
    <m/>
    <m/>
    <m/>
    <m/>
    <m/>
    <m/>
    <m/>
    <n v="-1"/>
    <n v="-1"/>
    <m/>
    <m/>
    <n v="518740"/>
    <n v="174094"/>
    <s v="SRW"/>
    <s v="South Richmond"/>
    <m/>
    <m/>
    <x v="0"/>
    <m/>
    <m/>
    <m/>
    <m/>
    <s v="Conservation Area"/>
    <s v="CA5 Richmond Hill"/>
  </r>
  <r>
    <s v="21/2400/GPD15"/>
    <s v="CHU"/>
    <s v="PA"/>
    <d v="2021-08-25T00:00:00"/>
    <d v="2024-08-25T00:00:00"/>
    <d v="2022-02-01T00:00:00"/>
    <m/>
    <x v="1"/>
    <s v="Open Market"/>
    <s v="Y"/>
    <s v="Change of use of first floor from B1(a)(Offices) to C3 (residential) use to provide 2 x 1 bed flats_x000d_"/>
    <s v="95 South Worple Way, East Sheen, London"/>
    <s v="SW14 8ND"/>
    <m/>
    <m/>
    <m/>
    <m/>
    <m/>
    <m/>
    <m/>
    <m/>
    <m/>
    <n v="0"/>
    <n v="2"/>
    <m/>
    <m/>
    <m/>
    <m/>
    <m/>
    <m/>
    <m/>
    <m/>
    <n v="2"/>
    <n v="2"/>
    <n v="0"/>
    <n v="0"/>
    <n v="0"/>
    <n v="0"/>
    <n v="0"/>
    <n v="0"/>
    <n v="0"/>
    <n v="0"/>
    <n v="2"/>
    <m/>
    <m/>
    <m/>
    <n v="2"/>
    <m/>
    <m/>
    <m/>
    <m/>
    <m/>
    <m/>
    <m/>
    <m/>
    <n v="2"/>
    <n v="2"/>
    <m/>
    <m/>
    <n v="520540"/>
    <n v="175748"/>
    <s v="EAS"/>
    <s v="East Sheen"/>
    <m/>
    <s v="East Sheen"/>
    <x v="0"/>
    <m/>
    <m/>
    <m/>
    <m/>
    <m/>
    <m/>
  </r>
  <r>
    <s v="21/3152/FUL"/>
    <s v="NEW"/>
    <m/>
    <d v="2021-11-24T00:00:00"/>
    <d v="2024-11-24T00:00:00"/>
    <d v="2022-02-01T00:00:00"/>
    <m/>
    <x v="1"/>
    <s v="Open Market"/>
    <s v="Y"/>
    <s v="Demolition of existing house and construction of detached 2-storey dwelling house with basement and accomodation in roof space and associated hard and soft landscaping"/>
    <s v="2 Fife Road, East Sheen, London, SW14 7EP, "/>
    <s v="SW14 7EP"/>
    <m/>
    <m/>
    <m/>
    <n v="1"/>
    <m/>
    <m/>
    <m/>
    <m/>
    <m/>
    <n v="1"/>
    <m/>
    <m/>
    <m/>
    <m/>
    <n v="1"/>
    <m/>
    <m/>
    <m/>
    <m/>
    <n v="1"/>
    <n v="0"/>
    <n v="0"/>
    <n v="0"/>
    <n v="-1"/>
    <n v="1"/>
    <n v="0"/>
    <n v="0"/>
    <n v="0"/>
    <n v="0"/>
    <n v="0"/>
    <m/>
    <m/>
    <n v="0"/>
    <m/>
    <m/>
    <m/>
    <m/>
    <m/>
    <m/>
    <m/>
    <m/>
    <m/>
    <n v="0"/>
    <n v="0"/>
    <m/>
    <m/>
    <n v="520008"/>
    <n v="174808"/>
    <s v="EAS"/>
    <s v="East Sheen"/>
    <m/>
    <m/>
    <x v="0"/>
    <m/>
    <m/>
    <m/>
    <m/>
    <s v="Conservation Area"/>
    <s v="CA13 Christchurch Road East Sheen"/>
  </r>
  <r>
    <s v="21/3676/GPD26"/>
    <s v="CHU"/>
    <s v="PA"/>
    <d v="2021-12-10T00:00:00"/>
    <d v="2024-12-10T00:00:00"/>
    <d v="2021-12-13T00:00:00"/>
    <m/>
    <x v="1"/>
    <s v="Open Market"/>
    <s v="Y"/>
    <s v="Change of use from Doctors Surgery (Class E) to a Single Family/Household Dwellinghouse (C3)"/>
    <s v="224 London Road, Twickenham, TW1 1EU, "/>
    <s v="TW1 1EU"/>
    <m/>
    <m/>
    <m/>
    <m/>
    <m/>
    <m/>
    <m/>
    <m/>
    <m/>
    <n v="0"/>
    <m/>
    <m/>
    <m/>
    <m/>
    <n v="1"/>
    <m/>
    <m/>
    <m/>
    <m/>
    <n v="1"/>
    <n v="0"/>
    <n v="0"/>
    <n v="0"/>
    <n v="0"/>
    <n v="1"/>
    <n v="0"/>
    <n v="0"/>
    <n v="0"/>
    <n v="0"/>
    <n v="1"/>
    <m/>
    <m/>
    <n v="1"/>
    <m/>
    <m/>
    <m/>
    <m/>
    <m/>
    <m/>
    <m/>
    <m/>
    <m/>
    <n v="1"/>
    <n v="1"/>
    <m/>
    <m/>
    <n v="516107"/>
    <n v="174400"/>
    <s v="STM"/>
    <s v="St. Margarets and North Twickenham"/>
    <m/>
    <m/>
    <x v="0"/>
    <m/>
    <m/>
    <m/>
    <m/>
    <m/>
    <m/>
  </r>
  <r>
    <s v="21/3971/GPD26"/>
    <s v="CHU"/>
    <s v="PA"/>
    <d v="2022-01-20T00:00:00"/>
    <d v="2025-01-25T00:00:00"/>
    <d v="2022-03-01T00:00:00"/>
    <d v="2022-12-14T00:00:00"/>
    <x v="1"/>
    <s v="Open Market"/>
    <s v="Y"/>
    <s v="Conversion from restaurant use class E (B) (formerly A3) to 4 x self contained residential units"/>
    <s v="117 London Road, Twickenham, TW1 1EE"/>
    <s v="TW1 1EE"/>
    <m/>
    <m/>
    <m/>
    <m/>
    <m/>
    <m/>
    <m/>
    <m/>
    <m/>
    <n v="0"/>
    <n v="3"/>
    <n v="1"/>
    <m/>
    <m/>
    <m/>
    <m/>
    <m/>
    <m/>
    <m/>
    <n v="4"/>
    <n v="3"/>
    <n v="1"/>
    <n v="0"/>
    <n v="0"/>
    <n v="0"/>
    <n v="0"/>
    <n v="0"/>
    <n v="0"/>
    <n v="0"/>
    <n v="4"/>
    <m/>
    <m/>
    <n v="4"/>
    <m/>
    <m/>
    <m/>
    <m/>
    <m/>
    <m/>
    <m/>
    <m/>
    <m/>
    <n v="4"/>
    <n v="4"/>
    <m/>
    <m/>
    <n v="516015"/>
    <n v="173773"/>
    <s v="STM"/>
    <s v="St. Margarets and North Twickenham"/>
    <m/>
    <m/>
    <x v="0"/>
    <m/>
    <m/>
    <m/>
    <m/>
    <m/>
    <m/>
  </r>
  <r>
    <s v="22/0429/GPD26"/>
    <s v="CHU"/>
    <s v="PA"/>
    <d v="2022-03-21T00:00:00"/>
    <d v="2025-03-21T00:00:00"/>
    <d v="2022-03-31T00:00:00"/>
    <d v="2022-09-09T00:00:00"/>
    <x v="1"/>
    <s v="Open Market"/>
    <s v="Y"/>
    <s v="Change of use of a commercial office building in to 5 no. 1 bedrooms flats"/>
    <s v="3 Mount Mews, Hampton, TW12 2SH"/>
    <s v="TW12 2SH"/>
    <m/>
    <m/>
    <m/>
    <m/>
    <m/>
    <m/>
    <m/>
    <m/>
    <m/>
    <n v="0"/>
    <n v="5"/>
    <m/>
    <m/>
    <m/>
    <m/>
    <m/>
    <m/>
    <m/>
    <m/>
    <n v="5"/>
    <n v="5"/>
    <n v="0"/>
    <n v="0"/>
    <n v="0"/>
    <n v="0"/>
    <n v="0"/>
    <n v="0"/>
    <n v="0"/>
    <n v="0"/>
    <n v="5"/>
    <m/>
    <m/>
    <n v="5"/>
    <m/>
    <m/>
    <m/>
    <m/>
    <m/>
    <m/>
    <m/>
    <m/>
    <m/>
    <n v="5"/>
    <n v="5"/>
    <m/>
    <m/>
    <n v="513957"/>
    <n v="169583"/>
    <s v="HTN"/>
    <s v="Hampton"/>
    <m/>
    <m/>
    <x v="0"/>
    <m/>
    <m/>
    <m/>
    <m/>
    <s v="Conservation Area"/>
    <s v="CA12 Hampton Village"/>
  </r>
  <r>
    <s v="17/0925/FUL"/>
    <s v="MIX"/>
    <m/>
    <d v="2021-08-10T00:00:00"/>
    <d v="2024-08-10T00:00:00"/>
    <m/>
    <m/>
    <x v="2"/>
    <s v="Open Market"/>
    <s v="Y"/>
    <s v="Two storey side extension, first floor rear extension, rear dormer roof extension and installation of external metal staircase to facilitate the provision of 1 no. 1 bed flat and reconfiguration of existing 2 bed flat to 1 bed flat and associated parking,"/>
    <s v="638 Hanworth Road, Whitton, Hounslow, TW4 5NP, "/>
    <s v="TW4 5NP"/>
    <m/>
    <n v="1"/>
    <m/>
    <m/>
    <m/>
    <m/>
    <m/>
    <m/>
    <m/>
    <n v="1"/>
    <n v="2"/>
    <m/>
    <m/>
    <m/>
    <m/>
    <m/>
    <m/>
    <m/>
    <m/>
    <n v="2"/>
    <n v="2"/>
    <n v="-1"/>
    <n v="0"/>
    <n v="0"/>
    <n v="0"/>
    <n v="0"/>
    <n v="0"/>
    <n v="0"/>
    <n v="0"/>
    <n v="1"/>
    <m/>
    <m/>
    <n v="1"/>
    <m/>
    <m/>
    <m/>
    <m/>
    <m/>
    <m/>
    <m/>
    <m/>
    <m/>
    <n v="1"/>
    <n v="1"/>
    <m/>
    <m/>
    <n v="512771"/>
    <n v="173675"/>
    <s v="HEA"/>
    <s v="Heathfield"/>
    <m/>
    <m/>
    <x v="0"/>
    <s v="Mixed Use Area"/>
    <s v="Hanworth Road"/>
    <m/>
    <m/>
    <m/>
    <m/>
  </r>
  <r>
    <s v="17/2872/FUL"/>
    <s v="NEW"/>
    <m/>
    <d v="2019-05-30T00:00:00"/>
    <d v="2022-05-30T00:00:00"/>
    <m/>
    <m/>
    <x v="2"/>
    <s v="Open Market"/>
    <s v="Y"/>
    <s v="Erection of a one and a half storey, three-bedroom house in the rear garden of 33 (sited to rear of 35-35a) Wensleydale Road, with accommodation at basement level, associated hard and soft landscaping, 4 no.parking, refuse/recycling and cycle stores."/>
    <s v="33 Wensleydale Road, Hampton, TW12 2LP"/>
    <s v="TW12 2LP"/>
    <m/>
    <m/>
    <m/>
    <m/>
    <m/>
    <m/>
    <m/>
    <m/>
    <m/>
    <n v="0"/>
    <m/>
    <m/>
    <n v="1"/>
    <m/>
    <m/>
    <m/>
    <m/>
    <m/>
    <m/>
    <n v="1"/>
    <n v="0"/>
    <n v="0"/>
    <n v="1"/>
    <n v="0"/>
    <n v="0"/>
    <n v="0"/>
    <n v="0"/>
    <n v="0"/>
    <n v="0"/>
    <n v="1"/>
    <m/>
    <m/>
    <m/>
    <n v="1"/>
    <m/>
    <m/>
    <m/>
    <m/>
    <m/>
    <m/>
    <m/>
    <m/>
    <n v="1"/>
    <n v="1"/>
    <m/>
    <m/>
    <n v="513537"/>
    <n v="170046"/>
    <s v="HTN"/>
    <s v="Hampton"/>
    <m/>
    <m/>
    <x v="0"/>
    <m/>
    <m/>
    <m/>
    <m/>
    <m/>
    <m/>
  </r>
  <r>
    <s v="17/4005/FUL"/>
    <s v="MIX"/>
    <m/>
    <d v="2020-03-05T00:00:00"/>
    <d v="2023-03-05T00:00:00"/>
    <m/>
    <m/>
    <x v="2"/>
    <s v="Open Market"/>
    <s v="Y"/>
    <s v="Installation of new shopfront, new front access door, new windows to front and rear facades, alterations to and replacement of existing fenestration, removal of external staircase at rear ground and first floor level, provision of bike store and removal of extract system to provide 1 No. additional residential flat on the upper floors (2 x studios in total)."/>
    <s v="51 Kew Road, Richmond, TW9 2NQ"/>
    <s v="TW9 2NQ"/>
    <n v="1"/>
    <m/>
    <m/>
    <m/>
    <m/>
    <m/>
    <m/>
    <m/>
    <m/>
    <n v="1"/>
    <n v="2"/>
    <m/>
    <m/>
    <m/>
    <m/>
    <m/>
    <m/>
    <m/>
    <m/>
    <n v="2"/>
    <n v="1"/>
    <n v="0"/>
    <n v="0"/>
    <n v="0"/>
    <n v="0"/>
    <n v="0"/>
    <n v="0"/>
    <n v="0"/>
    <n v="0"/>
    <n v="1"/>
    <m/>
    <m/>
    <m/>
    <n v="1"/>
    <m/>
    <m/>
    <m/>
    <m/>
    <m/>
    <m/>
    <m/>
    <m/>
    <n v="1"/>
    <n v="1"/>
    <m/>
    <m/>
    <n v="518109"/>
    <n v="175300"/>
    <s v="SRW"/>
    <s v="South Richmond"/>
    <m/>
    <s v="Richmond"/>
    <x v="0"/>
    <m/>
    <m/>
    <m/>
    <m/>
    <s v="Conservation Area"/>
    <s v="CA17 Central Richmond"/>
  </r>
  <r>
    <s v="17/4477/FUL"/>
    <s v="CON"/>
    <m/>
    <d v="2019-05-23T00:00:00"/>
    <d v="2022-05-23T00:00:00"/>
    <m/>
    <m/>
    <x v="2"/>
    <s v="Open Market"/>
    <s v="Y"/>
    <s v="Conversion of 2 flats into a single dwelling. Erection of a rear extension on the lower ground floor. Vertical enlargement of a rear window on the raised ground floor."/>
    <s v="15 Friars Stile Road, Richmond"/>
    <s v="TW10 6NH"/>
    <m/>
    <m/>
    <n v="2"/>
    <m/>
    <m/>
    <m/>
    <m/>
    <m/>
    <m/>
    <n v="2"/>
    <m/>
    <m/>
    <m/>
    <m/>
    <n v="1"/>
    <m/>
    <m/>
    <m/>
    <m/>
    <n v="1"/>
    <n v="0"/>
    <n v="0"/>
    <n v="-2"/>
    <n v="0"/>
    <n v="1"/>
    <n v="0"/>
    <n v="0"/>
    <n v="0"/>
    <n v="0"/>
    <n v="-1"/>
    <m/>
    <m/>
    <m/>
    <n v="-1"/>
    <m/>
    <m/>
    <m/>
    <m/>
    <m/>
    <m/>
    <m/>
    <m/>
    <n v="-1"/>
    <n v="-1"/>
    <m/>
    <m/>
    <n v="518418"/>
    <n v="174325"/>
    <s v="SRW"/>
    <s v="South Richmond"/>
    <m/>
    <m/>
    <x v="0"/>
    <m/>
    <m/>
    <m/>
    <m/>
    <s v="Conservation Area"/>
    <s v="CA30 St Matthias Richmond"/>
  </r>
  <r>
    <s v="18/0315/FUL"/>
    <s v="NEW"/>
    <m/>
    <d v="2019-06-20T00:00:00"/>
    <d v="2022-06-20T00:00:00"/>
    <m/>
    <m/>
    <x v="2"/>
    <s v="Open Market"/>
    <s v="Y"/>
    <s v="Demolition of the existing Church Hall and the bungalow at No 44 The Avenue and erection of four dwellings (3 x 4B7P, 1 x 3B5P) (Use Class C3 Dwelling Houses); a new entrance lobby (Narthex) to All Saints' Church and a new Church Hall (Use Class D1: Non-R"/>
    <s v="All Saints Parish Church, The Avenue, Hampton, TW12 3RG"/>
    <s v="TW12 3RG"/>
    <m/>
    <m/>
    <n v="1"/>
    <m/>
    <m/>
    <m/>
    <m/>
    <m/>
    <m/>
    <n v="1"/>
    <m/>
    <n v="1"/>
    <n v="1"/>
    <n v="3"/>
    <m/>
    <m/>
    <m/>
    <m/>
    <m/>
    <n v="5"/>
    <n v="0"/>
    <n v="1"/>
    <n v="0"/>
    <n v="3"/>
    <n v="0"/>
    <n v="0"/>
    <n v="0"/>
    <n v="0"/>
    <n v="0"/>
    <n v="4"/>
    <m/>
    <m/>
    <m/>
    <n v="4"/>
    <m/>
    <m/>
    <m/>
    <m/>
    <m/>
    <m/>
    <m/>
    <m/>
    <n v="4"/>
    <n v="4"/>
    <m/>
    <m/>
    <n v="512966"/>
    <n v="170724"/>
    <s v="HNN"/>
    <s v="Hampton North"/>
    <m/>
    <m/>
    <x v="0"/>
    <m/>
    <m/>
    <m/>
    <m/>
    <m/>
    <m/>
  </r>
  <r>
    <s v="18/1114/FUL"/>
    <s v="MIX"/>
    <m/>
    <d v="2019-07-25T00:00:00"/>
    <d v="2022-07-25T00:00:00"/>
    <m/>
    <m/>
    <x v="2"/>
    <s v="Open Market"/>
    <s v="Y"/>
    <s v="Proposed extension at roof level and 3 storey rear staircase extension to facilitate the creation of 1 no. 1B2P flat.  Reconfiguration of existing 2 x 2 bed maisonettes into 2 x 2 bed flats.  Alterations to external elevations of the property.  Provsion of 1 no. parking (accessed from Taylor close), bin storage and bicycle storage."/>
    <s v="34 And 36 Taylor Close And, 177 High Street, Hampton Hill"/>
    <s v="TW12 1LF"/>
    <m/>
    <m/>
    <n v="2"/>
    <m/>
    <m/>
    <m/>
    <m/>
    <m/>
    <m/>
    <n v="2"/>
    <n v="1"/>
    <n v="2"/>
    <m/>
    <m/>
    <m/>
    <m/>
    <m/>
    <m/>
    <m/>
    <n v="3"/>
    <n v="1"/>
    <n v="2"/>
    <n v="-2"/>
    <n v="0"/>
    <n v="0"/>
    <n v="0"/>
    <n v="0"/>
    <n v="0"/>
    <n v="0"/>
    <n v="1"/>
    <m/>
    <m/>
    <m/>
    <n v="1"/>
    <m/>
    <m/>
    <m/>
    <m/>
    <m/>
    <m/>
    <m/>
    <m/>
    <n v="1"/>
    <n v="1"/>
    <m/>
    <m/>
    <n v="514448"/>
    <n v="171212"/>
    <s v="FHH"/>
    <s v="Fulwell and Hampton Hill"/>
    <m/>
    <m/>
    <x v="0"/>
    <s v="Mixed Use Area"/>
    <s v="High Street, Hampton Hill"/>
    <m/>
    <m/>
    <s v="Conservation Area"/>
    <s v="CA38 High Street Hampton Hill"/>
  </r>
  <r>
    <s v="18/2943/FUL"/>
    <s v="EXT"/>
    <m/>
    <d v="2019-11-07T00:00:00"/>
    <d v="2022-11-07T00:00:00"/>
    <m/>
    <m/>
    <x v="2"/>
    <s v="Open Market"/>
    <s v="Y"/>
    <s v="Construction of part second floor extension to facilitate the creation of 6No. one bedroom flats with associated alterations, new bin and cycle storage and associated car parking."/>
    <s v="A1 - A3 Kingsway, Oldfield Road, Hampton, TW12 2HD"/>
    <s v="TW12 2HE"/>
    <m/>
    <m/>
    <m/>
    <m/>
    <m/>
    <m/>
    <m/>
    <m/>
    <m/>
    <n v="0"/>
    <n v="6"/>
    <m/>
    <m/>
    <m/>
    <m/>
    <m/>
    <m/>
    <m/>
    <m/>
    <n v="6"/>
    <n v="6"/>
    <n v="0"/>
    <n v="0"/>
    <n v="0"/>
    <n v="0"/>
    <n v="0"/>
    <n v="0"/>
    <n v="0"/>
    <n v="0"/>
    <n v="6"/>
    <m/>
    <m/>
    <m/>
    <n v="6"/>
    <m/>
    <m/>
    <m/>
    <m/>
    <m/>
    <m/>
    <m/>
    <m/>
    <n v="6"/>
    <n v="6"/>
    <m/>
    <m/>
    <n v="512869"/>
    <n v="169793"/>
    <s v="HTN"/>
    <s v="Hampton"/>
    <m/>
    <m/>
    <x v="0"/>
    <m/>
    <m/>
    <m/>
    <m/>
    <m/>
    <m/>
  </r>
  <r>
    <s v="18/3003/FUL"/>
    <s v="NEW"/>
    <m/>
    <d v="2019-05-24T00:00:00"/>
    <d v="2022-05-24T00:00:00"/>
    <m/>
    <m/>
    <x v="2"/>
    <s v="Open Market"/>
    <s v="Y"/>
    <s v="Part single, part two-storey rear extension to facilitate the creation of a 1No. 2-bedroom (3 person) dwellinghouse with associated hard and soft landscaping, new boundary railings, sliding gate and timber fencing, cycle, refuse and recycle storage and fo"/>
    <s v="391 St Margarets Road, Twickenham,  TW7 7BZ"/>
    <s v="TW7 7BZ"/>
    <m/>
    <m/>
    <m/>
    <m/>
    <m/>
    <m/>
    <m/>
    <m/>
    <m/>
    <n v="0"/>
    <m/>
    <n v="1"/>
    <m/>
    <m/>
    <m/>
    <m/>
    <m/>
    <m/>
    <m/>
    <n v="1"/>
    <n v="0"/>
    <n v="1"/>
    <n v="0"/>
    <n v="0"/>
    <n v="0"/>
    <n v="0"/>
    <n v="0"/>
    <n v="0"/>
    <n v="0"/>
    <n v="1"/>
    <m/>
    <m/>
    <m/>
    <n v="1"/>
    <m/>
    <m/>
    <m/>
    <m/>
    <m/>
    <m/>
    <m/>
    <m/>
    <n v="1"/>
    <n v="1"/>
    <m/>
    <m/>
    <n v="516557"/>
    <n v="175273"/>
    <s v="STM"/>
    <s v="St. Margarets and North Twickenham"/>
    <m/>
    <m/>
    <x v="0"/>
    <m/>
    <m/>
    <m/>
    <m/>
    <m/>
    <m/>
  </r>
  <r>
    <s v="18/3310/FUL"/>
    <s v="NEW"/>
    <m/>
    <d v="2020-09-16T00:00:00"/>
    <d v="2023-09-16T00:00:00"/>
    <m/>
    <m/>
    <x v="2"/>
    <s v="Open Market"/>
    <s v="N"/>
    <s v="Demolition of existing buildings and structures, and redevelopment of the site to provide a 4-6 storey specialist extra care facility for the elderly with existing health conditions, comprising of 88 units, communal healthcare, therapy, leisure and social"/>
    <s v="Kew Biothane Plant, Melliss Avenue, Kew"/>
    <s v="TW9"/>
    <m/>
    <m/>
    <m/>
    <m/>
    <m/>
    <m/>
    <m/>
    <m/>
    <m/>
    <n v="0"/>
    <n v="13"/>
    <n v="75"/>
    <m/>
    <m/>
    <m/>
    <m/>
    <m/>
    <m/>
    <m/>
    <n v="88"/>
    <n v="13"/>
    <n v="75"/>
    <n v="0"/>
    <n v="0"/>
    <n v="0"/>
    <n v="0"/>
    <n v="0"/>
    <n v="0"/>
    <n v="0"/>
    <n v="88"/>
    <s v="Y"/>
    <m/>
    <m/>
    <n v="22"/>
    <n v="22"/>
    <n v="22"/>
    <n v="22"/>
    <m/>
    <m/>
    <m/>
    <m/>
    <m/>
    <n v="88"/>
    <n v="88"/>
    <s v="Y"/>
    <s v="Y"/>
    <n v="519778"/>
    <n v="176914"/>
    <s v="KWA"/>
    <s v="Kew"/>
    <m/>
    <m/>
    <x v="1"/>
    <m/>
    <m/>
    <m/>
    <s v="Townmead Kew"/>
    <m/>
    <m/>
  </r>
  <r>
    <s v="18/3418/FUL"/>
    <s v="NEW"/>
    <m/>
    <d v="2020-11-10T00:00:00"/>
    <d v="2023-11-10T00:00:00"/>
    <m/>
    <m/>
    <x v="2"/>
    <s v="Open Market"/>
    <s v="Y"/>
    <s v="Demolition of existing garages and erection of 1no. Dwelling house. Relocation of entrance to existing flats."/>
    <s v="332 Richmond Road, Twickenham, TW1 2DU"/>
    <s v="TW1 2DU"/>
    <m/>
    <m/>
    <m/>
    <m/>
    <m/>
    <m/>
    <m/>
    <m/>
    <m/>
    <n v="0"/>
    <m/>
    <n v="1"/>
    <m/>
    <m/>
    <m/>
    <m/>
    <m/>
    <m/>
    <m/>
    <n v="1"/>
    <n v="0"/>
    <n v="1"/>
    <n v="0"/>
    <n v="0"/>
    <n v="0"/>
    <n v="0"/>
    <n v="0"/>
    <n v="0"/>
    <n v="0"/>
    <n v="1"/>
    <m/>
    <m/>
    <m/>
    <n v="1"/>
    <m/>
    <m/>
    <m/>
    <m/>
    <m/>
    <m/>
    <m/>
    <m/>
    <n v="1"/>
    <n v="1"/>
    <m/>
    <m/>
    <n v="517407"/>
    <n v="174195"/>
    <s v="TWR"/>
    <s v="Twickenham Riverside"/>
    <m/>
    <m/>
    <x v="0"/>
    <s v="Mixed Use Area"/>
    <s v="East Twickenham"/>
    <m/>
    <m/>
    <s v="Conservation Area"/>
    <s v="CA66 Richmond Road East Twickenham"/>
  </r>
  <r>
    <s v="18/3642/OUT"/>
    <s v="NEW"/>
    <m/>
    <d v="2020-09-14T00:00:00"/>
    <d v="2023-09-14T00:00:00"/>
    <m/>
    <m/>
    <x v="2"/>
    <s v="Open Market"/>
    <s v="Y"/>
    <s v="Outline planning permission for the demolition and comprehensive redevelopment (phased development) of land at Barnes Hospital to provide a mixed use development comprising a health centre (Use Class D1), a Special Educational Needs (SEN) School (Use Clas"/>
    <s v="Barnes Hospital, South Worple Way, East Sheen, London, SW14 8SU"/>
    <s v="SW14 8SU"/>
    <m/>
    <m/>
    <m/>
    <m/>
    <m/>
    <m/>
    <m/>
    <m/>
    <m/>
    <n v="0"/>
    <n v="22"/>
    <n v="31"/>
    <n v="12"/>
    <m/>
    <m/>
    <m/>
    <m/>
    <m/>
    <m/>
    <n v="65"/>
    <n v="22"/>
    <n v="31"/>
    <n v="12"/>
    <n v="0"/>
    <n v="0"/>
    <n v="0"/>
    <n v="0"/>
    <n v="0"/>
    <n v="0"/>
    <n v="65"/>
    <s v="Y"/>
    <m/>
    <m/>
    <m/>
    <n v="21.666666666666668"/>
    <n v="21.666666666666668"/>
    <n v="21.666666666666668"/>
    <m/>
    <m/>
    <m/>
    <m/>
    <m/>
    <n v="65"/>
    <n v="65"/>
    <m/>
    <m/>
    <n v="521203"/>
    <n v="175677"/>
    <s v="MBC"/>
    <s v="Mortlake and Barnes Common"/>
    <m/>
    <m/>
    <x v="0"/>
    <m/>
    <m/>
    <m/>
    <m/>
    <m/>
    <m/>
  </r>
  <r>
    <s v="18/3642/OUT"/>
    <s v="NEW"/>
    <m/>
    <d v="2020-09-14T00:00:00"/>
    <d v="2023-09-14T00:00:00"/>
    <m/>
    <m/>
    <x v="2"/>
    <s v="Affordable Rent"/>
    <s v="Y"/>
    <s v="Outline planning permission for the demolition and comprehensive redevelopment (phased development) of land at Barnes Hospital to provide a mixed use development comprising a health centre (Use Class D1), a Special Educational Needs (SEN) School (Use Clas"/>
    <s v="Barnes Hospital, South Worple Way, East Sheen, London, SW14 8SU"/>
    <s v="SW14 8SU"/>
    <m/>
    <m/>
    <m/>
    <m/>
    <m/>
    <m/>
    <m/>
    <m/>
    <m/>
    <n v="0"/>
    <n v="5"/>
    <n v="7"/>
    <n v="2"/>
    <m/>
    <m/>
    <m/>
    <m/>
    <m/>
    <m/>
    <n v="14"/>
    <n v="5"/>
    <n v="7"/>
    <n v="2"/>
    <n v="0"/>
    <n v="0"/>
    <n v="0"/>
    <n v="0"/>
    <n v="0"/>
    <n v="0"/>
    <n v="14"/>
    <s v="Y"/>
    <m/>
    <m/>
    <m/>
    <n v="4.666666666666667"/>
    <n v="4.666666666666667"/>
    <n v="4.666666666666667"/>
    <m/>
    <m/>
    <m/>
    <m/>
    <m/>
    <n v="14"/>
    <n v="14"/>
    <m/>
    <m/>
    <n v="521203"/>
    <n v="175677"/>
    <s v="MBC"/>
    <s v="Mortlake and Barnes Common"/>
    <m/>
    <m/>
    <x v="0"/>
    <m/>
    <m/>
    <m/>
    <m/>
    <m/>
    <m/>
  </r>
  <r>
    <s v="18/3642/OUT"/>
    <s v="NEW"/>
    <m/>
    <d v="2020-09-14T00:00:00"/>
    <d v="2023-09-14T00:00:00"/>
    <m/>
    <m/>
    <x v="2"/>
    <s v="Intermediate"/>
    <s v="Y"/>
    <s v="Outline planning permission for the demolition and comprehensive redevelopment (phased development) of land at Barnes Hospital to provide a mixed use development comprising a health centre (Use Class D1), a Special Educational Needs (SEN) School (Use Clas"/>
    <s v="Barnes Hospital, South Worple Way, East Sheen, London, SW14 8SU"/>
    <s v="SW14 8SU"/>
    <m/>
    <m/>
    <m/>
    <m/>
    <m/>
    <m/>
    <m/>
    <m/>
    <m/>
    <n v="0"/>
    <n v="3"/>
    <n v="1"/>
    <m/>
    <m/>
    <m/>
    <m/>
    <m/>
    <m/>
    <m/>
    <n v="4"/>
    <n v="3"/>
    <n v="1"/>
    <n v="0"/>
    <n v="0"/>
    <n v="0"/>
    <n v="0"/>
    <n v="0"/>
    <n v="0"/>
    <n v="0"/>
    <n v="4"/>
    <s v="Y"/>
    <m/>
    <m/>
    <m/>
    <n v="1.3333333333333333"/>
    <n v="1.3333333333333333"/>
    <n v="1.3333333333333333"/>
    <m/>
    <m/>
    <m/>
    <m/>
    <m/>
    <n v="4"/>
    <n v="4"/>
    <m/>
    <m/>
    <n v="521203"/>
    <n v="175677"/>
    <s v="MBC"/>
    <s v="Mortlake and Barnes Common"/>
    <m/>
    <m/>
    <x v="0"/>
    <m/>
    <m/>
    <m/>
    <m/>
    <m/>
    <m/>
  </r>
  <r>
    <s v="18/3930/FUL"/>
    <s v="NEW"/>
    <m/>
    <d v="2019-10-17T00:00:00"/>
    <d v="2022-10-17T00:00:00"/>
    <d v="2022-09-07T00:00:00"/>
    <m/>
    <x v="2"/>
    <s v="Open Market"/>
    <s v="Y"/>
    <s v="Demolition of existing garage and erection of 1No. 2 storey with habitable roofspace 4 bed dwelling with associated hard and soft landscaping. Alterations to existing crossover and creation of a new crossover in front of No.38 Langham Road to facilitate provision of 1No. off-street parking space to existing dwelling and proposed dwelling."/>
    <s v="38 Langham Road, Teddington, TW11 9HQ"/>
    <s v="TW11 9HQ"/>
    <m/>
    <m/>
    <m/>
    <m/>
    <m/>
    <m/>
    <m/>
    <m/>
    <m/>
    <n v="0"/>
    <m/>
    <m/>
    <m/>
    <n v="1"/>
    <m/>
    <m/>
    <m/>
    <m/>
    <m/>
    <n v="1"/>
    <n v="0"/>
    <n v="0"/>
    <n v="0"/>
    <n v="1"/>
    <n v="0"/>
    <n v="0"/>
    <n v="0"/>
    <n v="0"/>
    <n v="0"/>
    <n v="1"/>
    <m/>
    <m/>
    <m/>
    <n v="1"/>
    <m/>
    <m/>
    <m/>
    <m/>
    <m/>
    <m/>
    <m/>
    <m/>
    <n v="1"/>
    <n v="1"/>
    <m/>
    <m/>
    <n v="516550"/>
    <n v="171027"/>
    <s v="HWI"/>
    <s v="Hampton Wick"/>
    <s v="Y"/>
    <m/>
    <x v="0"/>
    <m/>
    <m/>
    <m/>
    <m/>
    <m/>
    <m/>
  </r>
  <r>
    <s v="18/3954/FUL"/>
    <s v="NEW"/>
    <m/>
    <d v="2019-07-08T00:00:00"/>
    <d v="2022-06-24T00:00:00"/>
    <m/>
    <m/>
    <x v="2"/>
    <s v="Open Market"/>
    <s v="Y"/>
    <s v="Demolition of existing two-storey dwelling house and construction of replacement 7-bedroom, 2-storey dwelling house (with accommodation in the roof space) and associated landscaping and new front boundary treatment."/>
    <s v="20 Sheen Common Drive, Richmond, TW10 5BN"/>
    <s v="TW10 5BN"/>
    <m/>
    <m/>
    <m/>
    <n v="1"/>
    <m/>
    <m/>
    <m/>
    <m/>
    <m/>
    <n v="1"/>
    <m/>
    <m/>
    <m/>
    <m/>
    <m/>
    <m/>
    <n v="1"/>
    <m/>
    <m/>
    <n v="1"/>
    <n v="0"/>
    <n v="0"/>
    <n v="0"/>
    <n v="-1"/>
    <n v="0"/>
    <n v="0"/>
    <n v="1"/>
    <n v="0"/>
    <n v="0"/>
    <n v="0"/>
    <m/>
    <m/>
    <n v="0"/>
    <m/>
    <m/>
    <m/>
    <m/>
    <m/>
    <m/>
    <m/>
    <m/>
    <m/>
    <n v="0"/>
    <n v="0"/>
    <m/>
    <m/>
    <n v="519436"/>
    <n v="174990"/>
    <s v="SRW"/>
    <s v="South Richmond"/>
    <m/>
    <m/>
    <x v="0"/>
    <m/>
    <m/>
    <m/>
    <m/>
    <s v="Conservation Area"/>
    <s v="CA69 Sheen Common Drive"/>
  </r>
  <r>
    <s v="19/0198/HOT"/>
    <s v="CHU"/>
    <m/>
    <d v="2020-12-22T00:00:00"/>
    <d v="2023-12-22T00:00:00"/>
    <m/>
    <m/>
    <x v="2"/>
    <s v="Open Market"/>
    <s v="Y"/>
    <s v="Works of alteration and refurbishment in connection with the use of the building as a single, family dwellinghouse, including: demolition of existing Victorian side extension and construction of replacement side extension with roof terrace. Construction o"/>
    <s v="Wick House , Richmond Hill, Richmond, TW10 6RN"/>
    <s v="TW10 6RN"/>
    <m/>
    <m/>
    <m/>
    <m/>
    <m/>
    <m/>
    <m/>
    <m/>
    <m/>
    <n v="0"/>
    <m/>
    <m/>
    <m/>
    <m/>
    <n v="1"/>
    <m/>
    <m/>
    <m/>
    <m/>
    <n v="1"/>
    <n v="0"/>
    <n v="0"/>
    <n v="0"/>
    <n v="0"/>
    <n v="1"/>
    <n v="0"/>
    <n v="0"/>
    <n v="0"/>
    <n v="0"/>
    <n v="1"/>
    <m/>
    <m/>
    <m/>
    <m/>
    <m/>
    <m/>
    <m/>
    <m/>
    <m/>
    <m/>
    <m/>
    <m/>
    <n v="0"/>
    <n v="0"/>
    <m/>
    <m/>
    <n v="518366"/>
    <n v="173868"/>
    <s v="HPR"/>
    <s v="Ham, Petersham and Richmond Riverside"/>
    <m/>
    <m/>
    <x v="1"/>
    <m/>
    <m/>
    <m/>
    <s v="Petersham Common"/>
    <s v="Conservation Area"/>
    <s v="CA5 Richmond Hill"/>
  </r>
  <r>
    <s v="19/0228/FUL"/>
    <s v="CON"/>
    <m/>
    <d v="2019-06-28T00:00:00"/>
    <d v="2022-06-28T00:00:00"/>
    <m/>
    <m/>
    <x v="2"/>
    <s v="Open Market"/>
    <s v="Y"/>
    <s v="Division of the existing dwelling house into two residential units in the form of semi detached houses. The demolition of the existing adjoined garage and alterations to fenestration."/>
    <s v="173 Kew Road, Richmond, TW9 2BB"/>
    <s v="TW9 2BB"/>
    <m/>
    <m/>
    <m/>
    <m/>
    <m/>
    <m/>
    <n v="1"/>
    <m/>
    <m/>
    <n v="1"/>
    <m/>
    <m/>
    <n v="1"/>
    <n v="1"/>
    <m/>
    <m/>
    <m/>
    <m/>
    <m/>
    <n v="2"/>
    <n v="0"/>
    <n v="0"/>
    <n v="1"/>
    <n v="1"/>
    <n v="0"/>
    <n v="0"/>
    <n v="-1"/>
    <n v="0"/>
    <n v="0"/>
    <n v="1"/>
    <m/>
    <m/>
    <m/>
    <n v="1"/>
    <m/>
    <m/>
    <m/>
    <m/>
    <m/>
    <m/>
    <m/>
    <m/>
    <n v="1"/>
    <n v="1"/>
    <m/>
    <m/>
    <n v="518380"/>
    <n v="175623"/>
    <s v="NRW"/>
    <s v="North Richmond"/>
    <m/>
    <m/>
    <x v="0"/>
    <m/>
    <m/>
    <m/>
    <m/>
    <s v="Conservation Area"/>
    <s v="CA36 Kew Foot Road"/>
  </r>
  <r>
    <s v="19/0338/FUL"/>
    <s v="NEW"/>
    <m/>
    <d v="2019-05-24T00:00:00"/>
    <d v="2022-05-24T00:00:00"/>
    <m/>
    <m/>
    <x v="2"/>
    <s v="Open Market"/>
    <s v="Y"/>
    <s v="Demolition of existing 3-bedroom bungalow and erection of a new 3-bedroom detached house with basement level."/>
    <s v="48 Fourth Cross Road, Twickenham, TW2 5EL"/>
    <s v="TW2 5EL"/>
    <m/>
    <m/>
    <n v="1"/>
    <m/>
    <m/>
    <m/>
    <m/>
    <m/>
    <m/>
    <n v="1"/>
    <m/>
    <m/>
    <n v="1"/>
    <m/>
    <m/>
    <m/>
    <m/>
    <m/>
    <m/>
    <n v="1"/>
    <n v="0"/>
    <n v="0"/>
    <n v="0"/>
    <n v="0"/>
    <n v="0"/>
    <n v="0"/>
    <n v="0"/>
    <n v="0"/>
    <n v="0"/>
    <n v="0"/>
    <m/>
    <m/>
    <n v="0"/>
    <m/>
    <m/>
    <m/>
    <m/>
    <m/>
    <m/>
    <m/>
    <m/>
    <m/>
    <n v="0"/>
    <n v="0"/>
    <m/>
    <m/>
    <n v="514720"/>
    <n v="172712"/>
    <s v="WET"/>
    <s v="West Twickenham"/>
    <m/>
    <m/>
    <x v="0"/>
    <m/>
    <m/>
    <m/>
    <m/>
    <m/>
    <m/>
  </r>
  <r>
    <s v="19/0391/FUL"/>
    <s v="NEW"/>
    <m/>
    <d v="2020-02-20T00:00:00"/>
    <d v="2023-02-20T00:00:00"/>
    <m/>
    <m/>
    <x v="2"/>
    <s v="Open Market"/>
    <s v="Y"/>
    <s v="Demolition all buildings on site and the erection of a three-storey building and a part one, two-storey building comprising (3 x 1 bedroom and 4 x 2 bedroom) flats and approximately 805 sqm of flexible B1/D1 and flexible B1/D2 commercial floorspace, surfa"/>
    <s v="26-28 , Priests Bridge, East Sheen, London, SW14 8TA"/>
    <s v="SW14 8TA"/>
    <m/>
    <m/>
    <m/>
    <m/>
    <m/>
    <m/>
    <m/>
    <m/>
    <m/>
    <n v="0"/>
    <n v="3"/>
    <n v="4"/>
    <m/>
    <m/>
    <m/>
    <m/>
    <m/>
    <m/>
    <m/>
    <n v="7"/>
    <n v="3"/>
    <n v="4"/>
    <n v="0"/>
    <n v="0"/>
    <n v="0"/>
    <n v="0"/>
    <n v="0"/>
    <n v="0"/>
    <n v="0"/>
    <n v="7"/>
    <m/>
    <m/>
    <n v="3.5"/>
    <n v="3.5"/>
    <m/>
    <m/>
    <m/>
    <m/>
    <m/>
    <m/>
    <m/>
    <m/>
    <n v="7"/>
    <n v="7"/>
    <m/>
    <m/>
    <n v="521492"/>
    <n v="175545"/>
    <s v="MBC"/>
    <s v="Mortlake and Barnes Common"/>
    <m/>
    <m/>
    <x v="0"/>
    <s v="Mixed Use Area"/>
    <s v="Priests Bridge, Barnes"/>
    <m/>
    <m/>
    <m/>
    <m/>
  </r>
  <r>
    <s v="19/0414/FUL"/>
    <s v="NEW"/>
    <m/>
    <d v="2020-01-23T00:00:00"/>
    <d v="2023-01-23T00:00:00"/>
    <m/>
    <m/>
    <x v="2"/>
    <s v="Open Market"/>
    <s v="Y"/>
    <s v="Erection of 2No 3-bed, 6-person houses with associated hard and soft landscaping, cycle and refuse stores and car parking on land to rear of 56 and 58 Harvey Road."/>
    <s v="56 - 58 Harvey Road, Whitton"/>
    <s v="TW4 5LU"/>
    <m/>
    <m/>
    <m/>
    <m/>
    <m/>
    <m/>
    <m/>
    <m/>
    <m/>
    <n v="0"/>
    <m/>
    <m/>
    <n v="2"/>
    <m/>
    <m/>
    <m/>
    <m/>
    <m/>
    <m/>
    <n v="2"/>
    <n v="0"/>
    <n v="0"/>
    <n v="2"/>
    <n v="0"/>
    <n v="0"/>
    <n v="0"/>
    <n v="0"/>
    <n v="0"/>
    <n v="0"/>
    <n v="2"/>
    <m/>
    <m/>
    <n v="1"/>
    <n v="1"/>
    <m/>
    <m/>
    <m/>
    <m/>
    <m/>
    <m/>
    <m/>
    <m/>
    <n v="2"/>
    <n v="2"/>
    <m/>
    <m/>
    <n v="513048"/>
    <n v="173758"/>
    <s v="HEA"/>
    <s v="Heathfield"/>
    <s v="Y"/>
    <m/>
    <x v="0"/>
    <m/>
    <m/>
    <m/>
    <m/>
    <m/>
    <m/>
  </r>
  <r>
    <s v="19/0483/FUL"/>
    <s v="CON"/>
    <m/>
    <d v="2021-08-27T00:00:00"/>
    <d v="2024-08-27T00:00:00"/>
    <m/>
    <m/>
    <x v="2"/>
    <s v="Open Market"/>
    <s v="Y"/>
    <s v="Insertion of 3 no. rooflights on front roof slope and 2 no. rear dormer roof extensions to facilitate the conversion of existing 2 no. 3 bed maisonettes at no. 8A and 10A High Street to 5 flats (4 no. 1 bed and 1 no. 2 bed)"/>
    <s v="8 - 10 High Street, Teddington"/>
    <s v="TW11 8EW"/>
    <m/>
    <m/>
    <n v="2"/>
    <m/>
    <m/>
    <m/>
    <m/>
    <m/>
    <m/>
    <n v="2"/>
    <n v="4"/>
    <n v="1"/>
    <m/>
    <m/>
    <m/>
    <m/>
    <m/>
    <m/>
    <m/>
    <n v="5"/>
    <n v="4"/>
    <n v="1"/>
    <n v="-2"/>
    <n v="0"/>
    <n v="0"/>
    <n v="0"/>
    <n v="0"/>
    <n v="0"/>
    <n v="0"/>
    <n v="3"/>
    <m/>
    <m/>
    <n v="1.5"/>
    <n v="1.5"/>
    <m/>
    <m/>
    <m/>
    <m/>
    <m/>
    <m/>
    <m/>
    <m/>
    <n v="3"/>
    <n v="3"/>
    <m/>
    <m/>
    <n v="515988"/>
    <n v="171089"/>
    <s v="TED"/>
    <s v="Teddington"/>
    <m/>
    <s v="Teddington"/>
    <x v="0"/>
    <m/>
    <m/>
    <m/>
    <m/>
    <s v="Conservation Area"/>
    <s v="CA37 High Street Teddington"/>
  </r>
  <r>
    <s v="19/0495/FUL"/>
    <s v="NEW"/>
    <m/>
    <d v="2020-09-04T00:00:00"/>
    <d v="2023-09-04T00:00:00"/>
    <d v="2022-08-10T00:00:00"/>
    <m/>
    <x v="2"/>
    <s v="Open Market"/>
    <s v="Y"/>
    <s v="Demolition of the existing dwelling and the erection of a pair of semi-detached dwellings with associated hard and soft landscaping and refuse store."/>
    <s v="1 Curtis Road, Whitton, Hounslow, TW4 5PU, "/>
    <s v="TW4 5PU"/>
    <m/>
    <m/>
    <n v="1"/>
    <m/>
    <m/>
    <m/>
    <m/>
    <m/>
    <m/>
    <n v="1"/>
    <m/>
    <n v="2"/>
    <m/>
    <m/>
    <m/>
    <m/>
    <m/>
    <m/>
    <m/>
    <n v="2"/>
    <n v="0"/>
    <n v="2"/>
    <n v="-1"/>
    <n v="0"/>
    <n v="0"/>
    <n v="0"/>
    <n v="0"/>
    <n v="0"/>
    <n v="0"/>
    <n v="1"/>
    <m/>
    <m/>
    <n v="1"/>
    <m/>
    <m/>
    <m/>
    <m/>
    <m/>
    <m/>
    <m/>
    <m/>
    <m/>
    <n v="1"/>
    <n v="1"/>
    <m/>
    <m/>
    <n v="512568"/>
    <n v="173521"/>
    <s v="HEA"/>
    <s v="Heathfield"/>
    <m/>
    <m/>
    <x v="0"/>
    <m/>
    <m/>
    <m/>
    <m/>
    <m/>
    <m/>
  </r>
  <r>
    <s v="19/0691/FUL"/>
    <s v="NEW"/>
    <m/>
    <d v="2021-07-28T00:00:00"/>
    <d v="2024-07-28T00:00:00"/>
    <m/>
    <m/>
    <x v="2"/>
    <s v="Open Market"/>
    <s v="Y"/>
    <s v="Demolition of 38 garages including vehicle repair garage and the erection of six residential units (2x 3 bed and 4 x 2 bed), incorporating two commercial (B1a offices) units (totalling 152 sq.m), with amenity space, 14 off-street car parking spaces and as"/>
    <s v="Land Rear Of, 127 - 147 Kingsway, Mortlake, London, SW14 7HN, "/>
    <s v="SW14 7HN"/>
    <m/>
    <m/>
    <m/>
    <m/>
    <m/>
    <m/>
    <m/>
    <m/>
    <m/>
    <n v="0"/>
    <m/>
    <n v="4"/>
    <n v="2"/>
    <m/>
    <m/>
    <m/>
    <m/>
    <m/>
    <m/>
    <n v="6"/>
    <n v="0"/>
    <n v="4"/>
    <n v="2"/>
    <n v="0"/>
    <n v="0"/>
    <n v="0"/>
    <n v="0"/>
    <n v="0"/>
    <n v="0"/>
    <n v="6"/>
    <m/>
    <m/>
    <n v="3"/>
    <n v="3"/>
    <m/>
    <m/>
    <m/>
    <m/>
    <m/>
    <m/>
    <m/>
    <m/>
    <n v="6"/>
    <n v="6"/>
    <m/>
    <m/>
    <n v="519806"/>
    <n v="175640"/>
    <s v="NRW"/>
    <s v="North Richmond"/>
    <m/>
    <m/>
    <x v="0"/>
    <m/>
    <m/>
    <m/>
    <m/>
    <m/>
    <m/>
  </r>
  <r>
    <s v="19/0911/FUL"/>
    <s v="EXT"/>
    <m/>
    <d v="2020-02-05T00:00:00"/>
    <d v="2023-02-05T00:00:00"/>
    <d v="2023-02-03T00:00:00"/>
    <m/>
    <x v="2"/>
    <s v="Open Market"/>
    <s v="Y"/>
    <s v="Proposed construction of additional floor level to create 2 no. additional two bed flats, together with a three storey side extension in the form of a bay window, change to existing fenestration and addition of 8 no. balconies at first and second floor le"/>
    <s v="Wick House, 10 Station Road, Hampton Wick, KT1 4HF"/>
    <s v="KT2 4HF"/>
    <m/>
    <m/>
    <m/>
    <m/>
    <m/>
    <m/>
    <m/>
    <m/>
    <m/>
    <n v="0"/>
    <m/>
    <n v="2"/>
    <m/>
    <m/>
    <m/>
    <m/>
    <m/>
    <m/>
    <m/>
    <n v="2"/>
    <n v="0"/>
    <n v="2"/>
    <n v="0"/>
    <n v="0"/>
    <n v="0"/>
    <n v="0"/>
    <n v="0"/>
    <n v="0"/>
    <n v="0"/>
    <n v="2"/>
    <m/>
    <m/>
    <m/>
    <n v="2"/>
    <m/>
    <m/>
    <m/>
    <m/>
    <m/>
    <m/>
    <m/>
    <m/>
    <n v="2"/>
    <n v="2"/>
    <m/>
    <m/>
    <n v="517543"/>
    <n v="169767"/>
    <s v="HWI"/>
    <s v="Hampton Wick"/>
    <m/>
    <m/>
    <x v="0"/>
    <m/>
    <m/>
    <m/>
    <m/>
    <m/>
    <m/>
  </r>
  <r>
    <s v="19/1219/FUL"/>
    <s v="NEW"/>
    <m/>
    <d v="2019-12-11T00:00:00"/>
    <d v="2022-12-11T00:00:00"/>
    <m/>
    <m/>
    <x v="2"/>
    <s v="Open Market"/>
    <s v="Y"/>
    <s v="Replacement 2 storey 4 bedroom dwellinghouse with basement level and accommodation in the roof.  Associated hard and soft landscaping, cycle and refuse stores and parking."/>
    <s v="21 Sunbury Avenue, East Sheen, London, SW14 8RA"/>
    <s v="SW14 8RA"/>
    <m/>
    <n v="1"/>
    <m/>
    <m/>
    <m/>
    <m/>
    <m/>
    <m/>
    <m/>
    <n v="1"/>
    <m/>
    <m/>
    <n v="1"/>
    <m/>
    <m/>
    <m/>
    <m/>
    <m/>
    <m/>
    <n v="1"/>
    <n v="0"/>
    <n v="-1"/>
    <n v="1"/>
    <n v="0"/>
    <n v="0"/>
    <n v="0"/>
    <n v="0"/>
    <n v="0"/>
    <n v="0"/>
    <n v="0"/>
    <m/>
    <m/>
    <n v="0"/>
    <m/>
    <m/>
    <m/>
    <m/>
    <m/>
    <m/>
    <m/>
    <m/>
    <m/>
    <n v="0"/>
    <n v="0"/>
    <m/>
    <m/>
    <n v="520990"/>
    <n v="175033"/>
    <s v="EAS"/>
    <s v="East Sheen"/>
    <m/>
    <m/>
    <x v="0"/>
    <m/>
    <m/>
    <m/>
    <m/>
    <m/>
    <m/>
  </r>
  <r>
    <s v="19/1647/FUL"/>
    <s v="NEW"/>
    <m/>
    <d v="2021-03-30T00:00:00"/>
    <d v="2024-03-30T00:00:00"/>
    <m/>
    <m/>
    <x v="2"/>
    <s v="Open Market"/>
    <s v="Y"/>
    <s v="Demolition of the existing garage block and the erection of a mews development, consisting of 2 x 2 bedroom dwellings, together with associated car parking and landscaping improvements."/>
    <s v="Garages Adjacent 75, Churchview Road, Twickenham"/>
    <s v="TW2 5BT"/>
    <m/>
    <m/>
    <m/>
    <m/>
    <m/>
    <m/>
    <m/>
    <m/>
    <m/>
    <n v="0"/>
    <m/>
    <n v="2"/>
    <m/>
    <m/>
    <m/>
    <m/>
    <m/>
    <m/>
    <m/>
    <n v="2"/>
    <n v="0"/>
    <n v="2"/>
    <n v="0"/>
    <n v="0"/>
    <n v="0"/>
    <n v="0"/>
    <n v="0"/>
    <n v="0"/>
    <n v="0"/>
    <n v="2"/>
    <m/>
    <m/>
    <n v="1"/>
    <n v="1"/>
    <m/>
    <m/>
    <m/>
    <m/>
    <m/>
    <m/>
    <m/>
    <m/>
    <n v="2"/>
    <n v="2"/>
    <m/>
    <m/>
    <n v="514626"/>
    <n v="173079"/>
    <s v="WET"/>
    <s v="West Twickenham"/>
    <m/>
    <m/>
    <x v="0"/>
    <m/>
    <m/>
    <m/>
    <m/>
    <m/>
    <m/>
  </r>
  <r>
    <s v="19/1728/FUL"/>
    <s v="CON"/>
    <m/>
    <d v="2020-05-15T00:00:00"/>
    <d v="2023-05-15T00:00:00"/>
    <m/>
    <m/>
    <x v="2"/>
    <s v="Open Market"/>
    <s v="Y"/>
    <s v="Conversion and alteration of the existing garage building to provide a one bedroom flat over two levels together with a garden amenity area."/>
    <s v="Manning House, 3 Gloucester Road, Teddington, TW11 0NS"/>
    <s v="TW11 0NS"/>
    <m/>
    <m/>
    <m/>
    <m/>
    <m/>
    <m/>
    <m/>
    <m/>
    <m/>
    <n v="0"/>
    <n v="1"/>
    <m/>
    <m/>
    <m/>
    <m/>
    <m/>
    <m/>
    <m/>
    <m/>
    <n v="1"/>
    <n v="1"/>
    <n v="0"/>
    <n v="0"/>
    <n v="0"/>
    <n v="0"/>
    <n v="0"/>
    <n v="0"/>
    <n v="0"/>
    <n v="0"/>
    <n v="1"/>
    <m/>
    <m/>
    <n v="0.5"/>
    <n v="0.5"/>
    <m/>
    <m/>
    <m/>
    <m/>
    <m/>
    <m/>
    <m/>
    <m/>
    <n v="1"/>
    <n v="1"/>
    <m/>
    <m/>
    <n v="515221"/>
    <n v="171318"/>
    <s v="FHH"/>
    <s v="Fulwell and Hampton Hill"/>
    <m/>
    <m/>
    <x v="0"/>
    <m/>
    <m/>
    <m/>
    <m/>
    <m/>
    <m/>
  </r>
  <r>
    <s v="19/1731/FUL"/>
    <s v="NEW"/>
    <m/>
    <d v="2019-08-21T00:00:00"/>
    <d v="2022-08-21T00:00:00"/>
    <m/>
    <m/>
    <x v="2"/>
    <s v="Open Market"/>
    <s v="Y"/>
    <s v="Demolition of existing dwellinghouse and erection of replacement two storey 4 bedroom dwellinghouse with associated hard and soft landscaping and cycle and refuse store. Replacement boundary fence/gates."/>
    <s v="17A Tower Road, Twickenham, TW1 4PD"/>
    <s v="TW1 4PD"/>
    <m/>
    <n v="1"/>
    <m/>
    <m/>
    <m/>
    <m/>
    <m/>
    <m/>
    <m/>
    <n v="1"/>
    <m/>
    <m/>
    <m/>
    <n v="1"/>
    <m/>
    <m/>
    <m/>
    <m/>
    <m/>
    <n v="1"/>
    <n v="0"/>
    <n v="-1"/>
    <n v="0"/>
    <n v="1"/>
    <n v="0"/>
    <n v="0"/>
    <n v="0"/>
    <n v="0"/>
    <n v="0"/>
    <n v="0"/>
    <m/>
    <m/>
    <n v="0"/>
    <m/>
    <m/>
    <m/>
    <m/>
    <m/>
    <m/>
    <m/>
    <m/>
    <m/>
    <n v="0"/>
    <n v="0"/>
    <m/>
    <m/>
    <n v="515806"/>
    <n v="172455"/>
    <s v="SOT"/>
    <s v="South Twickenham"/>
    <m/>
    <m/>
    <x v="0"/>
    <m/>
    <m/>
    <m/>
    <m/>
    <m/>
    <m/>
  </r>
  <r>
    <s v="19/1759/FUL"/>
    <s v="CON"/>
    <m/>
    <d v="2019-09-16T00:00:00"/>
    <d v="2022-09-16T00:00:00"/>
    <m/>
    <m/>
    <x v="2"/>
    <s v="Open Market"/>
    <s v="Y"/>
    <s v="Single-storey rear extension, roof extensions and alterations to front and rear, extension to second floor of rear addition, elevation/fenestration alterations and new boundary treatment to allow for the change of use from 2 to 5 flats."/>
    <s v="85 Connaught Road, Teddington, TW11 0QQ"/>
    <s v="TW11 0QQ"/>
    <m/>
    <n v="1"/>
    <n v="1"/>
    <m/>
    <m/>
    <m/>
    <m/>
    <m/>
    <m/>
    <n v="2"/>
    <n v="4"/>
    <n v="1"/>
    <m/>
    <m/>
    <m/>
    <m/>
    <m/>
    <m/>
    <m/>
    <n v="5"/>
    <n v="4"/>
    <n v="0"/>
    <n v="-1"/>
    <n v="0"/>
    <n v="0"/>
    <n v="0"/>
    <n v="0"/>
    <n v="0"/>
    <n v="0"/>
    <n v="3"/>
    <m/>
    <m/>
    <n v="3"/>
    <m/>
    <m/>
    <m/>
    <m/>
    <m/>
    <m/>
    <m/>
    <m/>
    <m/>
    <n v="3"/>
    <n v="3"/>
    <m/>
    <m/>
    <n v="514632"/>
    <n v="171370"/>
    <s v="FHH"/>
    <s v="Fulwell and Hampton Hill"/>
    <m/>
    <m/>
    <x v="0"/>
    <m/>
    <m/>
    <m/>
    <m/>
    <m/>
    <m/>
  </r>
  <r>
    <s v="19/1763/FUL"/>
    <s v="NEW"/>
    <m/>
    <d v="2019-09-23T00:00:00"/>
    <d v="2022-09-23T00:00:00"/>
    <m/>
    <m/>
    <x v="2"/>
    <s v="Open Market"/>
    <s v="Y"/>
    <s v="Demolition of existing residential garages and erection of 2x four bed semi-detached houses (Use Class C3), associated amenity space, landscaping, car and cycle parking and refuse storage."/>
    <s v="Garages At, Craneford Way, Twickenham"/>
    <s v="TW2 7SQ"/>
    <m/>
    <m/>
    <m/>
    <m/>
    <m/>
    <m/>
    <m/>
    <m/>
    <m/>
    <n v="0"/>
    <m/>
    <m/>
    <m/>
    <n v="2"/>
    <m/>
    <m/>
    <m/>
    <m/>
    <m/>
    <n v="2"/>
    <n v="0"/>
    <n v="0"/>
    <n v="0"/>
    <n v="2"/>
    <n v="0"/>
    <n v="0"/>
    <n v="0"/>
    <n v="0"/>
    <n v="0"/>
    <n v="2"/>
    <m/>
    <m/>
    <n v="1"/>
    <n v="1"/>
    <m/>
    <m/>
    <m/>
    <m/>
    <m/>
    <m/>
    <m/>
    <m/>
    <n v="2"/>
    <n v="2"/>
    <m/>
    <m/>
    <n v="515377"/>
    <n v="173631"/>
    <s v="STM"/>
    <s v="St. Margarets and North Twickenham"/>
    <m/>
    <m/>
    <x v="0"/>
    <m/>
    <m/>
    <m/>
    <m/>
    <m/>
    <m/>
  </r>
  <r>
    <s v="19/1890/FUL"/>
    <s v="NEW"/>
    <m/>
    <d v="2020-06-08T00:00:00"/>
    <d v="2023-06-08T00:00:00"/>
    <d v="2022-04-14T00:00:00"/>
    <m/>
    <x v="2"/>
    <s v="Open Market"/>
    <s v="Y"/>
    <s v="Erection of two pairs of semi-detached 4 bedroom dwellings and associated parking and landscaping following the demolition of the existing property."/>
    <s v="224 Hospital Bridge Road, Twickenham, TW2 6LF"/>
    <s v="TW2 6LF"/>
    <m/>
    <m/>
    <n v="1"/>
    <m/>
    <m/>
    <m/>
    <m/>
    <m/>
    <m/>
    <n v="1"/>
    <m/>
    <m/>
    <m/>
    <n v="4"/>
    <m/>
    <m/>
    <m/>
    <m/>
    <m/>
    <n v="4"/>
    <n v="0"/>
    <n v="0"/>
    <n v="-1"/>
    <n v="4"/>
    <n v="0"/>
    <n v="0"/>
    <n v="0"/>
    <n v="0"/>
    <n v="0"/>
    <n v="3"/>
    <m/>
    <m/>
    <n v="3"/>
    <m/>
    <m/>
    <m/>
    <m/>
    <m/>
    <m/>
    <m/>
    <m/>
    <m/>
    <n v="3"/>
    <n v="3"/>
    <m/>
    <m/>
    <n v="513614"/>
    <n v="173545"/>
    <s v="HEA"/>
    <s v="Heathfield"/>
    <m/>
    <m/>
    <x v="0"/>
    <m/>
    <m/>
    <m/>
    <m/>
    <m/>
    <m/>
  </r>
  <r>
    <s v="19/2199/FUL"/>
    <s v="NEW"/>
    <m/>
    <d v="2021-01-13T00:00:00"/>
    <d v="2024-01-13T00:00:00"/>
    <m/>
    <m/>
    <x v="2"/>
    <s v="Open Market"/>
    <s v="Y"/>
    <s v="Erection of a two-storey building with a basement level providing a commercial unit (Flexible Use Class B1 or D1) on part ground floor and basement levels and two flats (2 x 2-beds) on ground and upper floors.  Associated cycle and refuse stores."/>
    <s v="14 St Leonards Road, East Sheen, London, SW14 7LY"/>
    <s v="SW14 7LY"/>
    <m/>
    <m/>
    <m/>
    <m/>
    <m/>
    <m/>
    <m/>
    <m/>
    <m/>
    <n v="0"/>
    <m/>
    <n v="2"/>
    <m/>
    <m/>
    <m/>
    <m/>
    <m/>
    <m/>
    <m/>
    <n v="2"/>
    <n v="0"/>
    <n v="2"/>
    <n v="0"/>
    <n v="0"/>
    <n v="0"/>
    <n v="0"/>
    <n v="0"/>
    <n v="0"/>
    <n v="0"/>
    <n v="2"/>
    <m/>
    <m/>
    <n v="1"/>
    <n v="1"/>
    <m/>
    <m/>
    <m/>
    <m/>
    <m/>
    <m/>
    <m/>
    <m/>
    <n v="2"/>
    <n v="2"/>
    <m/>
    <m/>
    <n v="520452"/>
    <n v="175621"/>
    <s v="EAS"/>
    <s v="East Sheen"/>
    <m/>
    <m/>
    <x v="0"/>
    <m/>
    <m/>
    <m/>
    <m/>
    <s v="Conservation Area"/>
    <s v="CA70 Sheen Lane Mortlake"/>
  </r>
  <r>
    <s v="19/2235/FUL"/>
    <s v="NEW"/>
    <m/>
    <d v="2020-07-31T00:00:00"/>
    <d v="2023-07-31T00:00:00"/>
    <d v="2022-09-05T00:00:00"/>
    <m/>
    <x v="2"/>
    <s v="Open Market"/>
    <s v="Y"/>
    <s v="Demolition of existing dwelling and the erection of two 4-bedroom semi-detached dwellings with associated access and car parking."/>
    <s v="10 Broad Lane, Hampton, TW12 3AW"/>
    <s v="TW12 3AW"/>
    <m/>
    <m/>
    <n v="1"/>
    <m/>
    <m/>
    <m/>
    <m/>
    <m/>
    <m/>
    <n v="1"/>
    <m/>
    <m/>
    <m/>
    <n v="2"/>
    <m/>
    <m/>
    <m/>
    <m/>
    <m/>
    <n v="2"/>
    <n v="0"/>
    <n v="0"/>
    <n v="-1"/>
    <n v="2"/>
    <n v="0"/>
    <n v="0"/>
    <n v="0"/>
    <n v="0"/>
    <n v="0"/>
    <n v="1"/>
    <m/>
    <m/>
    <n v="1"/>
    <m/>
    <m/>
    <m/>
    <m/>
    <m/>
    <m/>
    <m/>
    <m/>
    <m/>
    <n v="1"/>
    <n v="1"/>
    <m/>
    <m/>
    <n v="513725"/>
    <n v="170629"/>
    <s v="HNN"/>
    <s v="Hampton North"/>
    <m/>
    <m/>
    <x v="0"/>
    <m/>
    <m/>
    <m/>
    <m/>
    <m/>
    <m/>
  </r>
  <r>
    <s v="19/2273/FUL"/>
    <s v="CHU"/>
    <m/>
    <d v="2019-12-23T00:00:00"/>
    <d v="2022-12-23T00:00:00"/>
    <m/>
    <m/>
    <x v="2"/>
    <s v="Open Market"/>
    <s v="Y"/>
    <s v="Removal of static caravan.  Conversion of the ground floor area to left of barn entrance into a self-contained residence ancillary to the stables.  New toilet facility with disabled provision within stables."/>
    <s v="Old Farm Stables Flat, Oak Avenue, Hampton, TW12 3QD"/>
    <s v="TW12 3QD"/>
    <m/>
    <m/>
    <m/>
    <m/>
    <m/>
    <m/>
    <m/>
    <m/>
    <m/>
    <n v="0"/>
    <m/>
    <n v="1"/>
    <m/>
    <m/>
    <m/>
    <m/>
    <m/>
    <m/>
    <m/>
    <n v="1"/>
    <n v="0"/>
    <n v="1"/>
    <n v="0"/>
    <n v="0"/>
    <n v="0"/>
    <n v="0"/>
    <n v="0"/>
    <n v="0"/>
    <n v="0"/>
    <n v="1"/>
    <m/>
    <m/>
    <n v="0.5"/>
    <n v="0.5"/>
    <m/>
    <m/>
    <m/>
    <m/>
    <m/>
    <m/>
    <m/>
    <m/>
    <n v="1"/>
    <n v="1"/>
    <m/>
    <m/>
    <n v="512318"/>
    <n v="171284"/>
    <s v="HNN"/>
    <s v="Hampton North"/>
    <m/>
    <m/>
    <x v="0"/>
    <m/>
    <m/>
    <s v="Fairholme"/>
    <m/>
    <m/>
    <m/>
  </r>
  <r>
    <s v="19/2404/FUL"/>
    <s v="NEW"/>
    <m/>
    <d v="2021-06-30T00:00:00"/>
    <d v="2024-06-30T00:00:00"/>
    <m/>
    <m/>
    <x v="2"/>
    <s v="Open Market"/>
    <s v="Y"/>
    <s v="Redevelopment of existing hard standing court to accommodate new 4 storey residential building (comprising 11x1 bed and 1x2 bed charitable housing units) fronting Queens Road and 15 no. surface car parking spaces to the rear. Creation of a new multi-use r"/>
    <s v="Queens Road Estate, Queens Road, Richmond, TW10"/>
    <s v="TW10"/>
    <m/>
    <m/>
    <m/>
    <m/>
    <m/>
    <m/>
    <m/>
    <m/>
    <m/>
    <n v="0"/>
    <n v="11"/>
    <n v="1"/>
    <m/>
    <m/>
    <m/>
    <m/>
    <m/>
    <m/>
    <m/>
    <n v="12"/>
    <n v="11"/>
    <n v="1"/>
    <n v="0"/>
    <n v="0"/>
    <n v="0"/>
    <n v="0"/>
    <n v="0"/>
    <n v="0"/>
    <n v="0"/>
    <n v="12"/>
    <s v="Y"/>
    <m/>
    <m/>
    <m/>
    <n v="12"/>
    <m/>
    <m/>
    <m/>
    <m/>
    <m/>
    <m/>
    <m/>
    <n v="12"/>
    <n v="12"/>
    <m/>
    <m/>
    <n v="518792"/>
    <n v="174254"/>
    <s v="SRW"/>
    <s v="South Richmond"/>
    <m/>
    <m/>
    <x v="0"/>
    <m/>
    <m/>
    <m/>
    <m/>
    <m/>
    <m/>
  </r>
  <r>
    <s v="19/2414/FUL"/>
    <s v="NEW"/>
    <m/>
    <d v="2020-07-08T00:00:00"/>
    <d v="2023-07-08T00:00:00"/>
    <m/>
    <m/>
    <x v="2"/>
    <s v="Open Market"/>
    <s v="Y"/>
    <s v="Erection of a single storey one-bed dwelling, associated parking provision, cycle and refuse stores and landscaping."/>
    <s v="Rear Of 54, Heathside, Whitton"/>
    <s v="TW4 5NN"/>
    <m/>
    <m/>
    <m/>
    <m/>
    <m/>
    <m/>
    <m/>
    <m/>
    <m/>
    <n v="0"/>
    <n v="1"/>
    <m/>
    <m/>
    <m/>
    <m/>
    <m/>
    <m/>
    <m/>
    <m/>
    <n v="1"/>
    <n v="1"/>
    <n v="0"/>
    <n v="0"/>
    <n v="0"/>
    <n v="0"/>
    <n v="0"/>
    <n v="0"/>
    <n v="0"/>
    <n v="0"/>
    <n v="1"/>
    <m/>
    <m/>
    <n v="0.5"/>
    <n v="0.5"/>
    <m/>
    <m/>
    <m/>
    <m/>
    <m/>
    <m/>
    <m/>
    <m/>
    <n v="1"/>
    <n v="1"/>
    <m/>
    <m/>
    <n v="512957"/>
    <n v="173546"/>
    <s v="HEA"/>
    <s v="Heathfield"/>
    <s v="Y"/>
    <m/>
    <x v="0"/>
    <m/>
    <m/>
    <m/>
    <m/>
    <m/>
    <m/>
  </r>
  <r>
    <s v="19/2471/FUL"/>
    <s v="EXT"/>
    <m/>
    <d v="2020-05-06T00:00:00"/>
    <d v="2023-05-06T00:00:00"/>
    <m/>
    <m/>
    <x v="2"/>
    <s v="Open Market"/>
    <s v="Y"/>
    <s v="Demoltion of existing staircase/structures to rear. Construction of a part 3 part 2 storey rear extension to provide 2 x new flats and roof terrace (1 x studio and 1 x 1 bed flat) and associated bin store, cycle parking and hard and soft landscaping."/>
    <s v="121 High Street, Whitton, Twickenham, TW2 7LG, "/>
    <s v="TW2 7LG"/>
    <m/>
    <m/>
    <m/>
    <m/>
    <m/>
    <m/>
    <m/>
    <m/>
    <m/>
    <n v="0"/>
    <n v="2"/>
    <m/>
    <m/>
    <m/>
    <m/>
    <m/>
    <m/>
    <m/>
    <m/>
    <n v="2"/>
    <n v="2"/>
    <n v="0"/>
    <n v="0"/>
    <n v="0"/>
    <n v="0"/>
    <n v="0"/>
    <n v="0"/>
    <n v="0"/>
    <n v="0"/>
    <n v="2"/>
    <m/>
    <m/>
    <n v="1"/>
    <n v="1"/>
    <m/>
    <m/>
    <m/>
    <m/>
    <m/>
    <m/>
    <m/>
    <m/>
    <n v="2"/>
    <n v="2"/>
    <m/>
    <m/>
    <n v="514218"/>
    <n v="173596"/>
    <s v="WHI"/>
    <s v="Whitton"/>
    <m/>
    <s v="Whitton"/>
    <x v="0"/>
    <m/>
    <m/>
    <m/>
    <m/>
    <m/>
    <m/>
  </r>
  <r>
    <s v="19/2665/FUL"/>
    <s v="CHU"/>
    <m/>
    <d v="2021-09-24T00:00:00"/>
    <d v="2024-09-24T00:00:00"/>
    <m/>
    <m/>
    <x v="2"/>
    <s v="Open Market"/>
    <s v="Y"/>
    <s v="Change of use of Hampton Court Gate Lodge from vacant police offices (sui generis) to a single family residential dwelling (use class C3) and the creation of a residential curtilage with associated parking and amenity space.  Change of use of land to the"/>
    <s v="Hampton Court Gate Lodge, Hampton Court Road, Hampton, KT8 9BZ"/>
    <s v="KT8 9BZ"/>
    <m/>
    <m/>
    <m/>
    <m/>
    <m/>
    <m/>
    <m/>
    <m/>
    <m/>
    <n v="0"/>
    <m/>
    <m/>
    <n v="1"/>
    <m/>
    <m/>
    <m/>
    <m/>
    <m/>
    <m/>
    <n v="1"/>
    <n v="0"/>
    <n v="0"/>
    <n v="1"/>
    <n v="0"/>
    <n v="0"/>
    <n v="0"/>
    <n v="0"/>
    <n v="0"/>
    <n v="0"/>
    <n v="1"/>
    <m/>
    <m/>
    <n v="0.5"/>
    <n v="0.5"/>
    <m/>
    <m/>
    <m/>
    <m/>
    <m/>
    <m/>
    <m/>
    <m/>
    <n v="1"/>
    <n v="1"/>
    <m/>
    <m/>
    <n v="515782"/>
    <n v="168844"/>
    <s v="HTN"/>
    <s v="Hampton"/>
    <m/>
    <m/>
    <x v="0"/>
    <m/>
    <m/>
    <m/>
    <s v="Bushy Park"/>
    <s v="Conservation Area"/>
    <s v="CA11 Hampton Court Green"/>
  </r>
  <r>
    <s v="19/2789/FUL"/>
    <s v="NEW"/>
    <m/>
    <d v="2020-06-19T00:00:00"/>
    <d v="2023-06-19T00:00:00"/>
    <m/>
    <m/>
    <x v="2"/>
    <s v="Shared Ownership"/>
    <s v="Y"/>
    <s v="Demolition of existing commercial building and erection of building to provide 15 affordable residential units, together with 12 parking spaces and communal amenity space."/>
    <s v="Lockcorp House, 75 Norcutt Road, Twickenham, TW2 6SR"/>
    <s v="TW2 6SR"/>
    <m/>
    <m/>
    <m/>
    <m/>
    <m/>
    <m/>
    <m/>
    <m/>
    <m/>
    <n v="0"/>
    <n v="6"/>
    <n v="6"/>
    <n v="3"/>
    <m/>
    <m/>
    <m/>
    <m/>
    <m/>
    <m/>
    <n v="15"/>
    <n v="6"/>
    <n v="6"/>
    <n v="3"/>
    <n v="0"/>
    <n v="0"/>
    <n v="0"/>
    <n v="0"/>
    <n v="0"/>
    <n v="0"/>
    <n v="15"/>
    <s v="Y"/>
    <m/>
    <m/>
    <n v="7.5"/>
    <n v="7.5"/>
    <m/>
    <m/>
    <m/>
    <m/>
    <m/>
    <m/>
    <m/>
    <n v="15"/>
    <n v="15"/>
    <m/>
    <m/>
    <n v="515337"/>
    <n v="173383"/>
    <s v="SOT"/>
    <s v="South Twickenham"/>
    <m/>
    <m/>
    <x v="0"/>
    <m/>
    <m/>
    <m/>
    <m/>
    <m/>
    <m/>
  </r>
  <r>
    <s v="19/2893/FUL"/>
    <s v="NEW"/>
    <m/>
    <d v="2022-02-15T00:00:00"/>
    <d v="2025-02-15T00:00:00"/>
    <m/>
    <m/>
    <x v="2"/>
    <s v="Open Market"/>
    <s v="Y"/>
    <s v="Construction of a detached two-storey building comprising of two x one-bedroom flats on the vacant car parking site including associated amenity space and no car parking."/>
    <s v="48 - 50 Ashley Road, Hampton"/>
    <s v="TW12 2HU"/>
    <m/>
    <m/>
    <m/>
    <m/>
    <m/>
    <m/>
    <m/>
    <m/>
    <m/>
    <n v="0"/>
    <n v="2"/>
    <m/>
    <m/>
    <m/>
    <m/>
    <m/>
    <m/>
    <m/>
    <m/>
    <n v="2"/>
    <n v="2"/>
    <n v="0"/>
    <n v="0"/>
    <n v="0"/>
    <n v="0"/>
    <n v="0"/>
    <n v="0"/>
    <n v="0"/>
    <n v="0"/>
    <n v="2"/>
    <m/>
    <m/>
    <n v="1"/>
    <n v="1"/>
    <m/>
    <m/>
    <m/>
    <m/>
    <m/>
    <m/>
    <m/>
    <m/>
    <n v="2"/>
    <n v="2"/>
    <m/>
    <m/>
    <n v="513346"/>
    <n v="169821"/>
    <s v="HTN"/>
    <s v="Hampton"/>
    <m/>
    <m/>
    <x v="0"/>
    <m/>
    <m/>
    <m/>
    <m/>
    <m/>
    <m/>
  </r>
  <r>
    <s v="19/3101/GPD23"/>
    <s v="CHU"/>
    <s v="PA"/>
    <d v="2019-11-18T00:00:00"/>
    <d v="2022-11-18T00:00:00"/>
    <m/>
    <m/>
    <x v="2"/>
    <s v="Open Market"/>
    <s v="Y"/>
    <s v="Change of Use of existing B1(c) light industrial unit to residential C3 providing 1No. 2 Bed dwelling."/>
    <s v="Unit 4, Princes Works, Princes Road, Teddington, TW11 0RW, "/>
    <s v="TW11 0RW"/>
    <m/>
    <m/>
    <m/>
    <m/>
    <m/>
    <m/>
    <m/>
    <m/>
    <m/>
    <n v="0"/>
    <m/>
    <n v="1"/>
    <m/>
    <m/>
    <m/>
    <m/>
    <m/>
    <m/>
    <m/>
    <n v="1"/>
    <n v="0"/>
    <n v="1"/>
    <n v="0"/>
    <n v="0"/>
    <n v="0"/>
    <n v="0"/>
    <n v="0"/>
    <n v="0"/>
    <n v="0"/>
    <n v="1"/>
    <m/>
    <m/>
    <n v="0.5"/>
    <n v="0.5"/>
    <m/>
    <m/>
    <m/>
    <m/>
    <m/>
    <m/>
    <m/>
    <m/>
    <n v="1"/>
    <n v="1"/>
    <m/>
    <m/>
    <n v="515035"/>
    <n v="171569"/>
    <s v="FHH"/>
    <s v="Fulwell and Hampton Hill"/>
    <m/>
    <m/>
    <x v="0"/>
    <s v="Mixed Use Area"/>
    <s v="Stanley Road, Teddington"/>
    <m/>
    <m/>
    <m/>
    <m/>
  </r>
  <r>
    <s v="19/3324/FUL"/>
    <s v="NEW"/>
    <m/>
    <d v="2020-09-30T00:00:00"/>
    <d v="2023-09-30T00:00:00"/>
    <m/>
    <m/>
    <x v="2"/>
    <s v="Open Market"/>
    <s v="Y"/>
    <s v="Demolition of 30 garages and erection of 5 x 3 bedroom detached dwellings with associated hard and soft landscaping, parking and cycle and refuse stores"/>
    <s v="Garages And Land Adjacent Railway, South Worple Way, East Sheen, London"/>
    <s v="SW14 8"/>
    <m/>
    <m/>
    <m/>
    <m/>
    <m/>
    <m/>
    <m/>
    <m/>
    <m/>
    <n v="0"/>
    <m/>
    <m/>
    <n v="5"/>
    <m/>
    <m/>
    <m/>
    <m/>
    <m/>
    <m/>
    <n v="5"/>
    <n v="0"/>
    <n v="0"/>
    <n v="5"/>
    <n v="0"/>
    <n v="0"/>
    <n v="0"/>
    <n v="0"/>
    <n v="0"/>
    <n v="0"/>
    <n v="5"/>
    <m/>
    <m/>
    <n v="2.5"/>
    <n v="2.5"/>
    <m/>
    <m/>
    <m/>
    <m/>
    <m/>
    <m/>
    <m/>
    <m/>
    <n v="5"/>
    <n v="5"/>
    <m/>
    <m/>
    <n v="520616"/>
    <n v="175748"/>
    <s v="EAS"/>
    <s v="East Sheen"/>
    <m/>
    <m/>
    <x v="0"/>
    <m/>
    <m/>
    <m/>
    <m/>
    <m/>
    <m/>
  </r>
  <r>
    <s v="19/3490/FUL"/>
    <s v="EXT"/>
    <m/>
    <d v="2020-09-18T00:00:00"/>
    <d v="2023-09-18T00:00:00"/>
    <m/>
    <m/>
    <x v="2"/>
    <s v="Open Market"/>
    <s v="Y"/>
    <s v="Part two-storey/part single-storey rear extension to provide 1no. additional dwelling, including associated alterations to fenestration, following demolition of existing single-storey rear extension."/>
    <s v="81 High Street, Hampton Wick, Kingston Upon Thames, KT1 4DG, "/>
    <s v="KT1 4DG"/>
    <m/>
    <m/>
    <m/>
    <m/>
    <m/>
    <m/>
    <m/>
    <m/>
    <m/>
    <n v="0"/>
    <n v="1"/>
    <m/>
    <m/>
    <m/>
    <m/>
    <m/>
    <m/>
    <m/>
    <m/>
    <n v="1"/>
    <n v="1"/>
    <n v="0"/>
    <n v="0"/>
    <n v="0"/>
    <n v="0"/>
    <n v="0"/>
    <n v="0"/>
    <n v="0"/>
    <n v="0"/>
    <n v="1"/>
    <m/>
    <m/>
    <n v="0.5"/>
    <n v="0.5"/>
    <m/>
    <m/>
    <m/>
    <m/>
    <m/>
    <m/>
    <m/>
    <m/>
    <n v="1"/>
    <n v="1"/>
    <m/>
    <m/>
    <n v="517423"/>
    <n v="169711"/>
    <s v="HWI"/>
    <s v="Hampton Wick"/>
    <m/>
    <m/>
    <x v="0"/>
    <s v="Mixed Use Area"/>
    <s v="Hampton Wick"/>
    <m/>
    <m/>
    <s v="Conservation Area"/>
    <s v="CA18 Hampton Wick"/>
  </r>
  <r>
    <s v="19/3616/FUL"/>
    <s v="NEW"/>
    <m/>
    <d v="2021-03-03T00:00:00"/>
    <d v="2024-03-03T00:00:00"/>
    <m/>
    <m/>
    <x v="2"/>
    <s v="Open Market"/>
    <s v="Y"/>
    <s v="Proposed redevelopment of existing car park to provide a new building of 5 to 6 storeys, comprising 46 no. residential units (Use Class C3), disabled car parking, cycle parking, landscaping, enhancements to public realm and associated works"/>
    <s v="Old Station Forecourt, Railway Approach, Twickenham, TW1 4LJ, "/>
    <s v="TW1 4LJ"/>
    <m/>
    <m/>
    <m/>
    <m/>
    <m/>
    <m/>
    <m/>
    <m/>
    <m/>
    <n v="0"/>
    <n v="28"/>
    <n v="8"/>
    <m/>
    <m/>
    <m/>
    <m/>
    <m/>
    <m/>
    <m/>
    <n v="36"/>
    <n v="28"/>
    <n v="8"/>
    <n v="0"/>
    <n v="0"/>
    <n v="0"/>
    <n v="0"/>
    <n v="0"/>
    <n v="0"/>
    <n v="0"/>
    <n v="36"/>
    <s v="Y"/>
    <m/>
    <m/>
    <n v="12"/>
    <n v="12"/>
    <n v="12"/>
    <m/>
    <m/>
    <m/>
    <m/>
    <m/>
    <m/>
    <n v="36"/>
    <n v="36"/>
    <m/>
    <m/>
    <n v="516060"/>
    <n v="173599"/>
    <s v="TWR"/>
    <s v="Twickenham Riverside"/>
    <m/>
    <s v="Twickenham"/>
    <x v="0"/>
    <m/>
    <m/>
    <m/>
    <m/>
    <m/>
    <m/>
  </r>
  <r>
    <s v="19/3616/FUL"/>
    <s v="NEW"/>
    <m/>
    <d v="2021-03-03T00:00:00"/>
    <d v="2024-03-03T00:00:00"/>
    <m/>
    <m/>
    <x v="2"/>
    <s v="Affordable Rent"/>
    <s v="Y"/>
    <s v="Proposed redevelopment of existing car park to provide a new building of 5 to 6 storeys, comprising 46 no. residential units (Use Class C3), disabled car parking, cycle parking, landscaping, enhancements to public realm and associated works"/>
    <s v="Old Station Forecourt, Railway Approach, Twickenham, TW1 4LJ, "/>
    <s v="TW1 4LJ"/>
    <m/>
    <m/>
    <m/>
    <m/>
    <m/>
    <m/>
    <m/>
    <m/>
    <m/>
    <n v="0"/>
    <n v="10"/>
    <n v="0"/>
    <m/>
    <m/>
    <m/>
    <m/>
    <m/>
    <m/>
    <m/>
    <n v="10"/>
    <n v="10"/>
    <n v="0"/>
    <n v="0"/>
    <n v="0"/>
    <n v="0"/>
    <n v="0"/>
    <n v="0"/>
    <n v="0"/>
    <n v="0"/>
    <n v="10"/>
    <s v="Y"/>
    <m/>
    <m/>
    <n v="3.3333333333333335"/>
    <n v="3.3333333333333335"/>
    <n v="3.3333333333333335"/>
    <m/>
    <m/>
    <m/>
    <m/>
    <m/>
    <m/>
    <n v="10"/>
    <n v="10"/>
    <m/>
    <m/>
    <n v="516060"/>
    <n v="173599"/>
    <s v="TWR"/>
    <s v="Twickenham Riverside"/>
    <m/>
    <s v="Twickenham"/>
    <x v="0"/>
    <m/>
    <m/>
    <m/>
    <m/>
    <m/>
    <m/>
  </r>
  <r>
    <s v="19/3632/FUL"/>
    <s v="EXT"/>
    <m/>
    <d v="2020-11-02T00:00:00"/>
    <d v="2023-11-02T00:00:00"/>
    <m/>
    <m/>
    <x v="2"/>
    <s v="Open Market"/>
    <s v="Y"/>
    <s v="Loft conversion to no. 1 and no. 3 Cromwell Road to provide 2 x 1 person studios with external extensions (side dormer roof extensions) and alterations with internal remodeling and ancillary cycle and refuse storage."/>
    <s v="1 - 3 Cromwell Road, Teddington"/>
    <s v="TW11 9EQ"/>
    <m/>
    <m/>
    <m/>
    <m/>
    <m/>
    <m/>
    <m/>
    <m/>
    <m/>
    <n v="0"/>
    <n v="2"/>
    <m/>
    <m/>
    <m/>
    <m/>
    <m/>
    <m/>
    <m/>
    <m/>
    <n v="2"/>
    <n v="2"/>
    <n v="0"/>
    <n v="0"/>
    <n v="0"/>
    <n v="0"/>
    <n v="0"/>
    <n v="0"/>
    <n v="0"/>
    <n v="0"/>
    <n v="2"/>
    <m/>
    <m/>
    <n v="1"/>
    <n v="1"/>
    <m/>
    <m/>
    <m/>
    <m/>
    <m/>
    <m/>
    <m/>
    <m/>
    <n v="2"/>
    <n v="2"/>
    <m/>
    <m/>
    <n v="516132"/>
    <n v="170736"/>
    <s v="TED"/>
    <s v="Teddington"/>
    <m/>
    <m/>
    <x v="0"/>
    <m/>
    <m/>
    <m/>
    <m/>
    <m/>
    <m/>
  </r>
  <r>
    <s v="19/3704/FUL"/>
    <s v="MIX"/>
    <m/>
    <d v="2020-08-06T00:00:00"/>
    <d v="2023-08-06T00:00:00"/>
    <m/>
    <m/>
    <x v="2"/>
    <s v="Open Market"/>
    <s v="Y"/>
    <s v="Part single, part two-storey rear extension to allow the expansion of both ground floor retail / commercial units and the sub-division of the existing 3 bedroom first floor flat to form 2No. 1-bedroom flats and the construction of a mansard style roof ext"/>
    <s v="3 - 4 New Broadway, Hampton Hill"/>
    <s v="TW12 1JG"/>
    <m/>
    <m/>
    <n v="1"/>
    <m/>
    <m/>
    <m/>
    <m/>
    <m/>
    <m/>
    <n v="1"/>
    <n v="4"/>
    <m/>
    <m/>
    <m/>
    <m/>
    <m/>
    <m/>
    <m/>
    <m/>
    <n v="4"/>
    <n v="4"/>
    <n v="0"/>
    <n v="-1"/>
    <n v="0"/>
    <n v="0"/>
    <n v="0"/>
    <n v="0"/>
    <n v="0"/>
    <n v="0"/>
    <n v="3"/>
    <m/>
    <m/>
    <n v="1.5"/>
    <n v="1.5"/>
    <m/>
    <m/>
    <m/>
    <m/>
    <m/>
    <m/>
    <m/>
    <m/>
    <n v="3"/>
    <n v="3"/>
    <m/>
    <m/>
    <n v="514554"/>
    <n v="171263"/>
    <s v="FHH"/>
    <s v="Fulwell and Hampton Hill"/>
    <m/>
    <m/>
    <x v="0"/>
    <s v="Mixed Use Area"/>
    <s v="High Street, Hampton Hill"/>
    <m/>
    <m/>
    <m/>
    <m/>
  </r>
  <r>
    <s v="19/3746/FUL"/>
    <s v="EXT"/>
    <m/>
    <d v="2020-12-10T00:00:00"/>
    <d v="2023-12-10T00:00:00"/>
    <m/>
    <m/>
    <x v="2"/>
    <s v="Open Market"/>
    <s v="Y"/>
    <s v="Rear extension at second and third floor levels to form 2 x 1 person flats"/>
    <s v="Tabard House, 22 Upper Teddington Road, Hampton Wick"/>
    <s v="KT1 4DT"/>
    <m/>
    <m/>
    <m/>
    <m/>
    <m/>
    <m/>
    <m/>
    <m/>
    <m/>
    <n v="0"/>
    <n v="2"/>
    <m/>
    <m/>
    <m/>
    <m/>
    <m/>
    <m/>
    <m/>
    <m/>
    <n v="2"/>
    <n v="2"/>
    <n v="0"/>
    <n v="0"/>
    <n v="0"/>
    <n v="0"/>
    <n v="0"/>
    <n v="0"/>
    <n v="0"/>
    <n v="0"/>
    <n v="2"/>
    <m/>
    <m/>
    <n v="1"/>
    <n v="1"/>
    <m/>
    <m/>
    <m/>
    <m/>
    <m/>
    <m/>
    <m/>
    <m/>
    <n v="2"/>
    <n v="2"/>
    <m/>
    <m/>
    <n v="517355"/>
    <n v="169968"/>
    <s v="HWI"/>
    <s v="Hampton Wick"/>
    <m/>
    <m/>
    <x v="0"/>
    <m/>
    <m/>
    <m/>
    <m/>
    <m/>
    <m/>
  </r>
  <r>
    <s v="19/3857/FUL"/>
    <s v="MIX"/>
    <m/>
    <d v="2020-06-18T00:00:00"/>
    <d v="2023-06-18T00:00:00"/>
    <m/>
    <m/>
    <x v="2"/>
    <s v="Open Market"/>
    <s v="Y"/>
    <s v="Part two storey, part first floor infill, part second floor rear extensions and extensions / alterations to the roof to facilitate the conversion of existing 1 x studio and 1 x 2 bed flat into four flats (2 x studio and 2 x 1 bed) and increase in retail floorspace with associated refuse and bicycle enclosures and hard and soft landscaping"/>
    <s v="20 London Road, Twickenham, TW1 3RR"/>
    <s v="TW1 3RR"/>
    <n v="1"/>
    <n v="1"/>
    <m/>
    <m/>
    <m/>
    <m/>
    <m/>
    <m/>
    <m/>
    <n v="2"/>
    <n v="4"/>
    <m/>
    <m/>
    <m/>
    <m/>
    <m/>
    <m/>
    <m/>
    <m/>
    <n v="4"/>
    <n v="3"/>
    <n v="-1"/>
    <n v="0"/>
    <n v="0"/>
    <n v="0"/>
    <n v="0"/>
    <n v="0"/>
    <n v="0"/>
    <n v="0"/>
    <n v="2"/>
    <m/>
    <m/>
    <n v="1"/>
    <n v="1"/>
    <m/>
    <m/>
    <m/>
    <m/>
    <m/>
    <m/>
    <m/>
    <m/>
    <n v="2"/>
    <n v="2"/>
    <m/>
    <m/>
    <n v="516259"/>
    <n v="173377"/>
    <s v="TWR"/>
    <s v="Twickenham Riverside"/>
    <m/>
    <s v="Twickenham"/>
    <x v="0"/>
    <m/>
    <m/>
    <m/>
    <m/>
    <s v="Conservation Area"/>
    <s v="CA8 Twickenham Riverside"/>
  </r>
  <r>
    <s v="20/0127/FUL"/>
    <s v="CON"/>
    <m/>
    <d v="2021-09-20T00:00:00"/>
    <d v="2024-09-20T00:00:00"/>
    <m/>
    <m/>
    <x v="2"/>
    <s v="Open Market"/>
    <s v="Y"/>
    <s v="Conversion of existing maisonette on first and second floors into 2 flats (1 x 1 bedroom flat and 1 x 2 bedroom flat)"/>
    <s v="350 Richmond Road, Twickenham, TW1 2DU, "/>
    <s v="TW1 2DU"/>
    <m/>
    <m/>
    <m/>
    <n v="1"/>
    <m/>
    <m/>
    <m/>
    <m/>
    <m/>
    <n v="1"/>
    <n v="1"/>
    <n v="1"/>
    <m/>
    <m/>
    <m/>
    <m/>
    <m/>
    <m/>
    <m/>
    <n v="2"/>
    <n v="1"/>
    <n v="1"/>
    <n v="0"/>
    <n v="-1"/>
    <n v="0"/>
    <n v="0"/>
    <n v="0"/>
    <n v="0"/>
    <n v="0"/>
    <n v="1"/>
    <m/>
    <m/>
    <n v="0.5"/>
    <n v="0.5"/>
    <m/>
    <m/>
    <m/>
    <m/>
    <m/>
    <m/>
    <m/>
    <m/>
    <n v="1"/>
    <n v="1"/>
    <m/>
    <m/>
    <n v="517428"/>
    <n v="174238"/>
    <s v="TWR"/>
    <s v="Twickenham Riverside"/>
    <m/>
    <m/>
    <x v="0"/>
    <s v="Mixed Use Area"/>
    <s v="East Twickenham"/>
    <m/>
    <m/>
    <s v="Conservation Area"/>
    <s v="CA66 Richmond Road East Twickenham"/>
  </r>
  <r>
    <s v="20/0145/FUL"/>
    <s v="CON"/>
    <m/>
    <d v="2020-10-05T00:00:00"/>
    <d v="2023-10-05T00:00:00"/>
    <m/>
    <m/>
    <x v="2"/>
    <s v="Open Market"/>
    <s v="Y"/>
    <s v="3,2m rear extension and division of a single flat into 2 flats."/>
    <s v="133A Percy Road, Twickenham, TW2 6HT"/>
    <s v="TW2 6HT"/>
    <m/>
    <m/>
    <m/>
    <n v="1"/>
    <m/>
    <m/>
    <m/>
    <m/>
    <m/>
    <n v="1"/>
    <n v="1"/>
    <n v="1"/>
    <m/>
    <m/>
    <m/>
    <m/>
    <m/>
    <m/>
    <m/>
    <n v="2"/>
    <n v="1"/>
    <n v="1"/>
    <n v="0"/>
    <n v="-1"/>
    <n v="0"/>
    <n v="0"/>
    <n v="0"/>
    <n v="0"/>
    <n v="0"/>
    <n v="1"/>
    <m/>
    <m/>
    <n v="0.5"/>
    <n v="0.5"/>
    <m/>
    <m/>
    <m/>
    <m/>
    <m/>
    <m/>
    <m/>
    <m/>
    <n v="1"/>
    <n v="1"/>
    <m/>
    <m/>
    <n v="514206"/>
    <n v="173520"/>
    <s v="HEA"/>
    <s v="Heathfield"/>
    <m/>
    <s v="Whitton"/>
    <x v="0"/>
    <m/>
    <m/>
    <m/>
    <m/>
    <m/>
    <m/>
  </r>
  <r>
    <s v="20/0238/GPD23"/>
    <s v="CHU"/>
    <s v="PA"/>
    <d v="2020-05-05T00:00:00"/>
    <d v="2023-05-05T00:00:00"/>
    <m/>
    <m/>
    <x v="2"/>
    <s v="Open Market"/>
    <s v="Y"/>
    <s v="Change of use of existing light industrial unit B1(c) to residential dwelling C3"/>
    <s v="Unit 2, Princes Works, Princes Road, Teddington"/>
    <s v="TW11 0RW"/>
    <m/>
    <m/>
    <m/>
    <m/>
    <m/>
    <m/>
    <m/>
    <m/>
    <m/>
    <n v="0"/>
    <m/>
    <n v="1"/>
    <m/>
    <m/>
    <m/>
    <m/>
    <m/>
    <m/>
    <m/>
    <n v="1"/>
    <n v="0"/>
    <n v="1"/>
    <n v="0"/>
    <n v="0"/>
    <n v="0"/>
    <n v="0"/>
    <n v="0"/>
    <n v="0"/>
    <n v="0"/>
    <n v="1"/>
    <m/>
    <m/>
    <n v="0.5"/>
    <n v="0.5"/>
    <m/>
    <m/>
    <m/>
    <m/>
    <m/>
    <m/>
    <m/>
    <m/>
    <n v="1"/>
    <n v="1"/>
    <m/>
    <m/>
    <n v="515038"/>
    <n v="171570"/>
    <s v="FHH"/>
    <s v="Fulwell and Hampton Hill"/>
    <m/>
    <m/>
    <x v="0"/>
    <s v="Mixed Use Area"/>
    <s v="Stanley Road, Teddington"/>
    <m/>
    <m/>
    <m/>
    <m/>
  </r>
  <r>
    <s v="20/0373/PS192"/>
    <s v="CHU"/>
    <s v="PA"/>
    <d v="2020-02-18T00:00:00"/>
    <d v="2023-02-18T00:00:00"/>
    <m/>
    <m/>
    <x v="2"/>
    <s v="Open Market"/>
    <s v="Y"/>
    <s v="Change of use of part ground and upper floors from A2 (Financial Services) use class into C3 (Residential)."/>
    <s v="347 Upper Richmond Road West, East Sheen, London, SW14 8RH"/>
    <s v="SW14 8RH"/>
    <m/>
    <m/>
    <m/>
    <m/>
    <m/>
    <m/>
    <m/>
    <m/>
    <m/>
    <n v="0"/>
    <m/>
    <n v="2"/>
    <m/>
    <m/>
    <m/>
    <m/>
    <m/>
    <m/>
    <m/>
    <n v="2"/>
    <n v="0"/>
    <n v="2"/>
    <n v="0"/>
    <n v="0"/>
    <n v="0"/>
    <n v="0"/>
    <n v="0"/>
    <n v="0"/>
    <n v="0"/>
    <n v="2"/>
    <m/>
    <m/>
    <n v="1"/>
    <n v="1"/>
    <m/>
    <m/>
    <m/>
    <m/>
    <m/>
    <m/>
    <m/>
    <m/>
    <n v="2"/>
    <n v="2"/>
    <m/>
    <m/>
    <n v="520577"/>
    <n v="175397"/>
    <s v="EAS"/>
    <s v="East Sheen"/>
    <m/>
    <s v="East Sheen"/>
    <x v="0"/>
    <m/>
    <m/>
    <m/>
    <m/>
    <m/>
    <m/>
  </r>
  <r>
    <s v="20/0595/FUL"/>
    <s v="MIX"/>
    <m/>
    <d v="2020-09-24T00:00:00"/>
    <d v="2023-09-24T00:00:00"/>
    <m/>
    <m/>
    <x v="2"/>
    <s v="Open Market"/>
    <s v="Y"/>
    <s v="Demolition of existing outbuilding.  Single storey side/rear extension to facilitate change of use of rear part of ground floor (A1 (Retail)) to residential use (Class C3) to create 1 x 1 bed flat with associated cycle and refuse store."/>
    <s v="64 White Hart Lane, Barnes, London, SW13 0PZ"/>
    <s v="SW13 0PZ"/>
    <m/>
    <m/>
    <m/>
    <m/>
    <m/>
    <m/>
    <m/>
    <m/>
    <m/>
    <n v="0"/>
    <n v="1"/>
    <m/>
    <m/>
    <m/>
    <m/>
    <m/>
    <m/>
    <m/>
    <m/>
    <n v="1"/>
    <n v="1"/>
    <n v="0"/>
    <n v="0"/>
    <n v="0"/>
    <n v="0"/>
    <n v="0"/>
    <n v="0"/>
    <n v="0"/>
    <n v="0"/>
    <n v="1"/>
    <m/>
    <m/>
    <n v="0.5"/>
    <n v="0.5"/>
    <m/>
    <m/>
    <m/>
    <m/>
    <m/>
    <m/>
    <m/>
    <m/>
    <n v="1"/>
    <n v="1"/>
    <m/>
    <m/>
    <n v="521318"/>
    <n v="175834"/>
    <s v="MBC"/>
    <s v="Mortlake and Barnes Common"/>
    <m/>
    <m/>
    <x v="0"/>
    <s v="Mixed Use Area"/>
    <s v="White Hart lane, Barnes"/>
    <m/>
    <m/>
    <s v="Conservation Area"/>
    <s v="CA33 Mortlake"/>
  </r>
  <r>
    <s v="20/0618/FUL"/>
    <s v="CHU"/>
    <m/>
    <d v="2021-08-23T00:00:00"/>
    <d v="2024-08-23T00:00:00"/>
    <m/>
    <m/>
    <x v="2"/>
    <s v="Open Market"/>
    <s v="Y"/>
    <s v="Proposed conversion of existing office to 2 bedroom apartment."/>
    <s v="2 Heron Court, 3 - 5 High Street, Hampton, TW12 2SQ, "/>
    <s v="TW12 2SQ"/>
    <m/>
    <m/>
    <m/>
    <m/>
    <m/>
    <m/>
    <m/>
    <m/>
    <m/>
    <n v="0"/>
    <m/>
    <n v="1"/>
    <m/>
    <m/>
    <m/>
    <m/>
    <m/>
    <m/>
    <m/>
    <n v="1"/>
    <n v="0"/>
    <n v="1"/>
    <n v="0"/>
    <n v="0"/>
    <n v="0"/>
    <n v="0"/>
    <n v="0"/>
    <n v="0"/>
    <n v="0"/>
    <n v="1"/>
    <m/>
    <m/>
    <n v="0.5"/>
    <n v="0.5"/>
    <m/>
    <m/>
    <m/>
    <m/>
    <m/>
    <m/>
    <m/>
    <m/>
    <n v="1"/>
    <n v="1"/>
    <m/>
    <m/>
    <n v="513948"/>
    <n v="169533"/>
    <s v="HTN"/>
    <s v="Hampton"/>
    <m/>
    <m/>
    <x v="0"/>
    <s v="Mixed Use Area"/>
    <s v="Thames Street, Hampton"/>
    <m/>
    <m/>
    <s v="Conservation Area"/>
    <s v="CA12 Hampton Village"/>
  </r>
  <r>
    <s v="20/0740/FUL"/>
    <s v="NEW"/>
    <m/>
    <d v="2020-06-24T00:00:00"/>
    <d v="2023-06-24T00:00:00"/>
    <m/>
    <m/>
    <x v="2"/>
    <s v="Open Market"/>
    <s v="Y"/>
    <s v="Demolition of existing detached dwelling and construction of new 2 storey 4 bed house with basement level with associated hard and soft landscaping, cycle and refuse stores"/>
    <s v="Downlands, Petersham Close, Petersham, Richmond, TW10 7DZ, "/>
    <s v="TW10 7DZ"/>
    <m/>
    <m/>
    <m/>
    <n v="1"/>
    <m/>
    <m/>
    <m/>
    <m/>
    <m/>
    <n v="1"/>
    <m/>
    <m/>
    <m/>
    <m/>
    <n v="1"/>
    <m/>
    <m/>
    <m/>
    <m/>
    <n v="1"/>
    <n v="0"/>
    <n v="0"/>
    <n v="0"/>
    <n v="-1"/>
    <n v="1"/>
    <n v="0"/>
    <n v="0"/>
    <n v="0"/>
    <n v="0"/>
    <n v="0"/>
    <m/>
    <m/>
    <n v="0"/>
    <m/>
    <m/>
    <m/>
    <m/>
    <m/>
    <m/>
    <m/>
    <m/>
    <m/>
    <n v="0"/>
    <n v="0"/>
    <m/>
    <m/>
    <n v="517972"/>
    <n v="172874"/>
    <s v="HPR"/>
    <s v="Ham, Petersham and Richmond Riverside"/>
    <m/>
    <m/>
    <x v="0"/>
    <m/>
    <m/>
    <m/>
    <m/>
    <m/>
    <m/>
  </r>
  <r>
    <s v="20/0815/FUL"/>
    <s v="EXT"/>
    <m/>
    <d v="2020-08-25T00:00:00"/>
    <d v="2023-08-25T00:00:00"/>
    <m/>
    <m/>
    <x v="2"/>
    <s v="Open Market"/>
    <s v="Y"/>
    <s v="Change of use of forecourt and existing lobby and staircase from B1(a) to sui generis (mixed B1(a)/C3) to facilitate the creation of a second floor extension to the existing office building to provide a 3 bed flat, external alterations to the fenestration"/>
    <s v="East House , 109 South Worple Way, East Sheen, London, SW14 8TN"/>
    <s v="SW14 8TN"/>
    <m/>
    <m/>
    <m/>
    <m/>
    <m/>
    <m/>
    <m/>
    <m/>
    <m/>
    <n v="0"/>
    <m/>
    <m/>
    <n v="1"/>
    <m/>
    <m/>
    <m/>
    <m/>
    <m/>
    <m/>
    <n v="1"/>
    <n v="0"/>
    <n v="0"/>
    <n v="1"/>
    <n v="0"/>
    <n v="0"/>
    <n v="0"/>
    <n v="0"/>
    <n v="0"/>
    <n v="0"/>
    <n v="1"/>
    <m/>
    <m/>
    <n v="0.5"/>
    <n v="0.5"/>
    <m/>
    <m/>
    <m/>
    <m/>
    <m/>
    <m/>
    <m/>
    <m/>
    <n v="1"/>
    <n v="1"/>
    <m/>
    <m/>
    <n v="520556"/>
    <n v="175757"/>
    <s v="EAS"/>
    <s v="East Sheen"/>
    <m/>
    <s v="East Sheen"/>
    <x v="0"/>
    <m/>
    <m/>
    <m/>
    <m/>
    <m/>
    <m/>
  </r>
  <r>
    <s v="20/0915/GPD15"/>
    <s v="CHU"/>
    <s v="PA"/>
    <d v="2021-02-02T00:00:00"/>
    <d v="2024-02-02T00:00:00"/>
    <d v="2022-04-08T00:00:00"/>
    <m/>
    <x v="2"/>
    <s v="Open Market"/>
    <s v="Y"/>
    <s v="Conversion of existing ground and first floor office to 2no. residential units"/>
    <s v="2 Mount Mews, Hampton, TW12 2SH"/>
    <s v="TW12 2SH"/>
    <m/>
    <m/>
    <m/>
    <m/>
    <m/>
    <m/>
    <m/>
    <m/>
    <m/>
    <n v="0"/>
    <n v="2"/>
    <m/>
    <m/>
    <m/>
    <m/>
    <m/>
    <m/>
    <m/>
    <m/>
    <n v="2"/>
    <n v="2"/>
    <n v="0"/>
    <n v="0"/>
    <n v="0"/>
    <n v="0"/>
    <n v="0"/>
    <n v="0"/>
    <n v="0"/>
    <n v="0"/>
    <n v="2"/>
    <m/>
    <m/>
    <n v="2"/>
    <m/>
    <m/>
    <m/>
    <m/>
    <m/>
    <m/>
    <m/>
    <m/>
    <m/>
    <n v="2"/>
    <n v="2"/>
    <m/>
    <m/>
    <n v="513964"/>
    <n v="169580"/>
    <s v="HTN"/>
    <s v="Hampton"/>
    <m/>
    <m/>
    <x v="0"/>
    <m/>
    <m/>
    <m/>
    <m/>
    <s v="Conservation Area"/>
    <s v="CA12 Hampton Village"/>
  </r>
  <r>
    <s v="20/0921/FUL"/>
    <s v="CON"/>
    <m/>
    <d v="2020-10-14T00:00:00"/>
    <d v="2023-10-14T00:00:00"/>
    <m/>
    <m/>
    <x v="2"/>
    <s v="Open Market"/>
    <s v="Y"/>
    <s v="Conversion of existing 3-bed terraced dwelling to 2 x 1-bed flats"/>
    <s v="22 Linden Road, Hampton, TW12 2JB"/>
    <s v="TW12 2JB"/>
    <m/>
    <m/>
    <n v="1"/>
    <m/>
    <m/>
    <m/>
    <m/>
    <m/>
    <m/>
    <n v="1"/>
    <n v="2"/>
    <m/>
    <m/>
    <m/>
    <m/>
    <m/>
    <m/>
    <m/>
    <m/>
    <n v="2"/>
    <n v="2"/>
    <n v="0"/>
    <n v="-1"/>
    <n v="0"/>
    <n v="0"/>
    <n v="0"/>
    <n v="0"/>
    <n v="0"/>
    <n v="0"/>
    <n v="1"/>
    <m/>
    <m/>
    <n v="0.5"/>
    <n v="0.5"/>
    <m/>
    <m/>
    <m/>
    <m/>
    <m/>
    <m/>
    <m/>
    <m/>
    <n v="1"/>
    <n v="1"/>
    <m/>
    <m/>
    <n v="513125"/>
    <n v="169836"/>
    <s v="HTN"/>
    <s v="Hampton"/>
    <m/>
    <m/>
    <x v="0"/>
    <m/>
    <m/>
    <m/>
    <m/>
    <m/>
    <m/>
  </r>
  <r>
    <s v="20/0990/FUL"/>
    <s v="NEW"/>
    <m/>
    <d v="2020-09-30T00:00:00"/>
    <d v="2023-09-30T00:00:00"/>
    <m/>
    <m/>
    <x v="2"/>
    <s v="Open Market"/>
    <s v="Y"/>
    <s v="Demolition of existing garage and the erection of a single storey studio dwelling unit with associated hard and soft landscaping, refuse and cycle stores and boundary treatment."/>
    <s v="Land Rear Of, 40 Pagoda Avenue, Richmond, TW9 2HF"/>
    <s v="TW9 2HF"/>
    <m/>
    <m/>
    <m/>
    <m/>
    <m/>
    <m/>
    <m/>
    <m/>
    <m/>
    <n v="0"/>
    <n v="1"/>
    <m/>
    <m/>
    <m/>
    <m/>
    <m/>
    <m/>
    <m/>
    <m/>
    <n v="1"/>
    <n v="1"/>
    <n v="0"/>
    <n v="0"/>
    <n v="0"/>
    <n v="0"/>
    <n v="0"/>
    <n v="0"/>
    <n v="0"/>
    <n v="0"/>
    <n v="1"/>
    <m/>
    <m/>
    <n v="0.5"/>
    <n v="0.5"/>
    <m/>
    <m/>
    <m/>
    <m/>
    <m/>
    <m/>
    <m/>
    <m/>
    <n v="1"/>
    <n v="1"/>
    <m/>
    <m/>
    <n v="518657"/>
    <n v="175579"/>
    <s v="NRW"/>
    <s v="North Richmond"/>
    <m/>
    <m/>
    <x v="0"/>
    <m/>
    <m/>
    <m/>
    <m/>
    <m/>
    <m/>
  </r>
  <r>
    <s v="20/0997/FUL"/>
    <s v="CON"/>
    <m/>
    <d v="2020-12-04T00:00:00"/>
    <d v="2023-12-04T00:00:00"/>
    <d v="2022-04-19T00:00:00"/>
    <m/>
    <x v="2"/>
    <s v="Open Market"/>
    <s v="Y"/>
    <s v="Demolition of the existing external staircase at the rear, part change of use of ground floor to C3 use, construction of a first floor infill rear extension with two rooflights at the front and 1 rooflight to rear to facilitate the conversion of existing 1 x three bedroom maisonette into 2 flats (2 x 1 bed)"/>
    <s v="2 Grand Parade, East Sheen, London, SW14 7PS"/>
    <s v="SW14 7PS"/>
    <m/>
    <m/>
    <n v="1"/>
    <m/>
    <m/>
    <m/>
    <m/>
    <m/>
    <m/>
    <n v="1"/>
    <n v="2"/>
    <m/>
    <m/>
    <m/>
    <m/>
    <m/>
    <m/>
    <m/>
    <m/>
    <n v="2"/>
    <n v="2"/>
    <n v="0"/>
    <n v="-1"/>
    <n v="0"/>
    <n v="0"/>
    <n v="0"/>
    <n v="0"/>
    <n v="0"/>
    <n v="0"/>
    <n v="1"/>
    <m/>
    <m/>
    <n v="1"/>
    <m/>
    <m/>
    <m/>
    <m/>
    <m/>
    <m/>
    <m/>
    <m/>
    <m/>
    <n v="1"/>
    <n v="1"/>
    <m/>
    <m/>
    <n v="520166"/>
    <n v="175305"/>
    <s v="EAS"/>
    <s v="East Sheen"/>
    <m/>
    <s v="East Sheen"/>
    <x v="0"/>
    <m/>
    <m/>
    <m/>
    <m/>
    <m/>
    <m/>
  </r>
  <r>
    <s v="20/1205/FUL"/>
    <s v="CON"/>
    <m/>
    <d v="2021-06-21T00:00:00"/>
    <d v="2024-06-21T00:00:00"/>
    <d v="2022-07-06T00:00:00"/>
    <m/>
    <x v="2"/>
    <s v="Open Market"/>
    <s v="Y"/>
    <s v="Part change of use of ground floor from A3 to C3 (Residential) and alterations to existing shopfront to create new access door to facilitate the conversion of existing 2 x 3 bed maisonettes into 4 No. self-contained studio and 3 No. 1 bed Flats; Rear Infill between the Outriggers at first and second-floor level; Replacement of Roof with New Flat Red Clay Roof Tiles; Installation of 2 No. Velux Conservation Windows on Front Facing Pitched Roof; 2 No. Velux Conservation Windows and 1 No. AOV Window along with 12 No. Solar PV Panels on Rear Facing Pitched Roof; installation of 8 No. Solar PV Panels on the two Rear Outrigger Flat Roofs; and replacement / repositioning of the existing Extraction Duct at the rear of the Property"/>
    <s v="102 - 104 Kew Road, Richmond, TW9 2PQ, "/>
    <s v="TW9 2PQ"/>
    <m/>
    <m/>
    <n v="2"/>
    <m/>
    <m/>
    <m/>
    <m/>
    <m/>
    <m/>
    <n v="2"/>
    <n v="7"/>
    <m/>
    <m/>
    <m/>
    <m/>
    <m/>
    <m/>
    <m/>
    <m/>
    <n v="7"/>
    <n v="7"/>
    <n v="0"/>
    <n v="-2"/>
    <n v="0"/>
    <n v="0"/>
    <n v="0"/>
    <n v="0"/>
    <n v="0"/>
    <n v="0"/>
    <n v="5"/>
    <m/>
    <m/>
    <n v="2.5"/>
    <n v="2.5"/>
    <m/>
    <m/>
    <m/>
    <m/>
    <m/>
    <m/>
    <m/>
    <m/>
    <n v="5"/>
    <n v="5"/>
    <m/>
    <m/>
    <n v="518353"/>
    <n v="175510"/>
    <s v="NRW"/>
    <s v="North Richmond"/>
    <m/>
    <m/>
    <x v="0"/>
    <s v="Mixed Use Area"/>
    <s v="Kew Road"/>
    <m/>
    <m/>
    <s v="Conservation Area"/>
    <s v="CA36 Kew Foot Road"/>
  </r>
  <r>
    <s v="20/1223/FUL"/>
    <s v="NEW"/>
    <m/>
    <d v="2020-08-10T00:00:00"/>
    <d v="2023-08-10T00:00:00"/>
    <m/>
    <m/>
    <x v="2"/>
    <s v="Open Market"/>
    <s v="Y"/>
    <s v="The construction of a two storey 4 bedroom dwelling with a basement level following the demolition of the existing house and garage."/>
    <s v="90 Ormond Avenue, Hampton, TW12 2RX, "/>
    <s v="TW12 2RX"/>
    <m/>
    <m/>
    <m/>
    <n v="1"/>
    <m/>
    <m/>
    <m/>
    <m/>
    <m/>
    <n v="1"/>
    <m/>
    <m/>
    <m/>
    <n v="1"/>
    <m/>
    <m/>
    <m/>
    <m/>
    <m/>
    <n v="1"/>
    <n v="0"/>
    <n v="0"/>
    <n v="0"/>
    <n v="0"/>
    <n v="0"/>
    <n v="0"/>
    <n v="0"/>
    <n v="0"/>
    <n v="0"/>
    <n v="0"/>
    <m/>
    <m/>
    <n v="0"/>
    <m/>
    <m/>
    <m/>
    <m/>
    <m/>
    <m/>
    <m/>
    <m/>
    <m/>
    <n v="0"/>
    <n v="0"/>
    <m/>
    <m/>
    <n v="513542"/>
    <n v="169839"/>
    <s v="HTN"/>
    <s v="Hampton"/>
    <m/>
    <m/>
    <x v="0"/>
    <m/>
    <m/>
    <m/>
    <m/>
    <m/>
    <m/>
  </r>
  <r>
    <s v="20/1333/FUL"/>
    <s v="CHU"/>
    <m/>
    <d v="2020-09-16T00:00:00"/>
    <d v="2023-09-16T00:00:00"/>
    <m/>
    <m/>
    <x v="2"/>
    <s v="Open Market"/>
    <s v="Y"/>
    <s v="Rear extension at first floor level with green roof, installation of rooflights on side and rear facing roof slopes to facilitate change of use of upper floors to C3 (residential) use and to provide 1 x 2 bed maisonette: additional shop storage space at f"/>
    <s v="5 Barnes High Street, Barnes, London, SW13 9LB"/>
    <s v="SW13 9LB"/>
    <m/>
    <m/>
    <m/>
    <m/>
    <m/>
    <m/>
    <m/>
    <m/>
    <m/>
    <n v="0"/>
    <m/>
    <n v="1"/>
    <m/>
    <m/>
    <m/>
    <m/>
    <m/>
    <m/>
    <m/>
    <n v="1"/>
    <n v="0"/>
    <n v="1"/>
    <n v="0"/>
    <n v="0"/>
    <n v="0"/>
    <n v="0"/>
    <n v="0"/>
    <n v="0"/>
    <n v="0"/>
    <n v="1"/>
    <m/>
    <m/>
    <n v="0.5"/>
    <n v="0.5"/>
    <m/>
    <m/>
    <m/>
    <m/>
    <m/>
    <m/>
    <m/>
    <m/>
    <n v="1"/>
    <n v="1"/>
    <m/>
    <m/>
    <n v="521750"/>
    <n v="176384"/>
    <s v="MBC"/>
    <s v="Mortlake and Barnes Common"/>
    <m/>
    <m/>
    <x v="0"/>
    <s v="Mixed Use Area"/>
    <s v="High Street, Barnes"/>
    <m/>
    <m/>
    <s v="Conservation Area"/>
    <s v="CA1 Barnes Green"/>
  </r>
  <r>
    <s v="20/1417/GPD15"/>
    <s v="CHU"/>
    <s v="PA"/>
    <d v="2020-08-19T00:00:00"/>
    <d v="2023-08-19T00:00:00"/>
    <m/>
    <m/>
    <x v="2"/>
    <s v="Open Market"/>
    <s v="Y"/>
    <s v="Change of use of office (B1a) to dwelling (C3)"/>
    <s v="112 Shacklegate Lane, Teddington, TW11 8SH, "/>
    <s v="TW11 8SH"/>
    <m/>
    <m/>
    <m/>
    <m/>
    <m/>
    <m/>
    <m/>
    <m/>
    <m/>
    <n v="0"/>
    <n v="1"/>
    <m/>
    <m/>
    <m/>
    <m/>
    <m/>
    <m/>
    <m/>
    <m/>
    <n v="1"/>
    <n v="1"/>
    <n v="0"/>
    <n v="0"/>
    <n v="0"/>
    <n v="0"/>
    <n v="0"/>
    <n v="0"/>
    <n v="0"/>
    <n v="0"/>
    <n v="1"/>
    <m/>
    <m/>
    <n v="0.5"/>
    <n v="0.5"/>
    <m/>
    <m/>
    <m/>
    <m/>
    <m/>
    <m/>
    <m/>
    <m/>
    <n v="1"/>
    <n v="1"/>
    <m/>
    <m/>
    <n v="515402"/>
    <n v="171660"/>
    <s v="FHH"/>
    <s v="Fulwell and Hampton Hill"/>
    <m/>
    <m/>
    <x v="0"/>
    <m/>
    <m/>
    <m/>
    <m/>
    <m/>
    <m/>
  </r>
  <r>
    <s v="20/1558/FUL"/>
    <s v="EXT"/>
    <m/>
    <d v="2021-06-08T00:00:00"/>
    <d v="2024-06-08T00:00:00"/>
    <m/>
    <m/>
    <x v="2"/>
    <s v="Open Market"/>
    <s v="Y"/>
    <s v="Additional storey to 2-storey commercial building to provide 4 no.1 bed apartments"/>
    <s v="Ground Floor, 55 - 61 Heath Road, Twickenham, TW1 4AW, "/>
    <s v="TW1 4AW"/>
    <m/>
    <m/>
    <m/>
    <m/>
    <m/>
    <m/>
    <m/>
    <m/>
    <m/>
    <n v="0"/>
    <n v="4"/>
    <m/>
    <m/>
    <m/>
    <m/>
    <m/>
    <m/>
    <m/>
    <m/>
    <n v="4"/>
    <n v="4"/>
    <n v="0"/>
    <n v="0"/>
    <n v="0"/>
    <n v="0"/>
    <n v="0"/>
    <n v="0"/>
    <n v="0"/>
    <n v="0"/>
    <n v="4"/>
    <m/>
    <m/>
    <n v="2"/>
    <n v="2"/>
    <m/>
    <m/>
    <m/>
    <m/>
    <m/>
    <m/>
    <m/>
    <m/>
    <n v="4"/>
    <n v="4"/>
    <m/>
    <m/>
    <n v="515975"/>
    <n v="173091"/>
    <s v="SOT"/>
    <s v="South Twickenham"/>
    <m/>
    <s v="Twickenham"/>
    <x v="0"/>
    <m/>
    <m/>
    <m/>
    <m/>
    <m/>
    <m/>
  </r>
  <r>
    <s v="20/1570/FUL"/>
    <s v="NEW"/>
    <m/>
    <d v="2022-01-26T00:00:00"/>
    <d v="2025-01-26T00:00:00"/>
    <m/>
    <m/>
    <x v="2"/>
    <s v="Open Market"/>
    <s v="Y"/>
    <s v="Demolition of existing garages and erection of a part two / four storey building to provide 4 x 1, 4 x 2 and 1 x 3 bedroom flats and associated soft and hard landscaping, cycle and refuse stores."/>
    <s v="Garage Site, Marys Terrace, Twickenham, TW1 3JB"/>
    <s v="TW1 3JB"/>
    <m/>
    <m/>
    <m/>
    <m/>
    <m/>
    <m/>
    <m/>
    <m/>
    <m/>
    <n v="0"/>
    <n v="4"/>
    <n v="4"/>
    <n v="1"/>
    <m/>
    <m/>
    <m/>
    <m/>
    <m/>
    <m/>
    <n v="9"/>
    <n v="4"/>
    <n v="4"/>
    <n v="1"/>
    <n v="0"/>
    <n v="0"/>
    <n v="0"/>
    <n v="0"/>
    <n v="0"/>
    <n v="0"/>
    <n v="9"/>
    <m/>
    <m/>
    <m/>
    <n v="4.5"/>
    <n v="4.5"/>
    <m/>
    <m/>
    <m/>
    <m/>
    <m/>
    <m/>
    <m/>
    <n v="9"/>
    <n v="9"/>
    <m/>
    <m/>
    <n v="516182"/>
    <n v="173653"/>
    <s v="TWR"/>
    <s v="Twickenham Riverside"/>
    <m/>
    <s v="Twickenham"/>
    <x v="0"/>
    <m/>
    <m/>
    <m/>
    <m/>
    <m/>
    <m/>
  </r>
  <r>
    <s v="20/1805/FUL"/>
    <s v="CHU"/>
    <m/>
    <d v="2021-05-20T00:00:00"/>
    <d v="2024-05-20T00:00:00"/>
    <m/>
    <m/>
    <x v="2"/>
    <s v="Open Market"/>
    <s v="Y"/>
    <s v="Change of use of part of ground floor commercial unit to provide 4 x 1 bedroom dwellings"/>
    <s v="159 Heath Road, Twickenham TW1 4BH"/>
    <s v="TW1 4BH"/>
    <m/>
    <m/>
    <m/>
    <m/>
    <m/>
    <m/>
    <m/>
    <m/>
    <m/>
    <n v="0"/>
    <n v="4"/>
    <m/>
    <m/>
    <m/>
    <m/>
    <m/>
    <m/>
    <m/>
    <m/>
    <n v="4"/>
    <n v="4"/>
    <n v="0"/>
    <n v="0"/>
    <n v="0"/>
    <n v="0"/>
    <n v="0"/>
    <n v="0"/>
    <n v="0"/>
    <n v="0"/>
    <n v="4"/>
    <m/>
    <m/>
    <m/>
    <n v="4"/>
    <m/>
    <m/>
    <m/>
    <m/>
    <m/>
    <m/>
    <m/>
    <m/>
    <n v="4"/>
    <n v="4"/>
    <m/>
    <m/>
    <n v="515605"/>
    <n v="173100"/>
    <s v="SOT"/>
    <s v="South Twickenham"/>
    <m/>
    <s v="Twickenham"/>
    <x v="0"/>
    <m/>
    <m/>
    <m/>
    <m/>
    <m/>
    <m/>
  </r>
  <r>
    <s v="20/1846/FUL"/>
    <s v="MIX"/>
    <m/>
    <d v="2021-02-12T00:00:00"/>
    <d v="2024-02-12T00:00:00"/>
    <m/>
    <m/>
    <x v="2"/>
    <s v="Open Market"/>
    <s v="Y"/>
    <s v="Ground and basement extensions to facilitate change of use of basement and part change of use of ground floor from A1 to C3 to provide a one- bedroom residential unit"/>
    <s v="4 The Broadway, Barnes, London, SW13 0NY"/>
    <s v="SW13 0NY"/>
    <m/>
    <m/>
    <m/>
    <m/>
    <m/>
    <m/>
    <m/>
    <m/>
    <m/>
    <n v="0"/>
    <n v="1"/>
    <m/>
    <m/>
    <m/>
    <m/>
    <m/>
    <m/>
    <m/>
    <m/>
    <n v="1"/>
    <n v="1"/>
    <n v="0"/>
    <n v="0"/>
    <n v="0"/>
    <n v="0"/>
    <n v="0"/>
    <n v="0"/>
    <n v="0"/>
    <n v="0"/>
    <n v="1"/>
    <m/>
    <m/>
    <n v="0.5"/>
    <n v="0.5"/>
    <m/>
    <m/>
    <m/>
    <m/>
    <m/>
    <m/>
    <m/>
    <m/>
    <n v="1"/>
    <n v="1"/>
    <m/>
    <m/>
    <n v="521239"/>
    <n v="176042"/>
    <s v="MBC"/>
    <s v="Mortlake and Barnes Common"/>
    <m/>
    <m/>
    <x v="0"/>
    <s v="Mixed Use Area"/>
    <s v="White Hart Lane/Mortlake H"/>
    <m/>
    <m/>
    <s v="Conservation Area"/>
    <s v="CA33 Mortlake"/>
  </r>
  <r>
    <s v="20/1885/FUL"/>
    <s v="CHU"/>
    <m/>
    <d v="2020-10-02T00:00:00"/>
    <d v="2023-10-02T00:00:00"/>
    <m/>
    <m/>
    <x v="2"/>
    <s v="Open Market"/>
    <s v="Y"/>
    <s v="Conversion of public house to a single residential dwelling"/>
    <s v="80 Windmill Road, Hampton Hill, Hampton, TW12 1QU, "/>
    <s v="TW12 1QU"/>
    <m/>
    <m/>
    <m/>
    <n v="1"/>
    <m/>
    <m/>
    <m/>
    <m/>
    <m/>
    <n v="1"/>
    <m/>
    <m/>
    <m/>
    <n v="1"/>
    <m/>
    <m/>
    <m/>
    <m/>
    <m/>
    <n v="1"/>
    <n v="0"/>
    <n v="0"/>
    <n v="0"/>
    <n v="0"/>
    <n v="0"/>
    <n v="0"/>
    <n v="0"/>
    <n v="0"/>
    <n v="0"/>
    <n v="0"/>
    <m/>
    <m/>
    <n v="0"/>
    <m/>
    <m/>
    <m/>
    <m/>
    <m/>
    <m/>
    <m/>
    <m/>
    <m/>
    <n v="0"/>
    <n v="0"/>
    <m/>
    <m/>
    <n v="513956"/>
    <n v="171140"/>
    <s v="FHH"/>
    <s v="Fulwell and Hampton Hill"/>
    <m/>
    <m/>
    <x v="0"/>
    <m/>
    <m/>
    <m/>
    <m/>
    <m/>
    <m/>
  </r>
  <r>
    <s v="20/1985/GPD23"/>
    <s v="CHU"/>
    <s v="PA"/>
    <d v="2020-08-25T00:00:00"/>
    <d v="2023-08-25T00:00:00"/>
    <m/>
    <m/>
    <x v="2"/>
    <s v="Open Market"/>
    <s v="Y"/>
    <s v="Proposed change of use from Class B1(c) light industrial to Class C3 (residential) (2 dwellings)."/>
    <s v="12 High Street, Hampton Hill, TW12 1PD"/>
    <s v="TW12 1PD"/>
    <m/>
    <m/>
    <m/>
    <m/>
    <m/>
    <m/>
    <m/>
    <m/>
    <m/>
    <n v="0"/>
    <n v="2"/>
    <m/>
    <m/>
    <m/>
    <m/>
    <m/>
    <m/>
    <m/>
    <m/>
    <n v="2"/>
    <n v="2"/>
    <n v="0"/>
    <n v="0"/>
    <n v="0"/>
    <n v="0"/>
    <n v="0"/>
    <n v="0"/>
    <n v="0"/>
    <n v="0"/>
    <n v="2"/>
    <m/>
    <m/>
    <n v="1"/>
    <n v="1"/>
    <m/>
    <m/>
    <m/>
    <m/>
    <m/>
    <m/>
    <m/>
    <m/>
    <n v="2"/>
    <n v="2"/>
    <m/>
    <m/>
    <n v="514296"/>
    <n v="170824"/>
    <s v="FHH"/>
    <s v="Fulwell and Hampton Hill"/>
    <m/>
    <m/>
    <x v="0"/>
    <s v="Mixed Use Area"/>
    <s v="High Street, Hampton Hill"/>
    <m/>
    <m/>
    <s v="Conservation Area"/>
    <s v="CA38 High Street Hampton Hill"/>
  </r>
  <r>
    <s v="20/2000/FUL"/>
    <s v="CHU"/>
    <m/>
    <d v="2020-12-14T00:00:00"/>
    <d v="2023-12-14T00:00:00"/>
    <m/>
    <m/>
    <x v="2"/>
    <s v="Open Market"/>
    <s v="Y"/>
    <s v="Change of use of existing financial and professional services to C3 (Residential) to create 1 two bed flat, rear extension, fenestration alterations and insertion of rooflight to single storey front projection."/>
    <s v="192 Heath Road, Twickenham, TW2 5TX"/>
    <s v="TW2 5TX"/>
    <m/>
    <m/>
    <m/>
    <m/>
    <m/>
    <m/>
    <m/>
    <m/>
    <m/>
    <n v="0"/>
    <m/>
    <n v="1"/>
    <m/>
    <m/>
    <m/>
    <m/>
    <m/>
    <m/>
    <m/>
    <n v="1"/>
    <n v="0"/>
    <n v="1"/>
    <n v="0"/>
    <n v="0"/>
    <n v="0"/>
    <n v="0"/>
    <n v="0"/>
    <n v="0"/>
    <n v="0"/>
    <n v="1"/>
    <m/>
    <m/>
    <n v="0.5"/>
    <n v="0.5"/>
    <m/>
    <m/>
    <m/>
    <m/>
    <m/>
    <m/>
    <m/>
    <m/>
    <n v="1"/>
    <n v="1"/>
    <m/>
    <m/>
    <n v="515502"/>
    <n v="173093"/>
    <s v="SOT"/>
    <s v="South Twickenham"/>
    <m/>
    <m/>
    <x v="0"/>
    <s v="Mixed Use Area"/>
    <s v="Twickenham Green"/>
    <m/>
    <m/>
    <s v="Conservation Area"/>
    <s v="CA9 Twickenham Green"/>
  </r>
  <r>
    <s v="20/2077/GPD15"/>
    <s v="CHU"/>
    <s v="PA"/>
    <d v="2020-10-23T00:00:00"/>
    <d v="2023-10-23T00:00:00"/>
    <m/>
    <m/>
    <x v="2"/>
    <s v="Open Market"/>
    <s v="Y"/>
    <s v="Change of use from Class B1(a) to Class C3 to provide 1 x 3 bed flat"/>
    <s v="First Floor, 23 - 25 King Street, Twickenham, TW1 3SD"/>
    <s v="TW1 3SD"/>
    <m/>
    <m/>
    <m/>
    <m/>
    <m/>
    <m/>
    <m/>
    <m/>
    <m/>
    <n v="0"/>
    <m/>
    <m/>
    <n v="1"/>
    <m/>
    <m/>
    <m/>
    <m/>
    <m/>
    <m/>
    <n v="1"/>
    <n v="0"/>
    <n v="0"/>
    <n v="1"/>
    <n v="0"/>
    <n v="0"/>
    <n v="0"/>
    <n v="0"/>
    <n v="0"/>
    <n v="0"/>
    <n v="1"/>
    <m/>
    <m/>
    <n v="0.5"/>
    <n v="0.5"/>
    <m/>
    <m/>
    <m/>
    <m/>
    <m/>
    <m/>
    <m/>
    <m/>
    <n v="1"/>
    <n v="1"/>
    <m/>
    <m/>
    <n v="516240"/>
    <n v="173173"/>
    <s v="TWR"/>
    <s v="Twickenham Riverside"/>
    <m/>
    <s v="Twickenham"/>
    <x v="0"/>
    <m/>
    <m/>
    <m/>
    <m/>
    <m/>
    <m/>
  </r>
  <r>
    <s v="20/2093/GPD15"/>
    <s v="CHU"/>
    <s v="PA"/>
    <d v="2021-01-29T00:00:00"/>
    <d v="2024-01-29T00:00:00"/>
    <m/>
    <m/>
    <x v="2"/>
    <s v="Open Market"/>
    <s v="Y"/>
    <s v="CHANGE OF USE FROM OFFICE TO RESIDENTIAL TO CREATE 31 RESIDENTIAL UNITS"/>
    <s v="159 Mortlake Road, Kew"/>
    <s v="TW9"/>
    <m/>
    <m/>
    <m/>
    <m/>
    <m/>
    <m/>
    <m/>
    <m/>
    <m/>
    <n v="0"/>
    <n v="21"/>
    <n v="10"/>
    <m/>
    <m/>
    <m/>
    <m/>
    <m/>
    <m/>
    <m/>
    <n v="31"/>
    <n v="21"/>
    <n v="10"/>
    <n v="0"/>
    <n v="0"/>
    <n v="0"/>
    <n v="0"/>
    <n v="0"/>
    <n v="0"/>
    <n v="0"/>
    <n v="31"/>
    <s v="Y"/>
    <m/>
    <m/>
    <n v="7.75"/>
    <n v="7.75"/>
    <n v="7.75"/>
    <n v="7.75"/>
    <m/>
    <m/>
    <m/>
    <m/>
    <m/>
    <n v="31"/>
    <n v="31"/>
    <m/>
    <m/>
    <n v="519533"/>
    <n v="176694"/>
    <s v="KWA"/>
    <s v="Kew"/>
    <m/>
    <m/>
    <x v="0"/>
    <m/>
    <m/>
    <m/>
    <m/>
    <m/>
    <m/>
  </r>
  <r>
    <s v="20/2118/FUL"/>
    <s v="CHU"/>
    <m/>
    <d v="2021-09-30T00:00:00"/>
    <d v="2024-09-30T00:00:00"/>
    <m/>
    <m/>
    <x v="2"/>
    <s v="Open Market"/>
    <s v="Y"/>
    <s v="Fenestration alterations to rear and side elevation to facilitate change of use of rear part of premises from Class E (Retail) to C3 to create 1 x 1 bed flat and associated refuse and cycle store."/>
    <s v="301 Richmond Road, Kingston Upon Thames, KT2 5QU"/>
    <s v="KT2 5QU"/>
    <m/>
    <m/>
    <m/>
    <m/>
    <m/>
    <m/>
    <m/>
    <m/>
    <m/>
    <n v="0"/>
    <n v="1"/>
    <m/>
    <m/>
    <m/>
    <m/>
    <m/>
    <m/>
    <m/>
    <m/>
    <n v="1"/>
    <n v="1"/>
    <n v="0"/>
    <n v="0"/>
    <n v="0"/>
    <n v="0"/>
    <n v="0"/>
    <n v="0"/>
    <n v="0"/>
    <n v="0"/>
    <n v="1"/>
    <m/>
    <m/>
    <n v="0.5"/>
    <n v="0.5"/>
    <m/>
    <m/>
    <m/>
    <m/>
    <m/>
    <m/>
    <m/>
    <m/>
    <n v="1"/>
    <n v="1"/>
    <m/>
    <m/>
    <n v="517763"/>
    <n v="171531"/>
    <s v="HPR"/>
    <s v="Ham, Petersham and Richmond Riverside"/>
    <m/>
    <m/>
    <x v="0"/>
    <m/>
    <m/>
    <m/>
    <m/>
    <m/>
    <m/>
  </r>
  <r>
    <s v="20/2298/FUL"/>
    <s v="NEW"/>
    <m/>
    <d v="2022-01-18T00:00:00"/>
    <d v="2025-01-18T00:00:00"/>
    <m/>
    <m/>
    <x v="2"/>
    <s v="Open Market"/>
    <s v="Y"/>
    <s v="Demolition of garage to rear of property accessed from Castle Yard to facilitate change of use of rear part to C3 (Residential) use to provide 1 x 2 bedroom two storey house with associated cycle and refuse stores"/>
    <s v="28 Hill Street, Richmond, TW9 1TW"/>
    <s v="TW9 1TW"/>
    <m/>
    <m/>
    <m/>
    <m/>
    <m/>
    <m/>
    <m/>
    <m/>
    <m/>
    <n v="0"/>
    <m/>
    <n v="1"/>
    <m/>
    <m/>
    <m/>
    <m/>
    <m/>
    <m/>
    <m/>
    <n v="1"/>
    <n v="0"/>
    <n v="1"/>
    <n v="0"/>
    <n v="0"/>
    <n v="0"/>
    <n v="0"/>
    <n v="0"/>
    <n v="0"/>
    <n v="0"/>
    <n v="1"/>
    <m/>
    <m/>
    <n v="0.5"/>
    <n v="0.5"/>
    <m/>
    <m/>
    <m/>
    <m/>
    <m/>
    <m/>
    <m/>
    <m/>
    <n v="1"/>
    <n v="1"/>
    <m/>
    <m/>
    <n v="517804"/>
    <n v="174681"/>
    <s v="SRW"/>
    <s v="South Richmond"/>
    <m/>
    <s v="Richmond"/>
    <x v="0"/>
    <m/>
    <m/>
    <m/>
    <m/>
    <s v="Conservation Area"/>
    <s v="CA17 Central Richmond"/>
  </r>
  <r>
    <s v="20/2345/FUL"/>
    <s v="NEW"/>
    <m/>
    <d v="2021-08-02T00:00:00"/>
    <d v="2024-08-02T00:00:00"/>
    <d v="2022-06-29T00:00:00"/>
    <m/>
    <x v="2"/>
    <s v="Open Market"/>
    <s v="Y"/>
    <s v="Erection of a new 3 bedroom disabled dwelling with mezzanine, dormer room and carers' accommodation and retrospective permission for the demolition of fire destroyed bungalow."/>
    <s v="31A Whitton Waye, Whitton, Hounslow, TW3 2LT, "/>
    <s v="TW3 2LT"/>
    <m/>
    <m/>
    <n v="1"/>
    <m/>
    <m/>
    <m/>
    <m/>
    <m/>
    <m/>
    <n v="1"/>
    <m/>
    <m/>
    <m/>
    <m/>
    <n v="1"/>
    <m/>
    <m/>
    <m/>
    <m/>
    <n v="1"/>
    <n v="0"/>
    <n v="0"/>
    <n v="-1"/>
    <n v="0"/>
    <n v="1"/>
    <n v="0"/>
    <n v="0"/>
    <n v="0"/>
    <n v="0"/>
    <n v="0"/>
    <m/>
    <m/>
    <n v="0"/>
    <m/>
    <m/>
    <m/>
    <m/>
    <m/>
    <m/>
    <m/>
    <m/>
    <m/>
    <n v="0"/>
    <n v="0"/>
    <m/>
    <m/>
    <n v="513403"/>
    <n v="174165"/>
    <s v="HEA"/>
    <s v="Heathfield"/>
    <m/>
    <m/>
    <x v="0"/>
    <m/>
    <m/>
    <m/>
    <m/>
    <m/>
    <m/>
  </r>
  <r>
    <s v="20/2358/FUL"/>
    <s v="CHU"/>
    <m/>
    <d v="2021-09-23T00:00:00"/>
    <d v="2024-09-23T00:00:00"/>
    <d v="2022-05-01T00:00:00"/>
    <m/>
    <x v="2"/>
    <s v="Open Market"/>
    <s v="Y"/>
    <s v="Change of use for conversion of an office designed as a live work one-bedroom residential property to a two-bedroom residential property, with associated landscaping."/>
    <s v="19 Thames Street, Hampton, TW12 2EW"/>
    <s v="TW12 2EW"/>
    <n v="1"/>
    <m/>
    <m/>
    <m/>
    <m/>
    <m/>
    <m/>
    <m/>
    <m/>
    <n v="1"/>
    <m/>
    <n v="1"/>
    <m/>
    <m/>
    <m/>
    <m/>
    <m/>
    <m/>
    <m/>
    <n v="1"/>
    <n v="-1"/>
    <n v="1"/>
    <n v="0"/>
    <n v="0"/>
    <n v="0"/>
    <n v="0"/>
    <n v="0"/>
    <n v="0"/>
    <n v="0"/>
    <n v="0"/>
    <m/>
    <m/>
    <n v="0"/>
    <m/>
    <m/>
    <m/>
    <m/>
    <m/>
    <m/>
    <m/>
    <m/>
    <m/>
    <n v="0"/>
    <n v="0"/>
    <m/>
    <m/>
    <n v="513893"/>
    <n v="169502"/>
    <s v="HTN"/>
    <s v="Hampton"/>
    <m/>
    <m/>
    <x v="1"/>
    <s v="Mixed Use Area"/>
    <s v="Thames Street, Hampton"/>
    <m/>
    <m/>
    <s v="Conservation Area"/>
    <s v="CA12 Hampton Village"/>
  </r>
  <r>
    <s v="20/2393/FUL"/>
    <s v="CHU"/>
    <m/>
    <d v="2021-07-30T00:00:00"/>
    <d v="2024-07-30T00:00:00"/>
    <m/>
    <m/>
    <x v="2"/>
    <s v="Open Market"/>
    <s v="Y"/>
    <s v="Conversion of Upper Floors to No. 104 (House of Multiple Occupation) to two self contained Flats, with new ground floor pedestrian access."/>
    <s v="102-104 , Heath Road, Twickenham, TW1 4BW"/>
    <s v="TW1 4BW"/>
    <m/>
    <m/>
    <m/>
    <m/>
    <m/>
    <m/>
    <m/>
    <m/>
    <m/>
    <n v="0"/>
    <n v="2"/>
    <m/>
    <m/>
    <m/>
    <m/>
    <m/>
    <m/>
    <m/>
    <m/>
    <n v="2"/>
    <n v="2"/>
    <n v="0"/>
    <n v="0"/>
    <n v="0"/>
    <n v="0"/>
    <n v="0"/>
    <n v="0"/>
    <n v="0"/>
    <n v="0"/>
    <n v="2"/>
    <m/>
    <m/>
    <n v="1"/>
    <n v="1"/>
    <m/>
    <m/>
    <m/>
    <m/>
    <m/>
    <m/>
    <m/>
    <m/>
    <n v="2"/>
    <n v="2"/>
    <m/>
    <m/>
    <n v="515822"/>
    <n v="173145"/>
    <s v="SOT"/>
    <s v="South Twickenham"/>
    <m/>
    <s v="Twickenham"/>
    <x v="0"/>
    <m/>
    <m/>
    <m/>
    <m/>
    <m/>
    <m/>
  </r>
  <r>
    <s v="20/2411/FUL"/>
    <s v="NEW"/>
    <m/>
    <d v="2021-06-24T00:00:00"/>
    <d v="2024-06-24T00:00:00"/>
    <m/>
    <m/>
    <x v="2"/>
    <s v="Open Market"/>
    <s v="Y"/>
    <s v="Erection of a 3 bed detached dwelling house with associated off-street parking and amenity space"/>
    <s v="52 Ringwood Way, Hampton Hill, TW12 1AT"/>
    <s v="TW12 1AT"/>
    <m/>
    <m/>
    <m/>
    <m/>
    <m/>
    <m/>
    <m/>
    <m/>
    <m/>
    <n v="0"/>
    <m/>
    <m/>
    <n v="1"/>
    <m/>
    <m/>
    <m/>
    <m/>
    <m/>
    <m/>
    <n v="1"/>
    <n v="0"/>
    <n v="0"/>
    <n v="1"/>
    <n v="0"/>
    <n v="0"/>
    <n v="0"/>
    <n v="0"/>
    <n v="0"/>
    <n v="0"/>
    <n v="1"/>
    <m/>
    <m/>
    <n v="0.5"/>
    <n v="0.5"/>
    <m/>
    <m/>
    <m/>
    <m/>
    <m/>
    <m/>
    <m/>
    <m/>
    <n v="1"/>
    <n v="1"/>
    <m/>
    <m/>
    <n v="513278"/>
    <n v="171616"/>
    <s v="HNN"/>
    <s v="Hampton North"/>
    <s v="Y"/>
    <m/>
    <x v="0"/>
    <m/>
    <m/>
    <m/>
    <m/>
    <m/>
    <m/>
  </r>
  <r>
    <s v="20/2626/GPH01"/>
    <s v="EXT"/>
    <m/>
    <d v="2021-08-27T00:00:00"/>
    <d v="2024-08-27T00:00:00"/>
    <m/>
    <m/>
    <x v="2"/>
    <s v="Open Market"/>
    <s v="Y"/>
    <s v="Construction of an additonal storey containing 3no. flats immediately above the existing topmost residential storey, and recreation of the existing roof shape; addition of 2no. off-street parking spaces along with secure bike and bin storage."/>
    <s v="Heritage House, 145 London Road, Twickenham"/>
    <s v="TW1 1EF"/>
    <m/>
    <m/>
    <m/>
    <m/>
    <m/>
    <m/>
    <m/>
    <m/>
    <m/>
    <n v="0"/>
    <n v="3"/>
    <m/>
    <m/>
    <m/>
    <m/>
    <m/>
    <m/>
    <m/>
    <m/>
    <n v="3"/>
    <n v="3"/>
    <n v="0"/>
    <n v="0"/>
    <n v="0"/>
    <n v="0"/>
    <n v="0"/>
    <n v="0"/>
    <n v="0"/>
    <n v="0"/>
    <n v="3"/>
    <m/>
    <m/>
    <n v="1.5"/>
    <n v="1.5"/>
    <m/>
    <m/>
    <m/>
    <m/>
    <m/>
    <m/>
    <m/>
    <m/>
    <n v="3"/>
    <n v="3"/>
    <m/>
    <m/>
    <n v="516098"/>
    <n v="173924"/>
    <s v="STM"/>
    <s v="St. Margarets and North Twickenham"/>
    <m/>
    <m/>
    <x v="0"/>
    <m/>
    <m/>
    <m/>
    <m/>
    <m/>
    <m/>
  </r>
  <r>
    <s v="20/2841/FUL"/>
    <s v="EXT"/>
    <m/>
    <d v="2021-02-12T00:00:00"/>
    <d v="2024-02-12T00:00:00"/>
    <m/>
    <m/>
    <x v="2"/>
    <s v="Open Market"/>
    <s v="Y"/>
    <s v="Proposed erection of single storey building at rear to provide 1 no. self contained flat"/>
    <s v="118A - 118B High Street, Hampton Hill, Hampton, TW12 1NT"/>
    <s v="TW12 1NT"/>
    <m/>
    <m/>
    <m/>
    <m/>
    <m/>
    <m/>
    <m/>
    <m/>
    <m/>
    <n v="0"/>
    <n v="1"/>
    <m/>
    <m/>
    <m/>
    <m/>
    <m/>
    <m/>
    <m/>
    <m/>
    <n v="1"/>
    <n v="1"/>
    <n v="0"/>
    <n v="0"/>
    <n v="0"/>
    <n v="0"/>
    <n v="0"/>
    <n v="0"/>
    <n v="0"/>
    <n v="0"/>
    <n v="1"/>
    <m/>
    <m/>
    <n v="0.5"/>
    <n v="0.5"/>
    <m/>
    <m/>
    <m/>
    <m/>
    <m/>
    <m/>
    <m/>
    <m/>
    <n v="1"/>
    <n v="1"/>
    <m/>
    <m/>
    <n v="514515"/>
    <n v="171261"/>
    <s v="FHH"/>
    <s v="Fulwell and Hampton Hill"/>
    <m/>
    <m/>
    <x v="0"/>
    <s v="Mixed Use Area"/>
    <s v="High Street, Hampton Hill"/>
    <m/>
    <m/>
    <m/>
    <m/>
  </r>
  <r>
    <s v="20/2868/FUL"/>
    <s v="CON"/>
    <m/>
    <d v="2021-09-29T00:00:00"/>
    <d v="2024-09-29T00:00:00"/>
    <m/>
    <m/>
    <x v="2"/>
    <s v="Open Market"/>
    <s v="Y"/>
    <s v="Proposed side extension at second floor level, the replacement of the rear extensions with a single storey glazed extension and the loss of one 1 bedroom unit from 3 units into 1no. 4 bedroom flat and 1no. 3 bedroom flat"/>
    <s v="7 Ailsa Road, Twickenham, TW1 1QJ"/>
    <s v="TW1 1QJ"/>
    <n v="1"/>
    <m/>
    <n v="2"/>
    <m/>
    <m/>
    <m/>
    <m/>
    <m/>
    <m/>
    <n v="3"/>
    <m/>
    <m/>
    <n v="1"/>
    <n v="1"/>
    <m/>
    <m/>
    <m/>
    <m/>
    <m/>
    <n v="2"/>
    <n v="-1"/>
    <n v="0"/>
    <n v="-1"/>
    <n v="1"/>
    <n v="0"/>
    <n v="0"/>
    <n v="0"/>
    <n v="0"/>
    <n v="0"/>
    <n v="-1"/>
    <m/>
    <m/>
    <n v="-0.5"/>
    <n v="-0.5"/>
    <m/>
    <m/>
    <m/>
    <m/>
    <m/>
    <m/>
    <m/>
    <m/>
    <n v="-1"/>
    <n v="-1"/>
    <m/>
    <m/>
    <n v="516732"/>
    <n v="174637"/>
    <s v="STM"/>
    <s v="St. Margarets and North Twickenham"/>
    <m/>
    <m/>
    <x v="0"/>
    <m/>
    <m/>
    <m/>
    <m/>
    <s v="Conservation Area"/>
    <s v="CA19 St Margarets"/>
  </r>
  <r>
    <s v="20/2902/FUL"/>
    <s v="NEW"/>
    <m/>
    <d v="2021-10-28T00:00:00"/>
    <d v="2024-10-28T00:00:00"/>
    <m/>
    <m/>
    <x v="2"/>
    <s v="Open Market"/>
    <s v="Y"/>
    <s v="New 2-storey detached house with associated parking to replace existing bungalow."/>
    <s v="60A Wensleydale Road, Hampton, TW12 2LX"/>
    <s v="TW12 2LX"/>
    <m/>
    <m/>
    <n v="1"/>
    <m/>
    <m/>
    <m/>
    <m/>
    <m/>
    <m/>
    <n v="1"/>
    <m/>
    <m/>
    <m/>
    <m/>
    <n v="1"/>
    <m/>
    <m/>
    <m/>
    <m/>
    <n v="1"/>
    <n v="0"/>
    <n v="0"/>
    <n v="-1"/>
    <n v="0"/>
    <n v="1"/>
    <n v="0"/>
    <n v="0"/>
    <n v="0"/>
    <n v="0"/>
    <n v="0"/>
    <m/>
    <m/>
    <n v="0"/>
    <m/>
    <m/>
    <m/>
    <m/>
    <m/>
    <m/>
    <m/>
    <m/>
    <m/>
    <n v="0"/>
    <n v="0"/>
    <m/>
    <m/>
    <n v="513562"/>
    <n v="170238"/>
    <s v="HTN"/>
    <s v="Hampton"/>
    <m/>
    <m/>
    <x v="0"/>
    <m/>
    <m/>
    <m/>
    <m/>
    <m/>
    <m/>
  </r>
  <r>
    <s v="20/2923/FUL"/>
    <s v="NEW"/>
    <m/>
    <d v="2021-07-16T00:00:00"/>
    <d v="2024-07-16T00:00:00"/>
    <m/>
    <m/>
    <x v="2"/>
    <s v="Open Market"/>
    <s v="Y"/>
    <s v="Demolition of existing garages and greenhouses and redevelopment to provide a single detached residential property"/>
    <s v="Land Rear Of 130, Castelnau, Barnes, London"/>
    <s v="SW13 9ET"/>
    <m/>
    <m/>
    <m/>
    <m/>
    <m/>
    <m/>
    <m/>
    <m/>
    <m/>
    <n v="0"/>
    <m/>
    <m/>
    <n v="1"/>
    <m/>
    <m/>
    <m/>
    <m/>
    <m/>
    <m/>
    <n v="1"/>
    <n v="0"/>
    <n v="0"/>
    <n v="1"/>
    <n v="0"/>
    <n v="0"/>
    <n v="0"/>
    <n v="0"/>
    <n v="0"/>
    <n v="0"/>
    <n v="1"/>
    <m/>
    <m/>
    <n v="0.5"/>
    <n v="0.5"/>
    <m/>
    <m/>
    <m/>
    <m/>
    <m/>
    <m/>
    <m/>
    <m/>
    <n v="1"/>
    <n v="1"/>
    <m/>
    <m/>
    <n v="522676"/>
    <n v="177493"/>
    <s v="BAR"/>
    <s v="Barnes"/>
    <s v="Y"/>
    <m/>
    <x v="0"/>
    <m/>
    <m/>
    <m/>
    <m/>
    <s v="Conservation Area"/>
    <s v="CA25 Castelnau"/>
  </r>
  <r>
    <s v="20/3164/OUT"/>
    <s v="NEW"/>
    <m/>
    <d v="2021-05-07T00:00:00"/>
    <d v="2024-05-07T00:00:00"/>
    <m/>
    <m/>
    <x v="2"/>
    <s v="Open Market"/>
    <s v="Y"/>
    <s v="Outline application for a single storey 2 bedroomed dwelling to the rear of 2 Sunbury Avenue, associated hard and soft landscaping and off-street parking"/>
    <s v="Land Rear Of, 2 Sunbury Avenue, East Sheen, London"/>
    <s v="SW14"/>
    <m/>
    <m/>
    <m/>
    <m/>
    <m/>
    <m/>
    <m/>
    <m/>
    <m/>
    <n v="0"/>
    <m/>
    <n v="1"/>
    <m/>
    <m/>
    <m/>
    <m/>
    <m/>
    <m/>
    <m/>
    <n v="1"/>
    <n v="0"/>
    <n v="1"/>
    <n v="0"/>
    <n v="0"/>
    <n v="0"/>
    <n v="0"/>
    <n v="0"/>
    <n v="0"/>
    <n v="0"/>
    <n v="1"/>
    <m/>
    <m/>
    <n v="0.5"/>
    <n v="0.5"/>
    <m/>
    <m/>
    <m/>
    <m/>
    <m/>
    <m/>
    <m/>
    <m/>
    <n v="1"/>
    <n v="1"/>
    <m/>
    <m/>
    <n v="520935"/>
    <n v="175143"/>
    <s v="EAS"/>
    <s v="East Sheen"/>
    <s v="Y"/>
    <m/>
    <x v="0"/>
    <m/>
    <m/>
    <m/>
    <m/>
    <m/>
    <m/>
  </r>
  <r>
    <s v="20/3489/FUL"/>
    <s v="MIX"/>
    <m/>
    <d v="2022-03-04T00:00:00"/>
    <d v="2025-03-04T00:00:00"/>
    <m/>
    <m/>
    <x v="2"/>
    <s v="Open Market"/>
    <s v="Y"/>
    <s v="Erection of hip to gable roof extension to No. 7. Subdivision of garden plot, first floor side and rear extension, rear dormer, front ground and first floor bay windows to facilitate the provision of 1 x 3 bed house adjoining 7 Dorset Way with associated"/>
    <s v="7 Dorset Way, Twickenham, TW2 6NB"/>
    <s v="TW2 6NB"/>
    <m/>
    <m/>
    <m/>
    <n v="1"/>
    <m/>
    <m/>
    <m/>
    <m/>
    <m/>
    <n v="1"/>
    <m/>
    <n v="1"/>
    <n v="1"/>
    <m/>
    <m/>
    <m/>
    <m/>
    <m/>
    <m/>
    <n v="2"/>
    <n v="0"/>
    <n v="1"/>
    <n v="1"/>
    <n v="-1"/>
    <n v="0"/>
    <n v="0"/>
    <n v="0"/>
    <n v="0"/>
    <n v="0"/>
    <n v="1"/>
    <m/>
    <m/>
    <n v="0.5"/>
    <n v="0.5"/>
    <m/>
    <m/>
    <m/>
    <m/>
    <m/>
    <m/>
    <m/>
    <m/>
    <n v="1"/>
    <n v="1"/>
    <m/>
    <m/>
    <n v="514528"/>
    <n v="173249"/>
    <s v="WET"/>
    <s v="West Twickenham"/>
    <m/>
    <m/>
    <x v="0"/>
    <m/>
    <m/>
    <m/>
    <m/>
    <m/>
    <m/>
  </r>
  <r>
    <s v="20/3495/FUL"/>
    <s v="CHU"/>
    <m/>
    <d v="2021-03-08T00:00:00"/>
    <d v="2024-03-08T00:00:00"/>
    <m/>
    <m/>
    <x v="2"/>
    <s v="Open Market"/>
    <s v="Y"/>
    <s v="Conversion of existing ancillary residential accommodation to a single-family dwelling house with minor external alterations, associated parking, refuse and cycle enclosures."/>
    <s v="Land To Rear Of, 24 Marchmont Road, Richmond, TW10 6HQ"/>
    <s v="TW10 6HQ"/>
    <m/>
    <m/>
    <m/>
    <m/>
    <m/>
    <m/>
    <m/>
    <m/>
    <m/>
    <n v="0"/>
    <n v="1"/>
    <m/>
    <m/>
    <m/>
    <m/>
    <m/>
    <m/>
    <m/>
    <m/>
    <n v="1"/>
    <n v="1"/>
    <n v="0"/>
    <n v="0"/>
    <n v="0"/>
    <n v="0"/>
    <n v="0"/>
    <n v="0"/>
    <n v="0"/>
    <n v="0"/>
    <n v="1"/>
    <m/>
    <m/>
    <n v="0.5"/>
    <n v="0.5"/>
    <m/>
    <m/>
    <m/>
    <m/>
    <m/>
    <m/>
    <m/>
    <m/>
    <n v="1"/>
    <n v="1"/>
    <m/>
    <m/>
    <n v="518831"/>
    <n v="174557"/>
    <s v="SRW"/>
    <s v="South Richmond"/>
    <m/>
    <m/>
    <x v="0"/>
    <m/>
    <m/>
    <m/>
    <m/>
    <m/>
    <m/>
  </r>
  <r>
    <s v="20/3689/GPD15"/>
    <s v="CHU"/>
    <s v="PA"/>
    <d v="2021-03-01T00:00:00"/>
    <d v="2024-03-01T00:00:00"/>
    <m/>
    <m/>
    <x v="2"/>
    <s v="Open Market"/>
    <s v="Y"/>
    <s v="Proposed change the use from office to residential (1No. 2-bed unit) within the wing to the south of the property"/>
    <s v="171 Kingston Road, Teddington, TW11 9JP"/>
    <s v="TW11 9JP"/>
    <m/>
    <m/>
    <m/>
    <m/>
    <m/>
    <m/>
    <m/>
    <m/>
    <m/>
    <n v="0"/>
    <m/>
    <n v="1"/>
    <m/>
    <m/>
    <m/>
    <m/>
    <m/>
    <m/>
    <m/>
    <n v="1"/>
    <n v="0"/>
    <n v="1"/>
    <n v="0"/>
    <n v="0"/>
    <n v="0"/>
    <n v="0"/>
    <n v="0"/>
    <n v="0"/>
    <n v="0"/>
    <n v="1"/>
    <m/>
    <m/>
    <n v="0.5"/>
    <n v="0.5"/>
    <m/>
    <m/>
    <m/>
    <m/>
    <m/>
    <m/>
    <m/>
    <m/>
    <n v="1"/>
    <n v="1"/>
    <m/>
    <m/>
    <n v="516869"/>
    <n v="170713"/>
    <s v="HWI"/>
    <s v="Hampton Wick"/>
    <m/>
    <m/>
    <x v="0"/>
    <m/>
    <m/>
    <m/>
    <m/>
    <m/>
    <m/>
  </r>
  <r>
    <s v="20/3707/FUL"/>
    <s v="NEW"/>
    <m/>
    <d v="2021-06-07T00:00:00"/>
    <d v="2024-06-07T00:00:00"/>
    <m/>
    <m/>
    <x v="2"/>
    <s v="Open Market"/>
    <s v="Y"/>
    <s v="Erection of 1 x residential flat with associated access, cycle and bin store."/>
    <s v="63 Sandycombe Road, Richmond, TW9 2EP"/>
    <s v="TW9 2EP"/>
    <m/>
    <m/>
    <m/>
    <m/>
    <m/>
    <m/>
    <m/>
    <m/>
    <m/>
    <n v="0"/>
    <n v="1"/>
    <m/>
    <m/>
    <m/>
    <m/>
    <m/>
    <m/>
    <m/>
    <m/>
    <n v="1"/>
    <n v="1"/>
    <n v="0"/>
    <n v="0"/>
    <n v="0"/>
    <n v="0"/>
    <n v="0"/>
    <n v="0"/>
    <n v="0"/>
    <n v="0"/>
    <n v="1"/>
    <m/>
    <m/>
    <n v="0.5"/>
    <n v="0.5"/>
    <m/>
    <m/>
    <m/>
    <m/>
    <m/>
    <m/>
    <m/>
    <m/>
    <n v="1"/>
    <n v="1"/>
    <m/>
    <m/>
    <n v="519026"/>
    <n v="175926"/>
    <s v="KWA"/>
    <s v="Kew"/>
    <m/>
    <m/>
    <x v="0"/>
    <m/>
    <m/>
    <m/>
    <m/>
    <m/>
    <m/>
  </r>
  <r>
    <s v="21/0110/GPD15"/>
    <s v="CHU"/>
    <s v="PA"/>
    <d v="2021-02-16T00:00:00"/>
    <d v="2024-02-16T00:00:00"/>
    <m/>
    <m/>
    <x v="2"/>
    <s v="Open Market"/>
    <s v="Y"/>
    <s v="Change of Use from Offices (Class E formerly B1(a)) to C3 to form 1 x 2 bed and 1 x 1 bed flats."/>
    <s v="Unit A, 92 - 98 Lower Mortlake Road, Richmond"/>
    <s v="TW9 2JG"/>
    <m/>
    <m/>
    <m/>
    <m/>
    <m/>
    <m/>
    <m/>
    <m/>
    <m/>
    <n v="0"/>
    <n v="1"/>
    <n v="1"/>
    <m/>
    <m/>
    <m/>
    <m/>
    <m/>
    <m/>
    <m/>
    <n v="2"/>
    <n v="1"/>
    <n v="1"/>
    <n v="0"/>
    <n v="0"/>
    <n v="0"/>
    <n v="0"/>
    <n v="0"/>
    <n v="0"/>
    <n v="0"/>
    <n v="2"/>
    <m/>
    <m/>
    <n v="1"/>
    <n v="1"/>
    <m/>
    <m/>
    <m/>
    <m/>
    <m/>
    <m/>
    <m/>
    <m/>
    <n v="2"/>
    <n v="2"/>
    <m/>
    <m/>
    <n v="518638"/>
    <n v="175484"/>
    <s v="NRW"/>
    <s v="North Richmond"/>
    <m/>
    <m/>
    <x v="0"/>
    <m/>
    <m/>
    <m/>
    <m/>
    <m/>
    <m/>
  </r>
  <r>
    <s v="21/0146/FUL"/>
    <s v="NEW"/>
    <m/>
    <d v="2021-09-30T00:00:00"/>
    <d v="2024-09-30T00:00:00"/>
    <m/>
    <m/>
    <x v="2"/>
    <s v="Open Market"/>
    <s v="Y"/>
    <s v="Demolition of the Existing house and outbuildings and replacement with a Single Family Dwelling, new front boundary wall and vehicular gate and associated hard and soft landscaping, cycle and refuse stores"/>
    <s v="19 Nylands Avenue, Kew, Richmond, TW9 4HH, "/>
    <s v="TW9 4HH"/>
    <m/>
    <m/>
    <m/>
    <m/>
    <n v="1"/>
    <m/>
    <m/>
    <m/>
    <m/>
    <n v="1"/>
    <m/>
    <m/>
    <m/>
    <m/>
    <m/>
    <n v="1"/>
    <m/>
    <m/>
    <m/>
    <n v="1"/>
    <n v="0"/>
    <n v="0"/>
    <n v="0"/>
    <n v="0"/>
    <n v="-1"/>
    <n v="1"/>
    <n v="0"/>
    <n v="0"/>
    <n v="0"/>
    <n v="0"/>
    <m/>
    <m/>
    <n v="0"/>
    <m/>
    <m/>
    <m/>
    <m/>
    <m/>
    <m/>
    <m/>
    <m/>
    <m/>
    <n v="0"/>
    <n v="0"/>
    <m/>
    <m/>
    <n v="519305"/>
    <n v="176468"/>
    <s v="KWA"/>
    <s v="Kew"/>
    <m/>
    <m/>
    <x v="0"/>
    <m/>
    <m/>
    <m/>
    <m/>
    <m/>
    <m/>
  </r>
  <r>
    <s v="21/0313/GPD15"/>
    <s v="CHU"/>
    <s v="PA"/>
    <d v="2021-04-30T00:00:00"/>
    <d v="2024-04-30T00:00:00"/>
    <m/>
    <m/>
    <x v="2"/>
    <s v="Open Market"/>
    <s v="Y"/>
    <s v="Conversion of offices in Sandford House into 6 self-contained flats and Jardine House into 4 self-contained flats."/>
    <s v="Jardine House And Sandford House, 1B And 1C Claremont Road , Teddington"/>
    <s v="TW11 8DG"/>
    <m/>
    <m/>
    <m/>
    <m/>
    <m/>
    <m/>
    <m/>
    <m/>
    <m/>
    <n v="0"/>
    <n v="10"/>
    <m/>
    <m/>
    <m/>
    <m/>
    <m/>
    <m/>
    <m/>
    <m/>
    <n v="10"/>
    <n v="10"/>
    <n v="0"/>
    <n v="0"/>
    <n v="0"/>
    <n v="0"/>
    <n v="0"/>
    <n v="0"/>
    <n v="0"/>
    <n v="0"/>
    <n v="10"/>
    <s v="Y"/>
    <m/>
    <m/>
    <n v="2.5"/>
    <n v="2.5"/>
    <n v="2.5"/>
    <n v="2.5"/>
    <m/>
    <m/>
    <m/>
    <m/>
    <m/>
    <n v="10"/>
    <n v="10"/>
    <m/>
    <m/>
    <n v="515777"/>
    <n v="171474"/>
    <s v="TED"/>
    <s v="Teddington"/>
    <m/>
    <m/>
    <x v="0"/>
    <m/>
    <m/>
    <m/>
    <m/>
    <m/>
    <m/>
  </r>
  <r>
    <s v="21/0699/FUL"/>
    <s v="EXT"/>
    <m/>
    <d v="2021-08-03T00:00:00"/>
    <d v="2024-08-03T00:00:00"/>
    <m/>
    <m/>
    <x v="2"/>
    <s v="Open Market"/>
    <s v="Y"/>
    <s v="Upward roof extension to provide for one flat, and alter elevations, and associated works"/>
    <s v="47 Crown Road, Twickenham, TW1 3EJ"/>
    <s v="TW1 3EJ"/>
    <m/>
    <m/>
    <m/>
    <m/>
    <m/>
    <m/>
    <m/>
    <m/>
    <m/>
    <n v="0"/>
    <m/>
    <n v="1"/>
    <m/>
    <m/>
    <m/>
    <m/>
    <m/>
    <m/>
    <m/>
    <n v="1"/>
    <n v="0"/>
    <n v="1"/>
    <n v="0"/>
    <n v="0"/>
    <n v="0"/>
    <n v="0"/>
    <n v="0"/>
    <n v="0"/>
    <n v="0"/>
    <n v="1"/>
    <m/>
    <m/>
    <n v="0.5"/>
    <n v="0.5"/>
    <m/>
    <m/>
    <m/>
    <m/>
    <m/>
    <m/>
    <m/>
    <m/>
    <n v="1"/>
    <n v="1"/>
    <m/>
    <m/>
    <n v="516925"/>
    <n v="174069"/>
    <s v="STM"/>
    <s v="St. Margarets and North Twickenham"/>
    <m/>
    <m/>
    <x v="0"/>
    <s v="Mixed Use Area"/>
    <s v="St Margarets"/>
    <m/>
    <m/>
    <m/>
    <m/>
  </r>
  <r>
    <s v="21/1087/GPD15"/>
    <s v="CHU"/>
    <s v="PA"/>
    <d v="2021-05-19T00:00:00"/>
    <d v="2024-05-19T00:00:00"/>
    <m/>
    <m/>
    <x v="2"/>
    <s v="Open Market"/>
    <s v="Y"/>
    <s v="The proposed works is for the change of use of existing Class E office use on first floor to provide C3 3 x 1 bedroom units and a 1 x 2 bedroom unit"/>
    <s v="First Floor, 55 - 61 Heath Road, Twickenham"/>
    <s v="TW1 4AW"/>
    <m/>
    <m/>
    <m/>
    <m/>
    <m/>
    <m/>
    <m/>
    <m/>
    <m/>
    <n v="0"/>
    <n v="3"/>
    <n v="1"/>
    <m/>
    <m/>
    <m/>
    <m/>
    <m/>
    <m/>
    <m/>
    <n v="4"/>
    <n v="3"/>
    <n v="1"/>
    <n v="0"/>
    <n v="0"/>
    <n v="0"/>
    <n v="0"/>
    <n v="0"/>
    <n v="0"/>
    <n v="0"/>
    <n v="4"/>
    <m/>
    <m/>
    <n v="2"/>
    <n v="2"/>
    <m/>
    <m/>
    <m/>
    <m/>
    <m/>
    <m/>
    <m/>
    <m/>
    <n v="4"/>
    <n v="4"/>
    <m/>
    <m/>
    <n v="515975"/>
    <n v="173091"/>
    <s v="SOT"/>
    <s v="South Twickenham"/>
    <m/>
    <s v="Twickenham"/>
    <x v="0"/>
    <m/>
    <m/>
    <m/>
    <m/>
    <m/>
    <m/>
  </r>
  <r>
    <s v="21/1100/FUL"/>
    <s v="NEW"/>
    <m/>
    <d v="2022-02-18T00:00:00"/>
    <d v="2025-02-18T00:00:00"/>
    <m/>
    <m/>
    <x v="2"/>
    <s v="Open Market"/>
    <s v="Y"/>
    <s v="Demolition of dwelling and replacement with a new single family dwelling house."/>
    <s v="15 Orchard Rise, Richmond, TW10 5BX"/>
    <s v="TW10 5BX"/>
    <m/>
    <m/>
    <m/>
    <m/>
    <n v="1"/>
    <m/>
    <m/>
    <m/>
    <m/>
    <n v="1"/>
    <m/>
    <m/>
    <m/>
    <m/>
    <n v="1"/>
    <m/>
    <m/>
    <m/>
    <m/>
    <n v="1"/>
    <n v="0"/>
    <n v="0"/>
    <n v="0"/>
    <n v="0"/>
    <n v="0"/>
    <n v="0"/>
    <n v="0"/>
    <n v="0"/>
    <n v="0"/>
    <n v="0"/>
    <m/>
    <m/>
    <n v="0"/>
    <m/>
    <m/>
    <m/>
    <m/>
    <m/>
    <m/>
    <m/>
    <m/>
    <m/>
    <n v="0"/>
    <n v="0"/>
    <m/>
    <m/>
    <n v="519537"/>
    <n v="175175"/>
    <s v="SRW"/>
    <s v="South Richmond"/>
    <m/>
    <m/>
    <x v="0"/>
    <m/>
    <m/>
    <m/>
    <m/>
    <s v="Conservation Area"/>
    <s v="CA69 Sheen Common Drive"/>
  </r>
  <r>
    <s v="21/1219/GPD15"/>
    <s v="CHU"/>
    <s v="PA"/>
    <d v="2021-06-10T00:00:00"/>
    <d v="2024-06-10T00:00:00"/>
    <m/>
    <m/>
    <x v="2"/>
    <s v="Open Market"/>
    <s v="Y"/>
    <s v="Change of use from offices (B1a) to single dwelling house (C3)."/>
    <s v="Suite 1, 47 St Margarets Grove, Twickenham, TW1 1JF, "/>
    <s v="TW1 1JF"/>
    <m/>
    <m/>
    <m/>
    <m/>
    <m/>
    <m/>
    <m/>
    <m/>
    <m/>
    <n v="0"/>
    <n v="1"/>
    <m/>
    <m/>
    <m/>
    <m/>
    <m/>
    <m/>
    <m/>
    <m/>
    <n v="1"/>
    <n v="1"/>
    <n v="0"/>
    <n v="0"/>
    <n v="0"/>
    <n v="0"/>
    <n v="0"/>
    <n v="0"/>
    <n v="0"/>
    <n v="0"/>
    <n v="1"/>
    <m/>
    <m/>
    <n v="0.5"/>
    <n v="0.5"/>
    <m/>
    <m/>
    <m/>
    <m/>
    <m/>
    <m/>
    <m/>
    <m/>
    <n v="1"/>
    <n v="1"/>
    <m/>
    <m/>
    <n v="516472"/>
    <n v="174374"/>
    <s v="STM"/>
    <s v="St. Margarets and North Twickenham"/>
    <m/>
    <m/>
    <x v="0"/>
    <m/>
    <m/>
    <m/>
    <m/>
    <m/>
    <m/>
  </r>
  <r>
    <s v="21/1220/GPD15"/>
    <s v="CHU"/>
    <s v="PA"/>
    <d v="2021-06-10T00:00:00"/>
    <d v="2024-06-10T00:00:00"/>
    <m/>
    <m/>
    <x v="2"/>
    <s v="Open Market"/>
    <s v="Y"/>
    <s v="Change of use of suites 2, 3 and 4 from offices (B1) to 3 one-bedroom single family dwellings."/>
    <s v="Suites 2, 3 And 4, 47 St Margarets Grove, Twickenham"/>
    <s v="TW1 1JF"/>
    <m/>
    <m/>
    <m/>
    <m/>
    <m/>
    <m/>
    <m/>
    <m/>
    <m/>
    <n v="0"/>
    <n v="3"/>
    <m/>
    <m/>
    <m/>
    <m/>
    <m/>
    <m/>
    <m/>
    <m/>
    <n v="3"/>
    <n v="3"/>
    <n v="0"/>
    <n v="0"/>
    <n v="0"/>
    <n v="0"/>
    <n v="0"/>
    <n v="0"/>
    <n v="0"/>
    <n v="0"/>
    <n v="3"/>
    <m/>
    <m/>
    <n v="1.5"/>
    <n v="1.5"/>
    <m/>
    <m/>
    <m/>
    <m/>
    <m/>
    <m/>
    <m/>
    <m/>
    <n v="3"/>
    <n v="3"/>
    <m/>
    <m/>
    <n v="516481"/>
    <n v="174369"/>
    <s v="STM"/>
    <s v="St. Margarets and North Twickenham"/>
    <m/>
    <m/>
    <x v="0"/>
    <m/>
    <m/>
    <m/>
    <m/>
    <m/>
    <m/>
  </r>
  <r>
    <s v="21/1493/GPD15"/>
    <s v="CHU"/>
    <s v="PA"/>
    <d v="2021-07-09T00:00:00"/>
    <d v="2024-07-09T00:00:00"/>
    <m/>
    <m/>
    <x v="2"/>
    <s v="Open Market"/>
    <s v="Y"/>
    <s v="Change of use of first floor office space to create 5 residential units (C3)"/>
    <s v="61 High Street, Teddington, TW11 8HA"/>
    <s v="TW11 8HA"/>
    <m/>
    <m/>
    <m/>
    <m/>
    <m/>
    <m/>
    <m/>
    <m/>
    <m/>
    <n v="0"/>
    <n v="3"/>
    <n v="2"/>
    <m/>
    <m/>
    <m/>
    <m/>
    <m/>
    <m/>
    <m/>
    <n v="5"/>
    <n v="3"/>
    <n v="2"/>
    <n v="0"/>
    <n v="0"/>
    <n v="0"/>
    <n v="0"/>
    <n v="0"/>
    <n v="0"/>
    <n v="0"/>
    <n v="5"/>
    <m/>
    <m/>
    <n v="2.5"/>
    <n v="2.5"/>
    <m/>
    <m/>
    <m/>
    <m/>
    <m/>
    <m/>
    <m/>
    <m/>
    <n v="5"/>
    <n v="5"/>
    <m/>
    <m/>
    <n v="516134"/>
    <n v="171142"/>
    <s v="TED"/>
    <s v="Teddington"/>
    <m/>
    <s v="Teddington"/>
    <x v="0"/>
    <m/>
    <m/>
    <m/>
    <m/>
    <s v="Conservation Area"/>
    <s v="CA37 High Street Teddington"/>
  </r>
  <r>
    <s v="21/1788/GPD15"/>
    <s v="CHU"/>
    <s v="PA"/>
    <d v="2021-07-07T00:00:00"/>
    <d v="2024-07-07T00:00:00"/>
    <m/>
    <m/>
    <x v="2"/>
    <s v="Open Market"/>
    <s v="Y"/>
    <s v="Change of use from office space to 6 residential units."/>
    <s v="37 Sheen Road, Richmond, TW9 1AJ"/>
    <s v="TW9 1AJ"/>
    <m/>
    <m/>
    <m/>
    <m/>
    <m/>
    <m/>
    <m/>
    <m/>
    <m/>
    <n v="0"/>
    <m/>
    <n v="4"/>
    <n v="2"/>
    <m/>
    <m/>
    <m/>
    <m/>
    <m/>
    <m/>
    <n v="6"/>
    <n v="0"/>
    <n v="4"/>
    <n v="2"/>
    <n v="0"/>
    <n v="0"/>
    <n v="0"/>
    <n v="0"/>
    <n v="0"/>
    <n v="0"/>
    <n v="6"/>
    <m/>
    <m/>
    <n v="3"/>
    <n v="3"/>
    <m/>
    <m/>
    <m/>
    <m/>
    <m/>
    <m/>
    <m/>
    <m/>
    <n v="6"/>
    <n v="6"/>
    <m/>
    <m/>
    <n v="518272"/>
    <n v="174943"/>
    <s v="SRW"/>
    <s v="South Richmond"/>
    <m/>
    <m/>
    <x v="0"/>
    <m/>
    <m/>
    <m/>
    <m/>
    <s v="Conservation Area"/>
    <s v="CA31 Sheen Road Richmond"/>
  </r>
  <r>
    <s v="21/1864/FUL"/>
    <s v="CHU"/>
    <m/>
    <d v="2022-03-31T00:00:00"/>
    <d v="2025-03-31T00:00:00"/>
    <m/>
    <m/>
    <x v="2"/>
    <s v="Open Market"/>
    <s v="Y"/>
    <s v="Extension of existing house and reversion of two (33 and 35) plots into one and associated hard and soft landscaping"/>
    <s v="33 Ham Farm Road Ham Richmond TW10 5NA"/>
    <s v="TW10 5NA"/>
    <n v="1"/>
    <m/>
    <n v="1"/>
    <m/>
    <m/>
    <m/>
    <m/>
    <m/>
    <m/>
    <n v="2"/>
    <m/>
    <m/>
    <m/>
    <n v="1"/>
    <m/>
    <m/>
    <m/>
    <m/>
    <m/>
    <n v="1"/>
    <n v="-1"/>
    <n v="0"/>
    <n v="-1"/>
    <n v="1"/>
    <n v="0"/>
    <n v="0"/>
    <n v="0"/>
    <n v="0"/>
    <n v="0"/>
    <n v="-1"/>
    <m/>
    <m/>
    <n v="-0.5"/>
    <n v="-0.5"/>
    <m/>
    <m/>
    <m/>
    <m/>
    <m/>
    <m/>
    <m/>
    <m/>
    <n v="-1"/>
    <n v="-1"/>
    <m/>
    <m/>
    <n v="518104"/>
    <n v="171628"/>
    <s v="HPR"/>
    <s v="Ham, Petersham and Richmond Riverside"/>
    <m/>
    <m/>
    <x v="0"/>
    <m/>
    <m/>
    <m/>
    <m/>
    <m/>
    <m/>
  </r>
  <r>
    <s v="21/2497/FUL"/>
    <s v="CHU"/>
    <m/>
    <d v="2022-02-02T00:00:00"/>
    <d v="2025-02-02T00:00:00"/>
    <m/>
    <m/>
    <x v="2"/>
    <s v="Open Market"/>
    <s v="Y"/>
    <s v="Retention of dental surgery (Use Class D1) to ground floor and conversion of the first floor to residential use (Use Class C3). Ground and first floor side extension with first floor roof terrace.  Alterations to fenestration and boundary gates. Cycle and"/>
    <s v="37 The Vineyard, Richmond, TW10 6AS"/>
    <s v="TW10 6AS"/>
    <m/>
    <m/>
    <m/>
    <m/>
    <m/>
    <m/>
    <m/>
    <m/>
    <m/>
    <n v="0"/>
    <m/>
    <m/>
    <n v="1"/>
    <m/>
    <m/>
    <m/>
    <m/>
    <m/>
    <m/>
    <n v="1"/>
    <n v="0"/>
    <n v="0"/>
    <n v="1"/>
    <n v="0"/>
    <n v="0"/>
    <n v="0"/>
    <n v="0"/>
    <n v="0"/>
    <n v="0"/>
    <n v="1"/>
    <m/>
    <m/>
    <n v="0.5"/>
    <n v="0.5"/>
    <m/>
    <m/>
    <m/>
    <m/>
    <m/>
    <m/>
    <m/>
    <m/>
    <n v="1"/>
    <n v="1"/>
    <m/>
    <m/>
    <n v="518173"/>
    <n v="174602"/>
    <s v="SRW"/>
    <s v="South Richmond"/>
    <m/>
    <m/>
    <x v="0"/>
    <m/>
    <m/>
    <m/>
    <m/>
    <s v="Conservation Area"/>
    <s v="CA30 St Matthias Richmond"/>
  </r>
  <r>
    <s v="21/2528/GPD13"/>
    <s v="CHU"/>
    <s v="PA"/>
    <d v="2021-09-01T00:00:00"/>
    <d v="2024-09-01T00:00:00"/>
    <m/>
    <m/>
    <x v="2"/>
    <s v="Open Market"/>
    <s v="Y"/>
    <s v="Change of use of part of ground floor of property from A2 to C3 Use."/>
    <s v="357 Upper Richmond Road West, East Sheen, London, SW14 8QN, "/>
    <s v="SW14 8QN"/>
    <m/>
    <m/>
    <m/>
    <m/>
    <m/>
    <m/>
    <m/>
    <m/>
    <m/>
    <n v="0"/>
    <n v="1"/>
    <m/>
    <m/>
    <m/>
    <m/>
    <m/>
    <m/>
    <m/>
    <m/>
    <n v="1"/>
    <n v="1"/>
    <n v="0"/>
    <n v="0"/>
    <n v="0"/>
    <n v="0"/>
    <n v="0"/>
    <n v="0"/>
    <n v="0"/>
    <n v="0"/>
    <n v="1"/>
    <m/>
    <m/>
    <n v="0.5"/>
    <n v="0.5"/>
    <m/>
    <m/>
    <m/>
    <m/>
    <m/>
    <m/>
    <m/>
    <m/>
    <n v="1"/>
    <n v="1"/>
    <m/>
    <m/>
    <n v="520553"/>
    <n v="175393"/>
    <s v="EAS"/>
    <s v="East Sheen"/>
    <m/>
    <s v="East Sheen"/>
    <x v="0"/>
    <m/>
    <m/>
    <m/>
    <m/>
    <m/>
    <m/>
  </r>
  <r>
    <s v="21/2602/FUL"/>
    <s v="CHU"/>
    <m/>
    <d v="2021-11-09T00:00:00"/>
    <d v="2024-11-09T00:00:00"/>
    <m/>
    <m/>
    <x v="2"/>
    <s v="Open Market"/>
    <s v="Y"/>
    <s v="Construction of a single storey rear extension and change of use of existing lower ground floor flat from C3 to E(e) (Medical and Health Services) to enable the enlargement of the existing dental practice to provide a further 3 x surgeries."/>
    <s v="200 Castelnau, Barnes, London, SW13 9DW"/>
    <s v="SW13 9DW"/>
    <n v="1"/>
    <m/>
    <m/>
    <m/>
    <m/>
    <m/>
    <m/>
    <m/>
    <m/>
    <n v="1"/>
    <m/>
    <m/>
    <m/>
    <m/>
    <m/>
    <m/>
    <m/>
    <m/>
    <m/>
    <n v="0"/>
    <n v="-1"/>
    <n v="0"/>
    <n v="0"/>
    <n v="0"/>
    <n v="0"/>
    <n v="0"/>
    <n v="0"/>
    <n v="0"/>
    <n v="0"/>
    <n v="-1"/>
    <m/>
    <m/>
    <n v="-0.5"/>
    <n v="-0.5"/>
    <m/>
    <m/>
    <m/>
    <m/>
    <m/>
    <m/>
    <m/>
    <m/>
    <n v="-1"/>
    <n v="-1"/>
    <m/>
    <m/>
    <n v="522822"/>
    <n v="177807"/>
    <s v="BAR"/>
    <s v="Barnes"/>
    <m/>
    <m/>
    <x v="0"/>
    <s v="Mixed Use Area"/>
    <s v="Castelnau, North Barnes"/>
    <m/>
    <m/>
    <s v="Conservation Area"/>
    <s v="CA25 Castelnau"/>
  </r>
  <r>
    <s v="21/2646/FUL"/>
    <s v="CON"/>
    <m/>
    <d v="2021-12-07T00:00:00"/>
    <d v="2024-12-07T00:00:00"/>
    <m/>
    <m/>
    <x v="2"/>
    <s v="Open Market"/>
    <s v="Y"/>
    <s v="Two storey side extension to facilitate the conversion of the existing house into two flats. Associated cycle and refuse stores. Solar panels on rear roofslope and side roofslope to outrigger."/>
    <s v="39 Gainsborough Road, Richmond, TW9 2DZ"/>
    <s v="TW9 2DZ"/>
    <m/>
    <m/>
    <n v="1"/>
    <m/>
    <m/>
    <m/>
    <m/>
    <m/>
    <m/>
    <n v="1"/>
    <m/>
    <n v="2"/>
    <m/>
    <m/>
    <m/>
    <m/>
    <m/>
    <m/>
    <m/>
    <n v="2"/>
    <n v="0"/>
    <n v="2"/>
    <n v="-1"/>
    <n v="0"/>
    <n v="0"/>
    <n v="0"/>
    <n v="0"/>
    <n v="0"/>
    <n v="0"/>
    <n v="1"/>
    <m/>
    <m/>
    <n v="0.5"/>
    <n v="0.5"/>
    <m/>
    <m/>
    <m/>
    <m/>
    <m/>
    <m/>
    <m/>
    <m/>
    <n v="1"/>
    <n v="1"/>
    <m/>
    <m/>
    <n v="518834"/>
    <n v="175928"/>
    <s v="KWA"/>
    <s v="Kew"/>
    <m/>
    <m/>
    <x v="0"/>
    <m/>
    <m/>
    <m/>
    <m/>
    <m/>
    <m/>
  </r>
  <r>
    <s v="21/2665/GPD13"/>
    <s v="CHU"/>
    <s v="PA"/>
    <d v="2021-09-16T00:00:00"/>
    <d v="2024-09-16T00:00:00"/>
    <m/>
    <m/>
    <x v="2"/>
    <s v="Open Market"/>
    <s v="Y"/>
    <s v="Proposed change of use from A1 (retail) units to 2No. 1 bed apartments C3 (residential) Use Class"/>
    <s v="3 - 4 New Broadway, Hampton Hill"/>
    <s v="TW12 1JG"/>
    <m/>
    <m/>
    <m/>
    <m/>
    <m/>
    <m/>
    <m/>
    <m/>
    <m/>
    <n v="0"/>
    <n v="2"/>
    <m/>
    <m/>
    <m/>
    <m/>
    <m/>
    <m/>
    <m/>
    <m/>
    <n v="2"/>
    <n v="2"/>
    <n v="0"/>
    <n v="0"/>
    <n v="0"/>
    <n v="0"/>
    <n v="0"/>
    <n v="0"/>
    <n v="0"/>
    <n v="0"/>
    <n v="2"/>
    <m/>
    <m/>
    <n v="1"/>
    <n v="1"/>
    <m/>
    <m/>
    <m/>
    <m/>
    <m/>
    <m/>
    <m/>
    <m/>
    <n v="2"/>
    <n v="2"/>
    <m/>
    <m/>
    <n v="514554"/>
    <n v="171263"/>
    <s v="FHH"/>
    <s v="Fulwell and Hampton Hill"/>
    <m/>
    <m/>
    <x v="0"/>
    <s v="Mixed Use Area"/>
    <s v="High Street, Hampton Hill"/>
    <m/>
    <m/>
    <m/>
    <m/>
  </r>
  <r>
    <s v="21/2864/FUL"/>
    <s v="CHU"/>
    <m/>
    <d v="2021-12-22T00:00:00"/>
    <d v="2024-12-22T00:00:00"/>
    <d v="2022-08-17T00:00:00"/>
    <m/>
    <x v="2"/>
    <s v="Open Market"/>
    <s v="Y"/>
    <s v="Reinstatement of period features to front elevation, enlargement of front lightwell and provision of balustrade, demolition of two storey rear extension and construction of new two storey rear etension, formation of reduced level rear terrace, replacement windows and reinstatement as a single dwellinghouse."/>
    <s v="28 Lonsdale Road Barnes London SW13 9EB"/>
    <s v="SW13 9EB"/>
    <m/>
    <n v="1"/>
    <m/>
    <m/>
    <m/>
    <n v="1"/>
    <m/>
    <m/>
    <m/>
    <n v="2"/>
    <m/>
    <m/>
    <m/>
    <m/>
    <m/>
    <n v="1"/>
    <m/>
    <m/>
    <m/>
    <n v="1"/>
    <n v="0"/>
    <n v="-1"/>
    <n v="0"/>
    <n v="0"/>
    <n v="0"/>
    <n v="0"/>
    <n v="0"/>
    <n v="0"/>
    <n v="0"/>
    <n v="-1"/>
    <m/>
    <m/>
    <n v="-1"/>
    <m/>
    <m/>
    <m/>
    <m/>
    <m/>
    <m/>
    <m/>
    <m/>
    <m/>
    <n v="-1"/>
    <n v="-1"/>
    <m/>
    <m/>
    <n v="522706"/>
    <n v="177845"/>
    <s v="BAR"/>
    <s v="Barnes"/>
    <m/>
    <m/>
    <x v="0"/>
    <m/>
    <m/>
    <m/>
    <m/>
    <m/>
    <m/>
  </r>
  <r>
    <s v="21/2965/FUL"/>
    <s v="CHU"/>
    <m/>
    <d v="2022-03-02T00:00:00"/>
    <d v="2025-03-02T00:00:00"/>
    <m/>
    <m/>
    <x v="2"/>
    <s v="Open Market"/>
    <s v="Y"/>
    <s v="Change of use of basement from mixed storage to self-contained 2 bed dwelling,  single storey extension, extension to existing basement, creation  new side entrance on the eastern elevation, extension of rear terrace,  new pitched roof on the front elevat"/>
    <s v="2 Montrose Avenue, Twickenham, TW2 6HB, "/>
    <s v="TW2 6HB"/>
    <m/>
    <m/>
    <m/>
    <m/>
    <m/>
    <m/>
    <m/>
    <m/>
    <m/>
    <n v="0"/>
    <m/>
    <n v="1"/>
    <m/>
    <m/>
    <m/>
    <m/>
    <m/>
    <m/>
    <m/>
    <n v="1"/>
    <n v="0"/>
    <n v="1"/>
    <n v="0"/>
    <n v="0"/>
    <n v="0"/>
    <n v="0"/>
    <n v="0"/>
    <n v="0"/>
    <n v="0"/>
    <n v="1"/>
    <m/>
    <m/>
    <n v="0.5"/>
    <n v="0.5"/>
    <m/>
    <m/>
    <m/>
    <m/>
    <m/>
    <m/>
    <m/>
    <m/>
    <n v="1"/>
    <n v="1"/>
    <m/>
    <m/>
    <n v="514165"/>
    <n v="173531"/>
    <s v="HEA"/>
    <s v="Heathfield"/>
    <m/>
    <m/>
    <x v="0"/>
    <m/>
    <m/>
    <m/>
    <m/>
    <m/>
    <m/>
  </r>
  <r>
    <s v="21/3330/FUL"/>
    <s v="NEW"/>
    <m/>
    <d v="2022-02-02T00:00:00"/>
    <d v="2025-02-02T00:00:00"/>
    <m/>
    <m/>
    <x v="2"/>
    <s v="Open Market"/>
    <s v="Y"/>
    <s v="Construction of terrace of 3 family houses with associated parking and landscaping."/>
    <s v="Car Park, Brooklands Place, Hampton"/>
    <s v="TW12"/>
    <m/>
    <m/>
    <m/>
    <m/>
    <m/>
    <m/>
    <m/>
    <m/>
    <m/>
    <n v="0"/>
    <m/>
    <m/>
    <n v="3"/>
    <m/>
    <m/>
    <m/>
    <m/>
    <m/>
    <m/>
    <n v="3"/>
    <n v="0"/>
    <n v="0"/>
    <n v="3"/>
    <n v="0"/>
    <n v="0"/>
    <n v="0"/>
    <n v="0"/>
    <n v="0"/>
    <n v="0"/>
    <n v="3"/>
    <m/>
    <m/>
    <n v="1.5"/>
    <n v="1.5"/>
    <m/>
    <m/>
    <m/>
    <m/>
    <m/>
    <m/>
    <m/>
    <m/>
    <n v="3"/>
    <n v="3"/>
    <m/>
    <m/>
    <n v="513958"/>
    <n v="171178"/>
    <s v="FHH"/>
    <s v="Fulwell and Hampton Hill"/>
    <m/>
    <m/>
    <x v="0"/>
    <m/>
    <m/>
    <m/>
    <m/>
    <m/>
    <m/>
  </r>
  <r>
    <s v="21/3498/FUL"/>
    <s v="CON"/>
    <m/>
    <d v="2022-03-07T00:00:00"/>
    <d v="2025-03-07T00:00:00"/>
    <d v="2022-07-04T00:00:00"/>
    <m/>
    <x v="2"/>
    <s v="Open Market"/>
    <s v="Y"/>
    <s v="Single-storey side / rear extension, rear dormer roof extension to main roof and roof to outrigger, rooflights on front roof slope, replacement windows on all elevations and removal of rear chimneys to facilitate the reversion of two two-bedroom self-contained flats to a single household dwellinghouse with associated landscaping"/>
    <s v="17 Elm Grove Road, Barnes"/>
    <s v="SW13 0BU"/>
    <m/>
    <n v="2"/>
    <m/>
    <m/>
    <m/>
    <m/>
    <m/>
    <m/>
    <m/>
    <n v="2"/>
    <m/>
    <m/>
    <m/>
    <n v="1"/>
    <m/>
    <m/>
    <m/>
    <m/>
    <m/>
    <n v="1"/>
    <n v="0"/>
    <n v="-2"/>
    <n v="0"/>
    <n v="1"/>
    <n v="0"/>
    <n v="0"/>
    <n v="0"/>
    <n v="0"/>
    <n v="0"/>
    <n v="-1"/>
    <m/>
    <m/>
    <n v="-1"/>
    <m/>
    <m/>
    <m/>
    <m/>
    <m/>
    <m/>
    <m/>
    <m/>
    <m/>
    <n v="-1"/>
    <n v="-1"/>
    <m/>
    <m/>
    <n v="522359"/>
    <n v="176498"/>
    <s v="BAR"/>
    <s v="Barnes"/>
    <m/>
    <m/>
    <x v="0"/>
    <m/>
    <m/>
    <m/>
    <m/>
    <s v="Conservation Area"/>
    <s v="CA32 Barnes Common"/>
  </r>
  <r>
    <s v="21/3859/GPD26"/>
    <s v="CHU"/>
    <s v="PA"/>
    <d v="2022-01-10T00:00:00"/>
    <d v="2025-01-10T00:00:00"/>
    <m/>
    <m/>
    <x v="2"/>
    <s v="Open Market"/>
    <s v="Y"/>
    <s v="Change of use of a dance studio (Class E) into four flats (Class C3)"/>
    <s v="12 Park Road, Hampton Wick, Kingston Upon Thames, KT1 4AS, "/>
    <s v="KT1 4AS"/>
    <m/>
    <m/>
    <m/>
    <m/>
    <m/>
    <m/>
    <m/>
    <m/>
    <m/>
    <n v="0"/>
    <n v="4"/>
    <m/>
    <m/>
    <m/>
    <m/>
    <m/>
    <m/>
    <m/>
    <m/>
    <n v="4"/>
    <n v="4"/>
    <n v="0"/>
    <n v="0"/>
    <n v="0"/>
    <n v="0"/>
    <n v="0"/>
    <n v="0"/>
    <n v="0"/>
    <n v="0"/>
    <n v="4"/>
    <m/>
    <m/>
    <m/>
    <n v="4"/>
    <m/>
    <m/>
    <m/>
    <m/>
    <m/>
    <m/>
    <m/>
    <m/>
    <n v="4"/>
    <n v="4"/>
    <m/>
    <m/>
    <n v="517458"/>
    <n v="169588"/>
    <s v="HWI"/>
    <s v="Hampton Wick"/>
    <m/>
    <m/>
    <x v="0"/>
    <s v="Mixed Use Area"/>
    <s v="Hampton Wick"/>
    <m/>
    <m/>
    <s v="Conservation Area"/>
    <s v="CA18 Hampton Wick"/>
  </r>
  <r>
    <s v="21/3975/GPD26"/>
    <s v="CHU"/>
    <s v="PA"/>
    <d v="2022-01-10T00:00:00"/>
    <d v="2025-01-10T00:00:00"/>
    <m/>
    <m/>
    <x v="2"/>
    <s v="Open Market"/>
    <s v="Y"/>
    <s v="Change of use of part ground floor and all of first floor at 14 Eton Street from commercial, business and service (Class E) to residential (Class C3) to provide 1 no. studio flat_x000d_"/>
    <s v="14 Eton Street, Richmond, TW9 1EE"/>
    <s v="TW9 1EE"/>
    <m/>
    <m/>
    <m/>
    <m/>
    <m/>
    <m/>
    <m/>
    <m/>
    <m/>
    <n v="0"/>
    <n v="1"/>
    <m/>
    <m/>
    <m/>
    <m/>
    <m/>
    <m/>
    <m/>
    <m/>
    <n v="1"/>
    <n v="1"/>
    <n v="0"/>
    <n v="0"/>
    <n v="0"/>
    <n v="0"/>
    <n v="0"/>
    <n v="0"/>
    <n v="0"/>
    <n v="0"/>
    <n v="1"/>
    <m/>
    <m/>
    <n v="0.5"/>
    <n v="0.5"/>
    <m/>
    <m/>
    <m/>
    <m/>
    <m/>
    <m/>
    <m/>
    <m/>
    <n v="1"/>
    <n v="1"/>
    <m/>
    <m/>
    <n v="518039"/>
    <n v="174890"/>
    <s v="SRW"/>
    <s v="South Richmond"/>
    <m/>
    <s v="Richmond"/>
    <x v="0"/>
    <m/>
    <m/>
    <m/>
    <m/>
    <s v="Conservation Area"/>
    <s v="CA17 Central Richmond"/>
  </r>
  <r>
    <s v="21/4123/GPD26"/>
    <s v="CHU"/>
    <s v="PA"/>
    <d v="2022-01-21T00:00:00"/>
    <d v="2025-01-21T00:00:00"/>
    <m/>
    <m/>
    <x v="2"/>
    <s v="Open Market"/>
    <s v="Y"/>
    <s v="Change of use and conversion of Unit H from Use Class E office to Use Class C3 dwelling house, with ground level car and cycle parking and refuse storage."/>
    <s v="Unit H, 42 Upper Richmond Road West, East Sheen, London, SW14 8DD, "/>
    <s v="SW14 8DD"/>
    <m/>
    <m/>
    <m/>
    <m/>
    <m/>
    <m/>
    <m/>
    <m/>
    <m/>
    <n v="0"/>
    <n v="1"/>
    <m/>
    <m/>
    <m/>
    <m/>
    <m/>
    <m/>
    <m/>
    <m/>
    <n v="1"/>
    <n v="1"/>
    <n v="0"/>
    <n v="0"/>
    <n v="0"/>
    <n v="0"/>
    <n v="0"/>
    <n v="0"/>
    <n v="0"/>
    <n v="0"/>
    <n v="1"/>
    <m/>
    <m/>
    <n v="0.5"/>
    <n v="0.5"/>
    <m/>
    <m/>
    <m/>
    <m/>
    <m/>
    <m/>
    <m/>
    <m/>
    <n v="1"/>
    <n v="1"/>
    <m/>
    <m/>
    <n v="521328"/>
    <n v="175496"/>
    <s v="MBC"/>
    <s v="Mortlake and Barnes Common"/>
    <m/>
    <m/>
    <x v="0"/>
    <m/>
    <m/>
    <m/>
    <m/>
    <m/>
    <m/>
  </r>
  <r>
    <s v="22/0153/GPD26"/>
    <s v="CHU"/>
    <s v="PA"/>
    <d v="2022-03-22T00:00:00"/>
    <d v="2025-03-22T00:00:00"/>
    <m/>
    <m/>
    <x v="2"/>
    <s v="Open Market"/>
    <s v="Y"/>
    <s v="Change of use of part of ground floor and first floor from restaurant to C3 residential use to provide 1 additional first floor flat"/>
    <s v="29 Kew Road, Richmond, TW9 2NQ"/>
    <s v="TW9 2NQ"/>
    <m/>
    <m/>
    <m/>
    <m/>
    <m/>
    <m/>
    <m/>
    <m/>
    <m/>
    <n v="0"/>
    <n v="1"/>
    <m/>
    <m/>
    <m/>
    <m/>
    <m/>
    <m/>
    <m/>
    <m/>
    <n v="1"/>
    <n v="1"/>
    <n v="0"/>
    <n v="0"/>
    <n v="0"/>
    <n v="0"/>
    <n v="0"/>
    <n v="0"/>
    <n v="0"/>
    <n v="0"/>
    <n v="1"/>
    <m/>
    <m/>
    <n v="0.5"/>
    <n v="0.5"/>
    <m/>
    <m/>
    <m/>
    <m/>
    <m/>
    <m/>
    <m/>
    <m/>
    <n v="1"/>
    <n v="1"/>
    <m/>
    <m/>
    <n v="518059"/>
    <n v="175250"/>
    <s v="SRW"/>
    <s v="South Richmond"/>
    <m/>
    <s v="Richmond"/>
    <x v="0"/>
    <m/>
    <m/>
    <m/>
    <m/>
    <s v="Conservation Area"/>
    <s v="CA17 Central Richmond"/>
  </r>
  <r>
    <s v="22/0229/GPD26"/>
    <s v="CHU"/>
    <s v="PA"/>
    <d v="2022-03-24T00:00:00"/>
    <d v="2025-03-24T00:00:00"/>
    <m/>
    <m/>
    <x v="2"/>
    <s v="Open Market"/>
    <s v="Y"/>
    <s v="Change of use from offices to dwelling houses to create 2 self contained flats (3b 6p, 5b 8p)"/>
    <s v="32 Candler Mews, Twickenham, TW1 3JF"/>
    <s v="TW1 3JF"/>
    <m/>
    <m/>
    <m/>
    <m/>
    <m/>
    <m/>
    <m/>
    <m/>
    <m/>
    <n v="0"/>
    <m/>
    <m/>
    <n v="1"/>
    <m/>
    <n v="1"/>
    <m/>
    <m/>
    <m/>
    <m/>
    <n v="2"/>
    <n v="0"/>
    <n v="0"/>
    <n v="1"/>
    <n v="0"/>
    <n v="1"/>
    <n v="0"/>
    <n v="0"/>
    <n v="0"/>
    <n v="0"/>
    <n v="2"/>
    <m/>
    <m/>
    <n v="1"/>
    <n v="1"/>
    <m/>
    <m/>
    <m/>
    <m/>
    <m/>
    <m/>
    <m/>
    <m/>
    <n v="2"/>
    <n v="2"/>
    <m/>
    <m/>
    <n v="516346"/>
    <n v="173774"/>
    <s v="TWR"/>
    <s v="Twickenham Riverside"/>
    <m/>
    <m/>
    <x v="0"/>
    <m/>
    <m/>
    <m/>
    <m/>
    <m/>
    <m/>
  </r>
  <r>
    <s v="22/0304/GPD26"/>
    <s v="CHU"/>
    <s v="PA"/>
    <d v="2022-03-24T00:00:00"/>
    <d v="2025-03-24T00:00:00"/>
    <m/>
    <m/>
    <x v="2"/>
    <s v="Open Market"/>
    <s v="Y"/>
    <s v="Change of use from class E office to single dwellinghouse, with ground level car and cycle parking and refuse storage."/>
    <s v="Unit J1 And J2, 42 Upper Richmond Road West, East Sheen, London, SW14 8DD, "/>
    <s v="SW14 8DD"/>
    <m/>
    <m/>
    <m/>
    <m/>
    <m/>
    <m/>
    <m/>
    <m/>
    <m/>
    <n v="0"/>
    <m/>
    <n v="1"/>
    <m/>
    <m/>
    <m/>
    <m/>
    <m/>
    <m/>
    <m/>
    <n v="1"/>
    <n v="0"/>
    <n v="1"/>
    <n v="0"/>
    <n v="0"/>
    <n v="0"/>
    <n v="0"/>
    <n v="0"/>
    <n v="0"/>
    <n v="0"/>
    <n v="1"/>
    <m/>
    <m/>
    <n v="0.5"/>
    <n v="0.5"/>
    <m/>
    <m/>
    <m/>
    <m/>
    <m/>
    <m/>
    <m/>
    <m/>
    <n v="1"/>
    <n v="1"/>
    <m/>
    <m/>
    <n v="521328"/>
    <n v="175496"/>
    <s v="MBC"/>
    <s v="Mortlake and Barnes Common"/>
    <m/>
    <m/>
    <x v="0"/>
    <m/>
    <m/>
    <m/>
    <m/>
    <m/>
    <m/>
  </r>
  <r>
    <s v="Site Allocation"/>
    <s v="NEW"/>
    <m/>
    <m/>
    <m/>
    <m/>
    <m/>
    <x v="3"/>
    <s v="Open Market / Affordable"/>
    <s v="Sainsbury’s, Manor Road"/>
    <m/>
    <s v="Sainsbury’s, Manor Road/Lower Richmond Road"/>
    <m/>
    <m/>
    <m/>
    <m/>
    <m/>
    <m/>
    <m/>
    <m/>
    <m/>
    <m/>
    <m/>
    <m/>
    <m/>
    <m/>
    <m/>
    <m/>
    <m/>
    <m/>
    <m/>
    <m/>
    <m/>
    <m/>
    <m/>
    <m/>
    <m/>
    <m/>
    <m/>
    <m/>
    <m/>
    <m/>
    <n v="250"/>
    <m/>
    <m/>
    <n v="0"/>
    <n v="0"/>
    <n v="0"/>
    <n v="0"/>
    <n v="0"/>
    <n v="50"/>
    <n v="50"/>
    <n v="50"/>
    <n v="50"/>
    <n v="50"/>
    <n v="0"/>
    <n v="250"/>
    <m/>
    <m/>
    <n v="519125"/>
    <n v="175579"/>
    <s v="HPR"/>
    <s v="Ham, Petersham and Richmond Riverside"/>
    <m/>
    <m/>
    <x v="0"/>
    <m/>
    <m/>
    <m/>
    <m/>
    <m/>
    <m/>
  </r>
  <r>
    <s v="Site Allocation"/>
    <s v="NEW"/>
    <m/>
    <m/>
    <m/>
    <m/>
    <m/>
    <x v="3"/>
    <s v="Open Market / Affordable"/>
    <s v="Mereway Centre"/>
    <m/>
    <s v="The Mereway Centre Mereway Road Twickenham"/>
    <m/>
    <m/>
    <m/>
    <m/>
    <m/>
    <m/>
    <m/>
    <m/>
    <m/>
    <m/>
    <m/>
    <m/>
    <m/>
    <m/>
    <m/>
    <m/>
    <m/>
    <m/>
    <m/>
    <m/>
    <m/>
    <m/>
    <m/>
    <m/>
    <m/>
    <m/>
    <m/>
    <m/>
    <m/>
    <m/>
    <n v="40"/>
    <m/>
    <m/>
    <n v="0"/>
    <n v="0"/>
    <n v="0"/>
    <n v="20"/>
    <n v="20"/>
    <n v="0"/>
    <n v="0"/>
    <n v="0"/>
    <n v="0"/>
    <n v="0"/>
    <n v="40"/>
    <n v="40"/>
    <m/>
    <m/>
    <n v="515033"/>
    <n v="173287"/>
    <s v="SOT"/>
    <s v="South Twickenham"/>
    <m/>
    <m/>
    <x v="0"/>
    <m/>
    <m/>
    <m/>
    <m/>
    <m/>
    <m/>
  </r>
  <r>
    <s v="Site Allocation"/>
    <s v="NEW"/>
    <m/>
    <m/>
    <m/>
    <m/>
    <m/>
    <x v="3"/>
    <s v="Open Market / Affordable"/>
    <s v="Teddington Telephone Exchange"/>
    <m/>
    <s v="Telephone Exchange, 88 High Street, Teddington, TW1 18JD"/>
    <m/>
    <m/>
    <m/>
    <m/>
    <m/>
    <m/>
    <m/>
    <m/>
    <m/>
    <m/>
    <m/>
    <m/>
    <m/>
    <m/>
    <m/>
    <m/>
    <m/>
    <m/>
    <m/>
    <m/>
    <m/>
    <m/>
    <m/>
    <m/>
    <m/>
    <m/>
    <m/>
    <m/>
    <m/>
    <m/>
    <n v="20"/>
    <m/>
    <m/>
    <n v="0"/>
    <n v="0"/>
    <n v="0"/>
    <n v="0"/>
    <n v="0"/>
    <n v="0"/>
    <n v="5"/>
    <n v="5"/>
    <n v="5"/>
    <n v="5"/>
    <n v="0"/>
    <n v="20"/>
    <m/>
    <m/>
    <n v="516258"/>
    <n v="171100"/>
    <s v="TED"/>
    <s v="Teddington"/>
    <m/>
    <m/>
    <x v="0"/>
    <m/>
    <m/>
    <m/>
    <m/>
    <m/>
    <m/>
  </r>
  <r>
    <s v="19/0510/FUL"/>
    <s v="NEW"/>
    <m/>
    <m/>
    <m/>
    <m/>
    <m/>
    <x v="4"/>
    <s v="Open Market / Affordable"/>
    <s v="Homebase, Manor Road"/>
    <s v="Demolition of existing buildings and structures and comprehensive residential-led redevelopment of a single storey pavilion, basements and four buildings of between four and nine storeys to provide 385 residential units (Class C3), flexible retail /community / office uses"/>
    <s v="Homebase, 84 Manor Road Richmond TW9 1YB"/>
    <m/>
    <m/>
    <m/>
    <m/>
    <m/>
    <m/>
    <m/>
    <m/>
    <m/>
    <m/>
    <m/>
    <m/>
    <m/>
    <m/>
    <m/>
    <m/>
    <m/>
    <m/>
    <m/>
    <m/>
    <m/>
    <m/>
    <m/>
    <m/>
    <m/>
    <m/>
    <m/>
    <m/>
    <m/>
    <m/>
    <n v="385"/>
    <m/>
    <m/>
    <n v="0"/>
    <n v="0"/>
    <n v="0"/>
    <n v="0"/>
    <n v="96.25"/>
    <n v="96.25"/>
    <n v="96.25"/>
    <n v="96.25"/>
    <n v="0"/>
    <n v="0"/>
    <n v="96.25"/>
    <n v="385"/>
    <m/>
    <m/>
    <n v="518920"/>
    <n v="175418"/>
    <s v="NRW"/>
    <s v="North Richmond"/>
    <m/>
    <m/>
    <x v="0"/>
    <m/>
    <m/>
    <m/>
    <m/>
    <m/>
    <m/>
  </r>
  <r>
    <s v="20/0539/FUL"/>
    <s v="NEW"/>
    <m/>
    <d v="2022-04-04T00:00:00"/>
    <m/>
    <d v="2022-07-01T00:00:00"/>
    <m/>
    <x v="4"/>
    <s v="Affordable"/>
    <s v="The Strathmore Centre"/>
    <s v="Demolition of all existing buildings; erection of two 3-storey buildings comprising 30 residential dwellings in total (6 x1 bedroom, 17 x 2 bedroom &amp; 7 x 3 bedroom); erection of single storey nursery building (294 sqm in total) alterations to existing access road and formation of 36 no. car parking spaces at grade; landscaping including communal amenity space and ecological enhancement area; secure cycle and refuse storage structures."/>
    <s v="The Strathmore Centre, Strathmore Road, Teddington TW11 8UH"/>
    <m/>
    <m/>
    <m/>
    <m/>
    <m/>
    <m/>
    <m/>
    <m/>
    <m/>
    <m/>
    <m/>
    <m/>
    <m/>
    <m/>
    <m/>
    <m/>
    <m/>
    <m/>
    <m/>
    <m/>
    <m/>
    <m/>
    <m/>
    <m/>
    <m/>
    <m/>
    <m/>
    <m/>
    <m/>
    <m/>
    <n v="30"/>
    <m/>
    <m/>
    <n v="0"/>
    <n v="0"/>
    <n v="30"/>
    <n v="0"/>
    <n v="0"/>
    <n v="0"/>
    <n v="0"/>
    <n v="0"/>
    <n v="0"/>
    <n v="0"/>
    <n v="30"/>
    <n v="30"/>
    <m/>
    <m/>
    <n v="515141"/>
    <n v="171791"/>
    <s v="FHH"/>
    <s v="Fulwell and Hampton Hill"/>
    <m/>
    <m/>
    <x v="0"/>
    <m/>
    <m/>
    <m/>
    <m/>
    <m/>
    <m/>
  </r>
  <r>
    <s v="21/2533/FUL"/>
    <s v="NEW"/>
    <m/>
    <d v="2022-06-23T00:00:00"/>
    <m/>
    <m/>
    <m/>
    <x v="4"/>
    <s v="Affordable"/>
    <s v="Elleray Hall"/>
    <s v="Provision of new community centre on existing North Lane Depot, East Car Park site, together with demolition of existing community centre and provision of affordable housing on existing Elleray Hall site."/>
    <s v="Elleray Hall Site North Lane Depot And East Car Park, Middle Lane, Teddington_x000a_"/>
    <m/>
    <m/>
    <m/>
    <m/>
    <m/>
    <m/>
    <m/>
    <m/>
    <m/>
    <m/>
    <m/>
    <m/>
    <m/>
    <m/>
    <m/>
    <m/>
    <m/>
    <m/>
    <m/>
    <m/>
    <m/>
    <m/>
    <m/>
    <m/>
    <m/>
    <m/>
    <m/>
    <m/>
    <m/>
    <m/>
    <n v="16"/>
    <m/>
    <m/>
    <n v="0"/>
    <n v="16"/>
    <n v="0"/>
    <n v="0"/>
    <n v="0"/>
    <n v="0"/>
    <n v="0"/>
    <n v="0"/>
    <n v="0"/>
    <n v="0"/>
    <n v="16"/>
    <n v="16"/>
    <m/>
    <m/>
    <n v="515712"/>
    <n v="170847"/>
    <s v="TED"/>
    <s v="Teddington"/>
    <m/>
    <m/>
    <x v="0"/>
    <m/>
    <m/>
    <m/>
    <m/>
    <m/>
    <m/>
  </r>
  <r>
    <s v="21/2758/FUL"/>
    <s v="MIX"/>
    <m/>
    <d v="2022-12-21T00:00:00"/>
    <m/>
    <m/>
    <m/>
    <x v="4"/>
    <s v="Open Market / Affordable"/>
    <s v="Twickenham Riverside"/>
    <s v="Demolition of existing buildings and structures and redevelopment of the site comprising 45 residential units (Use Class C3), ground floor commercial/retail/cafe (Use Class E), public house (Sui Generis), boathouse locker storage, floating pontoon and floating ecosystems with associated landscaping, reprovision of Diamond Jubilee Gardens, alterations to highway layout and parking provision and other relevant works."/>
    <s v="1-1C King Street, 2-4 Water Lane, The Embankment And River Wall, Water Lane, Wharf Lane And The Diamond Jubilee Gardens, Twickenham"/>
    <m/>
    <m/>
    <m/>
    <m/>
    <m/>
    <m/>
    <m/>
    <m/>
    <m/>
    <m/>
    <m/>
    <m/>
    <m/>
    <m/>
    <m/>
    <m/>
    <m/>
    <m/>
    <m/>
    <m/>
    <m/>
    <m/>
    <m/>
    <m/>
    <m/>
    <m/>
    <m/>
    <m/>
    <m/>
    <m/>
    <n v="45"/>
    <m/>
    <m/>
    <n v="0"/>
    <n v="0"/>
    <n v="0"/>
    <n v="22.5"/>
    <n v="22.5"/>
    <n v="0"/>
    <n v="0"/>
    <n v="0"/>
    <n v="0"/>
    <n v="0"/>
    <n v="45"/>
    <n v="45"/>
    <m/>
    <m/>
    <n v="516311"/>
    <n v="173216"/>
    <s v="TWR"/>
    <s v="Twickenham Riverside"/>
    <m/>
    <m/>
    <x v="0"/>
    <m/>
    <m/>
    <m/>
    <m/>
    <m/>
    <m/>
  </r>
  <r>
    <s v="22/1442/FUL"/>
    <s v="NEW"/>
    <m/>
    <d v="2023-03-22T00:00:00"/>
    <m/>
    <m/>
    <m/>
    <x v="4"/>
    <s v="Open Market / Affordable"/>
    <s v="Ham Central"/>
    <s v="Demolition of existing buildings on-site and change of use of land within Ham Close, the Woodville Day Centre and St Richards Church of England Primary School and the existing recycling and parking area to the east of Ham Village Green for a phased mixed-use redevelopment comprising: a. 452 residential homes (Class C3) up to 6 storeys"/>
    <s v="Ham Close, Ham Village Green, Car Park To East Of Ham Village Green, And Part Of Woodville Day Centre Site And St Richards Church Of England Primary School Site, Ham"/>
    <m/>
    <m/>
    <m/>
    <m/>
    <m/>
    <m/>
    <m/>
    <m/>
    <m/>
    <m/>
    <m/>
    <m/>
    <m/>
    <m/>
    <m/>
    <m/>
    <m/>
    <m/>
    <m/>
    <m/>
    <m/>
    <m/>
    <m/>
    <m/>
    <m/>
    <m/>
    <m/>
    <m/>
    <m/>
    <m/>
    <n v="260"/>
    <m/>
    <m/>
    <n v="0"/>
    <n v="0"/>
    <n v="58"/>
    <n v="0"/>
    <n v="112"/>
    <n v="0"/>
    <n v="0"/>
    <n v="90"/>
    <n v="0"/>
    <n v="0"/>
    <n v="170"/>
    <n v="260"/>
    <m/>
    <m/>
    <n v="517177"/>
    <n v="172352"/>
    <s v="HPR"/>
    <s v="Ham, Petersham and Richmond Riverside"/>
    <m/>
    <m/>
    <x v="0"/>
    <m/>
    <m/>
    <m/>
    <m/>
    <m/>
    <m/>
  </r>
  <r>
    <s v="22/3112/FUL"/>
    <s v="NEW"/>
    <m/>
    <m/>
    <m/>
    <m/>
    <m/>
    <x v="4"/>
    <s v="Affordable"/>
    <s v="Meadows Hall"/>
    <s v="Erection of one 4-storey building and one 2-storey building to provide 12 affordable housing units (7 Supported Living units and 5 London Living Rent units), plus one residential support unit; removal of existing vehicular access; landscaping including communal amenity space and ecological enhancement area; erection of ancillary structures including secure cycle and refuse storage structures."/>
    <s v="Meadows Hall Church Road Richmond TW10 6LN"/>
    <m/>
    <m/>
    <m/>
    <m/>
    <m/>
    <m/>
    <m/>
    <m/>
    <m/>
    <m/>
    <m/>
    <m/>
    <m/>
    <m/>
    <m/>
    <m/>
    <m/>
    <m/>
    <m/>
    <m/>
    <m/>
    <m/>
    <m/>
    <m/>
    <m/>
    <m/>
    <m/>
    <m/>
    <m/>
    <m/>
    <n v="12"/>
    <m/>
    <m/>
    <n v="0"/>
    <n v="0"/>
    <n v="12"/>
    <n v="0"/>
    <n v="0"/>
    <n v="0"/>
    <n v="0"/>
    <n v="0"/>
    <n v="0"/>
    <n v="0"/>
    <n v="12"/>
    <n v="12"/>
    <m/>
    <m/>
    <n v="518385"/>
    <n v="174928"/>
    <s v="STR"/>
    <s v="South Richmond"/>
    <m/>
    <m/>
    <x v="0"/>
    <m/>
    <m/>
    <m/>
    <m/>
    <m/>
    <m/>
  </r>
  <r>
    <s v="Site Allocation"/>
    <s v="MIX"/>
    <m/>
    <m/>
    <m/>
    <m/>
    <m/>
    <x v="4"/>
    <s v="Open Market / Affordable"/>
    <s v="Stag Brewery"/>
    <m/>
    <s v="The Stag Brewery Lower Richmond Road Mortlake London SW14 7ET"/>
    <m/>
    <m/>
    <m/>
    <m/>
    <m/>
    <m/>
    <m/>
    <m/>
    <m/>
    <m/>
    <m/>
    <m/>
    <m/>
    <m/>
    <m/>
    <m/>
    <m/>
    <m/>
    <m/>
    <m/>
    <m/>
    <m/>
    <m/>
    <m/>
    <m/>
    <m/>
    <m/>
    <m/>
    <m/>
    <m/>
    <n v="550"/>
    <m/>
    <m/>
    <n v="0"/>
    <n v="0"/>
    <n v="0"/>
    <n v="0"/>
    <n v="150"/>
    <n v="80"/>
    <n v="80"/>
    <n v="80"/>
    <n v="80"/>
    <n v="80"/>
    <n v="150"/>
    <n v="550"/>
    <m/>
    <m/>
    <n v="520502"/>
    <n v="175950"/>
    <s v="MBC"/>
    <s v="Mortlake and Barnes Common"/>
    <m/>
    <m/>
    <x v="0"/>
    <m/>
    <m/>
    <m/>
    <m/>
    <m/>
    <m/>
  </r>
  <r>
    <s v="Site Allocation"/>
    <s v="NEW"/>
    <m/>
    <m/>
    <m/>
    <m/>
    <m/>
    <x v="4"/>
    <s v="Open Market / Affordable"/>
    <s v="Kew Biothane"/>
    <m/>
    <s v="Kew Biothane Plant, Melliss Avenue, Kew"/>
    <m/>
    <m/>
    <m/>
    <m/>
    <m/>
    <m/>
    <m/>
    <m/>
    <m/>
    <m/>
    <m/>
    <m/>
    <m/>
    <m/>
    <m/>
    <m/>
    <m/>
    <m/>
    <m/>
    <m/>
    <m/>
    <m/>
    <m/>
    <m/>
    <m/>
    <m/>
    <m/>
    <m/>
    <m/>
    <m/>
    <n v="90"/>
    <m/>
    <m/>
    <n v="0"/>
    <n v="0"/>
    <n v="0"/>
    <n v="90"/>
    <n v="0"/>
    <n v="0"/>
    <n v="0"/>
    <n v="0"/>
    <n v="0"/>
    <n v="0"/>
    <n v="90"/>
    <n v="90"/>
    <m/>
    <m/>
    <n v="519778"/>
    <n v="176914"/>
    <s v="KWA"/>
    <s v="Kew"/>
    <m/>
    <m/>
    <x v="1"/>
    <m/>
    <m/>
    <m/>
    <s v="Townmead Kew"/>
    <m/>
    <m/>
  </r>
  <r>
    <s v="Site Allocation"/>
    <s v="MIX"/>
    <m/>
    <m/>
    <m/>
    <m/>
    <m/>
    <x v="4"/>
    <s v="Open Market / Affordable"/>
    <s v="Teddington Police Station"/>
    <m/>
    <s v="Teddington Police Station"/>
    <m/>
    <m/>
    <m/>
    <m/>
    <m/>
    <m/>
    <m/>
    <m/>
    <m/>
    <m/>
    <m/>
    <m/>
    <m/>
    <m/>
    <m/>
    <m/>
    <m/>
    <m/>
    <m/>
    <m/>
    <m/>
    <m/>
    <m/>
    <m/>
    <m/>
    <m/>
    <m/>
    <m/>
    <m/>
    <m/>
    <n v="20"/>
    <m/>
    <m/>
    <n v="0"/>
    <n v="0"/>
    <n v="0"/>
    <n v="0"/>
    <n v="20"/>
    <n v="0"/>
    <n v="0"/>
    <n v="0"/>
    <n v="0"/>
    <n v="0"/>
    <n v="20"/>
    <n v="20"/>
    <m/>
    <m/>
    <n v="515852"/>
    <n v="170855"/>
    <s v="TED"/>
    <s v="Teddington"/>
    <m/>
    <m/>
    <x v="0"/>
    <m/>
    <m/>
    <m/>
    <m/>
    <m/>
    <m/>
  </r>
  <r>
    <s v="Site Allocation"/>
    <s v="NEW"/>
    <m/>
    <m/>
    <m/>
    <m/>
    <m/>
    <x v="4"/>
    <s v="Open Market / Affordable"/>
    <s v="Twickenham Telephone Exchange"/>
    <m/>
    <s v="Telephone Exchange, Garfield Road, Twickenham"/>
    <m/>
    <m/>
    <m/>
    <m/>
    <m/>
    <m/>
    <m/>
    <m/>
    <m/>
    <m/>
    <m/>
    <m/>
    <m/>
    <m/>
    <m/>
    <m/>
    <m/>
    <m/>
    <m/>
    <m/>
    <m/>
    <m/>
    <m/>
    <m/>
    <m/>
    <m/>
    <m/>
    <m/>
    <m/>
    <m/>
    <n v="20"/>
    <m/>
    <m/>
    <n v="0"/>
    <n v="0"/>
    <n v="0"/>
    <n v="10"/>
    <n v="10"/>
    <n v="0"/>
    <n v="0"/>
    <n v="0"/>
    <n v="0"/>
    <n v="0"/>
    <n v="20"/>
    <n v="20"/>
    <m/>
    <m/>
    <n v="516325"/>
    <n v="173426"/>
    <s v="TWR"/>
    <s v="Twickenham Riverside"/>
    <m/>
    <m/>
    <x v="0"/>
    <m/>
    <m/>
    <m/>
    <m/>
    <m/>
    <m/>
  </r>
  <r>
    <s v="Site Allocation"/>
    <s v="NEW"/>
    <m/>
    <m/>
    <m/>
    <m/>
    <m/>
    <x v="4"/>
    <s v="Open Market / Affordable"/>
    <s v="Whitton Telephone Exchange"/>
    <m/>
    <s v="Telephone Exchange, Ashdale Close, Whitton, TW1 7BE"/>
    <m/>
    <m/>
    <m/>
    <m/>
    <m/>
    <m/>
    <m/>
    <m/>
    <m/>
    <m/>
    <m/>
    <m/>
    <m/>
    <m/>
    <m/>
    <m/>
    <m/>
    <m/>
    <m/>
    <m/>
    <m/>
    <m/>
    <m/>
    <m/>
    <m/>
    <m/>
    <m/>
    <m/>
    <m/>
    <m/>
    <n v="20"/>
    <m/>
    <m/>
    <n v="0"/>
    <n v="0"/>
    <n v="0"/>
    <n v="10"/>
    <n v="10"/>
    <n v="0"/>
    <n v="0"/>
    <n v="0"/>
    <n v="0"/>
    <n v="0"/>
    <n v="20"/>
    <n v="20"/>
    <m/>
    <m/>
    <n v="514055"/>
    <n v="173847"/>
    <s v="WHI"/>
    <s v="Whitton"/>
    <m/>
    <m/>
    <x v="0"/>
    <m/>
    <m/>
    <m/>
    <m/>
    <m/>
    <m/>
  </r>
  <r>
    <s v="Small Sites Trend"/>
    <s v="MIX"/>
    <m/>
    <m/>
    <m/>
    <m/>
    <m/>
    <x v="4"/>
    <s v="Open Market / Affordable"/>
    <s v="Small Sites Trend"/>
    <m/>
    <s v="Small Sites Trend"/>
    <m/>
    <m/>
    <m/>
    <m/>
    <m/>
    <m/>
    <m/>
    <m/>
    <m/>
    <m/>
    <m/>
    <m/>
    <m/>
    <m/>
    <m/>
    <m/>
    <m/>
    <m/>
    <m/>
    <m/>
    <m/>
    <m/>
    <m/>
    <m/>
    <m/>
    <m/>
    <m/>
    <m/>
    <m/>
    <m/>
    <n v="742"/>
    <m/>
    <m/>
    <n v="20"/>
    <n v="20"/>
    <n v="234"/>
    <n v="234"/>
    <n v="234"/>
    <n v="234"/>
    <n v="234"/>
    <n v="234"/>
    <n v="234"/>
    <n v="234"/>
    <n v="742"/>
    <n v="1912"/>
    <m/>
    <m/>
    <m/>
    <m/>
    <m/>
    <s v="N/A"/>
    <m/>
    <m/>
    <x v="0"/>
    <m/>
    <m/>
    <m/>
    <m/>
    <m/>
    <m/>
  </r>
  <r>
    <m/>
    <m/>
    <m/>
    <m/>
    <m/>
    <m/>
    <m/>
    <x v="5"/>
    <m/>
    <m/>
    <m/>
    <m/>
    <m/>
    <m/>
    <m/>
    <m/>
    <m/>
    <m/>
    <m/>
    <m/>
    <m/>
    <m/>
    <m/>
    <m/>
    <m/>
    <m/>
    <m/>
    <m/>
    <m/>
    <m/>
    <m/>
    <m/>
    <m/>
    <m/>
    <m/>
    <m/>
    <m/>
    <m/>
    <m/>
    <m/>
    <m/>
    <m/>
    <m/>
    <m/>
    <m/>
    <m/>
    <m/>
    <m/>
    <m/>
    <m/>
    <m/>
    <m/>
    <m/>
    <m/>
    <m/>
    <m/>
    <m/>
    <m/>
    <m/>
    <m/>
    <m/>
    <m/>
    <m/>
    <m/>
    <m/>
    <x v="0"/>
    <m/>
    <m/>
    <m/>
    <m/>
    <m/>
    <m/>
  </r>
  <r>
    <m/>
    <m/>
    <m/>
    <m/>
    <m/>
    <m/>
    <m/>
    <x v="5"/>
    <m/>
    <m/>
    <m/>
    <m/>
    <m/>
    <m/>
    <m/>
    <m/>
    <m/>
    <m/>
    <m/>
    <m/>
    <m/>
    <m/>
    <m/>
    <m/>
    <m/>
    <m/>
    <m/>
    <m/>
    <m/>
    <m/>
    <m/>
    <m/>
    <m/>
    <m/>
    <m/>
    <m/>
    <m/>
    <m/>
    <m/>
    <m/>
    <m/>
    <m/>
    <m/>
    <m/>
    <m/>
    <m/>
    <m/>
    <m/>
    <m/>
    <m/>
    <m/>
    <m/>
    <m/>
    <m/>
    <m/>
    <m/>
    <m/>
    <m/>
    <m/>
    <m/>
    <m/>
    <m/>
    <m/>
    <m/>
    <m/>
    <x v="0"/>
    <m/>
    <m/>
    <m/>
    <m/>
    <m/>
    <m/>
  </r>
  <r>
    <m/>
    <m/>
    <m/>
    <m/>
    <m/>
    <m/>
    <m/>
    <x v="5"/>
    <m/>
    <m/>
    <m/>
    <m/>
    <m/>
    <m/>
    <m/>
    <m/>
    <m/>
    <m/>
    <m/>
    <m/>
    <m/>
    <m/>
    <m/>
    <m/>
    <m/>
    <m/>
    <m/>
    <m/>
    <m/>
    <m/>
    <m/>
    <m/>
    <m/>
    <m/>
    <m/>
    <m/>
    <m/>
    <m/>
    <m/>
    <m/>
    <m/>
    <m/>
    <m/>
    <m/>
    <m/>
    <m/>
    <m/>
    <m/>
    <m/>
    <m/>
    <m/>
    <m/>
    <m/>
    <m/>
    <m/>
    <m/>
    <m/>
    <m/>
    <m/>
    <m/>
    <m/>
    <m/>
    <m/>
    <m/>
    <m/>
    <x v="0"/>
    <m/>
    <m/>
    <m/>
    <m/>
    <m/>
    <m/>
  </r>
  <r>
    <m/>
    <m/>
    <m/>
    <m/>
    <m/>
    <m/>
    <m/>
    <x v="5"/>
    <m/>
    <m/>
    <m/>
    <m/>
    <m/>
    <m/>
    <m/>
    <m/>
    <m/>
    <m/>
    <m/>
    <m/>
    <m/>
    <m/>
    <m/>
    <m/>
    <m/>
    <m/>
    <m/>
    <m/>
    <m/>
    <m/>
    <m/>
    <m/>
    <m/>
    <m/>
    <m/>
    <m/>
    <m/>
    <m/>
    <m/>
    <m/>
    <m/>
    <m/>
    <m/>
    <m/>
    <m/>
    <m/>
    <m/>
    <m/>
    <m/>
    <m/>
    <m/>
    <m/>
    <m/>
    <m/>
    <m/>
    <m/>
    <m/>
    <m/>
    <m/>
    <m/>
    <m/>
    <m/>
    <m/>
    <m/>
    <m/>
    <x v="0"/>
    <m/>
    <m/>
    <m/>
    <m/>
    <m/>
    <m/>
  </r>
  <r>
    <m/>
    <m/>
    <m/>
    <m/>
    <m/>
    <m/>
    <m/>
    <x v="5"/>
    <m/>
    <m/>
    <m/>
    <m/>
    <m/>
    <m/>
    <m/>
    <m/>
    <m/>
    <m/>
    <m/>
    <m/>
    <m/>
    <m/>
    <m/>
    <m/>
    <m/>
    <m/>
    <m/>
    <m/>
    <m/>
    <m/>
    <m/>
    <m/>
    <m/>
    <m/>
    <m/>
    <m/>
    <m/>
    <m/>
    <m/>
    <m/>
    <m/>
    <m/>
    <m/>
    <m/>
    <m/>
    <m/>
    <m/>
    <m/>
    <m/>
    <m/>
    <m/>
    <m/>
    <m/>
    <m/>
    <m/>
    <m/>
    <m/>
    <m/>
    <m/>
    <m/>
    <m/>
    <m/>
    <m/>
    <m/>
    <m/>
    <x v="0"/>
    <m/>
    <m/>
    <m/>
    <m/>
    <m/>
    <m/>
  </r>
  <r>
    <m/>
    <m/>
    <m/>
    <m/>
    <m/>
    <m/>
    <m/>
    <x v="5"/>
    <m/>
    <m/>
    <m/>
    <m/>
    <m/>
    <m/>
    <m/>
    <m/>
    <m/>
    <m/>
    <m/>
    <m/>
    <m/>
    <m/>
    <m/>
    <m/>
    <m/>
    <m/>
    <m/>
    <m/>
    <m/>
    <m/>
    <m/>
    <m/>
    <m/>
    <m/>
    <m/>
    <m/>
    <m/>
    <m/>
    <m/>
    <m/>
    <m/>
    <m/>
    <m/>
    <m/>
    <m/>
    <m/>
    <m/>
    <m/>
    <m/>
    <m/>
    <m/>
    <m/>
    <m/>
    <m/>
    <m/>
    <m/>
    <m/>
    <m/>
    <m/>
    <m/>
    <m/>
    <m/>
    <m/>
    <m/>
    <m/>
    <x v="0"/>
    <m/>
    <m/>
    <m/>
    <m/>
    <m/>
    <m/>
  </r>
  <r>
    <m/>
    <m/>
    <m/>
    <m/>
    <m/>
    <m/>
    <m/>
    <x v="5"/>
    <m/>
    <m/>
    <m/>
    <m/>
    <m/>
    <m/>
    <m/>
    <m/>
    <m/>
    <m/>
    <m/>
    <m/>
    <m/>
    <m/>
    <m/>
    <m/>
    <m/>
    <m/>
    <m/>
    <m/>
    <m/>
    <m/>
    <m/>
    <m/>
    <m/>
    <m/>
    <m/>
    <m/>
    <m/>
    <m/>
    <m/>
    <m/>
    <m/>
    <m/>
    <m/>
    <m/>
    <m/>
    <m/>
    <m/>
    <m/>
    <m/>
    <m/>
    <m/>
    <m/>
    <m/>
    <m/>
    <m/>
    <m/>
    <m/>
    <m/>
    <m/>
    <m/>
    <m/>
    <m/>
    <m/>
    <m/>
    <m/>
    <x v="0"/>
    <m/>
    <m/>
    <m/>
    <m/>
    <m/>
    <m/>
  </r>
  <r>
    <m/>
    <m/>
    <m/>
    <m/>
    <m/>
    <m/>
    <m/>
    <x v="5"/>
    <m/>
    <m/>
    <m/>
    <m/>
    <m/>
    <m/>
    <m/>
    <m/>
    <m/>
    <m/>
    <m/>
    <m/>
    <m/>
    <m/>
    <m/>
    <m/>
    <m/>
    <m/>
    <m/>
    <m/>
    <m/>
    <m/>
    <m/>
    <m/>
    <m/>
    <m/>
    <m/>
    <m/>
    <m/>
    <m/>
    <m/>
    <m/>
    <m/>
    <m/>
    <m/>
    <m/>
    <m/>
    <m/>
    <m/>
    <m/>
    <m/>
    <m/>
    <m/>
    <m/>
    <m/>
    <m/>
    <m/>
    <m/>
    <m/>
    <m/>
    <m/>
    <m/>
    <m/>
    <m/>
    <m/>
    <m/>
    <m/>
    <x v="0"/>
    <m/>
    <m/>
    <m/>
    <m/>
    <m/>
    <m/>
  </r>
  <r>
    <m/>
    <m/>
    <m/>
    <m/>
    <m/>
    <m/>
    <m/>
    <x v="5"/>
    <m/>
    <m/>
    <m/>
    <m/>
    <m/>
    <m/>
    <m/>
    <m/>
    <m/>
    <m/>
    <m/>
    <m/>
    <m/>
    <m/>
    <m/>
    <m/>
    <m/>
    <m/>
    <m/>
    <m/>
    <m/>
    <m/>
    <m/>
    <m/>
    <m/>
    <m/>
    <m/>
    <m/>
    <m/>
    <m/>
    <m/>
    <m/>
    <m/>
    <m/>
    <m/>
    <m/>
    <m/>
    <m/>
    <m/>
    <m/>
    <m/>
    <m/>
    <m/>
    <m/>
    <m/>
    <m/>
    <m/>
    <m/>
    <m/>
    <m/>
    <m/>
    <m/>
    <m/>
    <m/>
    <m/>
    <m/>
    <m/>
    <x v="0"/>
    <m/>
    <m/>
    <m/>
    <m/>
    <m/>
    <m/>
  </r>
  <r>
    <m/>
    <m/>
    <m/>
    <m/>
    <m/>
    <m/>
    <m/>
    <x v="5"/>
    <m/>
    <m/>
    <m/>
    <m/>
    <m/>
    <m/>
    <m/>
    <m/>
    <m/>
    <m/>
    <m/>
    <m/>
    <m/>
    <m/>
    <m/>
    <m/>
    <m/>
    <m/>
    <m/>
    <m/>
    <m/>
    <m/>
    <m/>
    <m/>
    <m/>
    <m/>
    <m/>
    <m/>
    <m/>
    <m/>
    <m/>
    <m/>
    <m/>
    <m/>
    <m/>
    <m/>
    <m/>
    <m/>
    <m/>
    <m/>
    <m/>
    <m/>
    <m/>
    <m/>
    <m/>
    <m/>
    <m/>
    <m/>
    <m/>
    <m/>
    <m/>
    <m/>
    <m/>
    <m/>
    <m/>
    <m/>
    <m/>
    <x v="0"/>
    <m/>
    <m/>
    <m/>
    <m/>
    <m/>
    <m/>
  </r>
  <r>
    <m/>
    <m/>
    <m/>
    <m/>
    <m/>
    <m/>
    <m/>
    <x v="5"/>
    <m/>
    <m/>
    <m/>
    <m/>
    <m/>
    <m/>
    <m/>
    <m/>
    <m/>
    <m/>
    <m/>
    <m/>
    <m/>
    <m/>
    <m/>
    <m/>
    <m/>
    <m/>
    <m/>
    <m/>
    <m/>
    <m/>
    <m/>
    <m/>
    <m/>
    <m/>
    <m/>
    <m/>
    <m/>
    <m/>
    <m/>
    <m/>
    <m/>
    <m/>
    <m/>
    <m/>
    <m/>
    <m/>
    <m/>
    <m/>
    <m/>
    <m/>
    <m/>
    <m/>
    <m/>
    <m/>
    <m/>
    <m/>
    <m/>
    <m/>
    <m/>
    <m/>
    <m/>
    <m/>
    <m/>
    <m/>
    <m/>
    <x v="0"/>
    <m/>
    <m/>
    <m/>
    <m/>
    <m/>
    <m/>
  </r>
  <r>
    <m/>
    <m/>
    <m/>
    <m/>
    <m/>
    <m/>
    <m/>
    <x v="5"/>
    <m/>
    <m/>
    <m/>
    <m/>
    <m/>
    <m/>
    <m/>
    <m/>
    <m/>
    <m/>
    <m/>
    <m/>
    <m/>
    <m/>
    <m/>
    <m/>
    <m/>
    <m/>
    <m/>
    <m/>
    <m/>
    <m/>
    <m/>
    <m/>
    <m/>
    <m/>
    <m/>
    <m/>
    <m/>
    <m/>
    <m/>
    <m/>
    <m/>
    <m/>
    <m/>
    <m/>
    <m/>
    <m/>
    <m/>
    <m/>
    <m/>
    <m/>
    <m/>
    <m/>
    <m/>
    <m/>
    <m/>
    <m/>
    <m/>
    <m/>
    <m/>
    <m/>
    <m/>
    <m/>
    <m/>
    <m/>
    <m/>
    <x v="0"/>
    <m/>
    <m/>
    <m/>
    <m/>
    <m/>
    <m/>
  </r>
  <r>
    <m/>
    <m/>
    <m/>
    <m/>
    <m/>
    <m/>
    <m/>
    <x v="5"/>
    <m/>
    <m/>
    <m/>
    <m/>
    <m/>
    <m/>
    <m/>
    <m/>
    <m/>
    <m/>
    <m/>
    <m/>
    <m/>
    <m/>
    <m/>
    <m/>
    <m/>
    <m/>
    <m/>
    <m/>
    <m/>
    <m/>
    <m/>
    <m/>
    <m/>
    <m/>
    <m/>
    <m/>
    <m/>
    <m/>
    <m/>
    <m/>
    <m/>
    <m/>
    <m/>
    <m/>
    <m/>
    <m/>
    <m/>
    <m/>
    <m/>
    <m/>
    <m/>
    <m/>
    <m/>
    <m/>
    <m/>
    <m/>
    <m/>
    <m/>
    <m/>
    <m/>
    <m/>
    <m/>
    <m/>
    <m/>
    <m/>
    <x v="0"/>
    <m/>
    <m/>
    <m/>
    <m/>
    <m/>
    <m/>
  </r>
  <r>
    <m/>
    <m/>
    <m/>
    <m/>
    <m/>
    <m/>
    <m/>
    <x v="5"/>
    <m/>
    <m/>
    <m/>
    <m/>
    <m/>
    <m/>
    <m/>
    <m/>
    <m/>
    <m/>
    <m/>
    <m/>
    <m/>
    <m/>
    <m/>
    <m/>
    <m/>
    <m/>
    <m/>
    <m/>
    <m/>
    <m/>
    <m/>
    <m/>
    <m/>
    <m/>
    <m/>
    <m/>
    <m/>
    <m/>
    <m/>
    <m/>
    <m/>
    <m/>
    <m/>
    <m/>
    <m/>
    <m/>
    <m/>
    <m/>
    <m/>
    <m/>
    <m/>
    <m/>
    <m/>
    <m/>
    <m/>
    <m/>
    <m/>
    <m/>
    <m/>
    <m/>
    <m/>
    <m/>
    <m/>
    <m/>
    <m/>
    <x v="0"/>
    <m/>
    <m/>
    <m/>
    <m/>
    <m/>
    <m/>
  </r>
  <r>
    <m/>
    <m/>
    <m/>
    <m/>
    <m/>
    <m/>
    <m/>
    <x v="5"/>
    <m/>
    <m/>
    <m/>
    <m/>
    <m/>
    <m/>
    <m/>
    <m/>
    <m/>
    <m/>
    <m/>
    <m/>
    <m/>
    <m/>
    <m/>
    <m/>
    <m/>
    <m/>
    <m/>
    <m/>
    <m/>
    <m/>
    <m/>
    <m/>
    <m/>
    <m/>
    <m/>
    <m/>
    <m/>
    <m/>
    <m/>
    <m/>
    <m/>
    <m/>
    <m/>
    <m/>
    <m/>
    <m/>
    <m/>
    <m/>
    <m/>
    <m/>
    <m/>
    <m/>
    <m/>
    <m/>
    <m/>
    <m/>
    <m/>
    <m/>
    <m/>
    <m/>
    <m/>
    <m/>
    <m/>
    <m/>
    <m/>
    <x v="0"/>
    <m/>
    <m/>
    <m/>
    <m/>
    <m/>
    <m/>
  </r>
  <r>
    <m/>
    <m/>
    <m/>
    <m/>
    <m/>
    <m/>
    <m/>
    <x v="5"/>
    <m/>
    <m/>
    <m/>
    <m/>
    <m/>
    <m/>
    <m/>
    <m/>
    <m/>
    <m/>
    <m/>
    <m/>
    <m/>
    <m/>
    <m/>
    <m/>
    <m/>
    <m/>
    <m/>
    <m/>
    <m/>
    <m/>
    <m/>
    <m/>
    <m/>
    <m/>
    <m/>
    <m/>
    <m/>
    <m/>
    <m/>
    <m/>
    <m/>
    <m/>
    <m/>
    <m/>
    <m/>
    <m/>
    <m/>
    <m/>
    <m/>
    <m/>
    <m/>
    <m/>
    <m/>
    <m/>
    <m/>
    <m/>
    <m/>
    <m/>
    <m/>
    <m/>
    <m/>
    <m/>
    <m/>
    <m/>
    <m/>
    <x v="0"/>
    <m/>
    <m/>
    <m/>
    <m/>
    <m/>
    <m/>
  </r>
  <r>
    <m/>
    <m/>
    <m/>
    <m/>
    <m/>
    <m/>
    <m/>
    <x v="5"/>
    <m/>
    <m/>
    <m/>
    <m/>
    <m/>
    <m/>
    <m/>
    <m/>
    <m/>
    <m/>
    <m/>
    <m/>
    <m/>
    <m/>
    <m/>
    <m/>
    <m/>
    <m/>
    <m/>
    <m/>
    <m/>
    <m/>
    <m/>
    <m/>
    <m/>
    <m/>
    <m/>
    <m/>
    <m/>
    <m/>
    <m/>
    <m/>
    <m/>
    <m/>
    <m/>
    <m/>
    <m/>
    <m/>
    <m/>
    <m/>
    <m/>
    <m/>
    <m/>
    <m/>
    <m/>
    <m/>
    <m/>
    <m/>
    <m/>
    <m/>
    <m/>
    <m/>
    <m/>
    <m/>
    <m/>
    <m/>
    <m/>
    <x v="0"/>
    <m/>
    <m/>
    <m/>
    <m/>
    <m/>
    <m/>
  </r>
  <r>
    <m/>
    <m/>
    <m/>
    <m/>
    <m/>
    <m/>
    <m/>
    <x v="5"/>
    <m/>
    <m/>
    <m/>
    <m/>
    <m/>
    <m/>
    <m/>
    <m/>
    <m/>
    <m/>
    <m/>
    <m/>
    <m/>
    <m/>
    <m/>
    <m/>
    <m/>
    <m/>
    <m/>
    <m/>
    <m/>
    <m/>
    <m/>
    <m/>
    <m/>
    <m/>
    <m/>
    <m/>
    <m/>
    <m/>
    <m/>
    <m/>
    <m/>
    <m/>
    <m/>
    <m/>
    <m/>
    <m/>
    <m/>
    <m/>
    <m/>
    <m/>
    <m/>
    <m/>
    <m/>
    <m/>
    <m/>
    <m/>
    <m/>
    <m/>
    <m/>
    <m/>
    <m/>
    <m/>
    <m/>
    <m/>
    <m/>
    <x v="0"/>
    <m/>
    <m/>
    <m/>
    <m/>
    <m/>
    <m/>
  </r>
  <r>
    <m/>
    <m/>
    <m/>
    <m/>
    <m/>
    <m/>
    <m/>
    <x v="5"/>
    <m/>
    <m/>
    <m/>
    <m/>
    <m/>
    <m/>
    <m/>
    <m/>
    <m/>
    <m/>
    <m/>
    <m/>
    <m/>
    <m/>
    <m/>
    <m/>
    <m/>
    <m/>
    <m/>
    <m/>
    <m/>
    <m/>
    <m/>
    <m/>
    <m/>
    <m/>
    <m/>
    <m/>
    <m/>
    <m/>
    <m/>
    <m/>
    <m/>
    <m/>
    <m/>
    <m/>
    <m/>
    <m/>
    <m/>
    <m/>
    <m/>
    <m/>
    <m/>
    <m/>
    <m/>
    <m/>
    <m/>
    <m/>
    <m/>
    <m/>
    <m/>
    <m/>
    <m/>
    <m/>
    <m/>
    <m/>
    <m/>
    <x v="0"/>
    <m/>
    <m/>
    <m/>
    <m/>
    <m/>
    <m/>
  </r>
  <r>
    <m/>
    <m/>
    <m/>
    <m/>
    <m/>
    <m/>
    <m/>
    <x v="5"/>
    <m/>
    <m/>
    <m/>
    <m/>
    <m/>
    <m/>
    <m/>
    <m/>
    <m/>
    <m/>
    <m/>
    <m/>
    <m/>
    <m/>
    <m/>
    <m/>
    <m/>
    <m/>
    <m/>
    <m/>
    <m/>
    <m/>
    <m/>
    <m/>
    <m/>
    <m/>
    <m/>
    <m/>
    <m/>
    <m/>
    <m/>
    <m/>
    <m/>
    <m/>
    <m/>
    <m/>
    <m/>
    <m/>
    <m/>
    <m/>
    <m/>
    <m/>
    <m/>
    <m/>
    <m/>
    <m/>
    <m/>
    <m/>
    <m/>
    <m/>
    <m/>
    <m/>
    <m/>
    <m/>
    <m/>
    <m/>
    <m/>
    <x v="0"/>
    <m/>
    <m/>
    <m/>
    <m/>
    <m/>
    <m/>
  </r>
  <r>
    <m/>
    <m/>
    <m/>
    <m/>
    <m/>
    <m/>
    <m/>
    <x v="5"/>
    <m/>
    <m/>
    <m/>
    <m/>
    <m/>
    <m/>
    <m/>
    <m/>
    <m/>
    <m/>
    <m/>
    <m/>
    <m/>
    <m/>
    <m/>
    <m/>
    <m/>
    <m/>
    <m/>
    <m/>
    <m/>
    <m/>
    <m/>
    <m/>
    <m/>
    <m/>
    <m/>
    <m/>
    <m/>
    <m/>
    <m/>
    <m/>
    <m/>
    <m/>
    <m/>
    <m/>
    <m/>
    <m/>
    <m/>
    <m/>
    <m/>
    <m/>
    <m/>
    <m/>
    <m/>
    <m/>
    <m/>
    <m/>
    <m/>
    <m/>
    <m/>
    <m/>
    <m/>
    <m/>
    <m/>
    <m/>
    <m/>
    <x v="0"/>
    <m/>
    <m/>
    <m/>
    <m/>
    <m/>
    <m/>
  </r>
  <r>
    <m/>
    <m/>
    <m/>
    <m/>
    <m/>
    <m/>
    <m/>
    <x v="5"/>
    <m/>
    <m/>
    <m/>
    <m/>
    <m/>
    <m/>
    <m/>
    <m/>
    <m/>
    <m/>
    <m/>
    <m/>
    <m/>
    <m/>
    <m/>
    <m/>
    <m/>
    <m/>
    <m/>
    <m/>
    <m/>
    <m/>
    <m/>
    <m/>
    <m/>
    <m/>
    <m/>
    <m/>
    <m/>
    <m/>
    <m/>
    <m/>
    <m/>
    <m/>
    <m/>
    <m/>
    <m/>
    <m/>
    <m/>
    <m/>
    <m/>
    <m/>
    <m/>
    <m/>
    <m/>
    <m/>
    <m/>
    <m/>
    <m/>
    <m/>
    <m/>
    <m/>
    <m/>
    <m/>
    <m/>
    <m/>
    <m/>
    <x v="0"/>
    <m/>
    <m/>
    <m/>
    <m/>
    <m/>
    <m/>
  </r>
  <r>
    <m/>
    <m/>
    <m/>
    <m/>
    <m/>
    <m/>
    <m/>
    <x v="5"/>
    <m/>
    <m/>
    <m/>
    <m/>
    <m/>
    <m/>
    <m/>
    <m/>
    <m/>
    <m/>
    <m/>
    <m/>
    <m/>
    <m/>
    <m/>
    <m/>
    <m/>
    <m/>
    <m/>
    <m/>
    <m/>
    <m/>
    <m/>
    <m/>
    <m/>
    <m/>
    <m/>
    <m/>
    <m/>
    <m/>
    <m/>
    <m/>
    <m/>
    <m/>
    <m/>
    <m/>
    <m/>
    <m/>
    <m/>
    <m/>
    <m/>
    <m/>
    <m/>
    <m/>
    <m/>
    <m/>
    <m/>
    <m/>
    <m/>
    <m/>
    <m/>
    <m/>
    <m/>
    <m/>
    <m/>
    <m/>
    <m/>
    <x v="0"/>
    <m/>
    <m/>
    <m/>
    <m/>
    <m/>
    <m/>
  </r>
  <r>
    <m/>
    <m/>
    <m/>
    <m/>
    <m/>
    <m/>
    <m/>
    <x v="5"/>
    <m/>
    <m/>
    <m/>
    <m/>
    <m/>
    <m/>
    <m/>
    <m/>
    <m/>
    <m/>
    <m/>
    <m/>
    <m/>
    <m/>
    <m/>
    <m/>
    <m/>
    <m/>
    <m/>
    <m/>
    <m/>
    <m/>
    <m/>
    <m/>
    <m/>
    <m/>
    <m/>
    <m/>
    <m/>
    <m/>
    <m/>
    <m/>
    <m/>
    <m/>
    <m/>
    <m/>
    <m/>
    <m/>
    <m/>
    <m/>
    <m/>
    <m/>
    <m/>
    <m/>
    <m/>
    <m/>
    <m/>
    <m/>
    <m/>
    <m/>
    <m/>
    <m/>
    <m/>
    <m/>
    <m/>
    <m/>
    <m/>
    <x v="0"/>
    <m/>
    <m/>
    <m/>
    <m/>
    <m/>
    <m/>
  </r>
  <r>
    <m/>
    <m/>
    <m/>
    <m/>
    <m/>
    <m/>
    <m/>
    <x v="5"/>
    <m/>
    <m/>
    <m/>
    <m/>
    <m/>
    <m/>
    <m/>
    <m/>
    <m/>
    <m/>
    <m/>
    <m/>
    <m/>
    <m/>
    <m/>
    <m/>
    <m/>
    <m/>
    <m/>
    <m/>
    <m/>
    <m/>
    <m/>
    <m/>
    <m/>
    <m/>
    <m/>
    <m/>
    <m/>
    <m/>
    <m/>
    <m/>
    <m/>
    <m/>
    <m/>
    <m/>
    <m/>
    <m/>
    <m/>
    <m/>
    <m/>
    <m/>
    <m/>
    <m/>
    <m/>
    <m/>
    <m/>
    <m/>
    <m/>
    <m/>
    <m/>
    <m/>
    <m/>
    <m/>
    <m/>
    <m/>
    <m/>
    <x v="0"/>
    <m/>
    <m/>
    <m/>
    <m/>
    <m/>
    <m/>
  </r>
  <r>
    <m/>
    <m/>
    <m/>
    <m/>
    <m/>
    <m/>
    <m/>
    <x v="5"/>
    <m/>
    <m/>
    <m/>
    <m/>
    <m/>
    <m/>
    <m/>
    <m/>
    <m/>
    <m/>
    <m/>
    <m/>
    <m/>
    <m/>
    <m/>
    <m/>
    <m/>
    <m/>
    <m/>
    <m/>
    <m/>
    <m/>
    <m/>
    <m/>
    <m/>
    <m/>
    <m/>
    <m/>
    <m/>
    <m/>
    <m/>
    <m/>
    <m/>
    <m/>
    <m/>
    <m/>
    <m/>
    <m/>
    <m/>
    <m/>
    <m/>
    <m/>
    <m/>
    <m/>
    <m/>
    <m/>
    <m/>
    <m/>
    <m/>
    <m/>
    <m/>
    <m/>
    <m/>
    <m/>
    <m/>
    <m/>
    <m/>
    <x v="0"/>
    <m/>
    <m/>
    <m/>
    <m/>
    <m/>
    <m/>
  </r>
  <r>
    <m/>
    <m/>
    <m/>
    <m/>
    <m/>
    <m/>
    <m/>
    <x v="5"/>
    <m/>
    <m/>
    <m/>
    <m/>
    <m/>
    <m/>
    <m/>
    <m/>
    <m/>
    <m/>
    <m/>
    <m/>
    <m/>
    <m/>
    <m/>
    <m/>
    <m/>
    <m/>
    <m/>
    <m/>
    <m/>
    <m/>
    <m/>
    <m/>
    <m/>
    <m/>
    <m/>
    <m/>
    <m/>
    <m/>
    <m/>
    <m/>
    <m/>
    <m/>
    <m/>
    <m/>
    <m/>
    <m/>
    <m/>
    <m/>
    <m/>
    <m/>
    <m/>
    <m/>
    <m/>
    <m/>
    <m/>
    <m/>
    <m/>
    <m/>
    <m/>
    <m/>
    <m/>
    <m/>
    <m/>
    <m/>
    <m/>
    <x v="0"/>
    <m/>
    <m/>
    <m/>
    <m/>
    <m/>
    <m/>
  </r>
  <r>
    <m/>
    <m/>
    <m/>
    <m/>
    <m/>
    <m/>
    <m/>
    <x v="5"/>
    <m/>
    <m/>
    <m/>
    <m/>
    <m/>
    <m/>
    <m/>
    <m/>
    <m/>
    <m/>
    <m/>
    <m/>
    <m/>
    <m/>
    <m/>
    <m/>
    <m/>
    <m/>
    <m/>
    <m/>
    <m/>
    <m/>
    <m/>
    <m/>
    <m/>
    <m/>
    <m/>
    <m/>
    <m/>
    <m/>
    <m/>
    <m/>
    <m/>
    <m/>
    <m/>
    <m/>
    <m/>
    <m/>
    <m/>
    <m/>
    <m/>
    <m/>
    <m/>
    <m/>
    <m/>
    <m/>
    <m/>
    <m/>
    <m/>
    <m/>
    <m/>
    <m/>
    <m/>
    <m/>
    <m/>
    <m/>
    <m/>
    <x v="0"/>
    <m/>
    <m/>
    <m/>
    <m/>
    <m/>
    <m/>
  </r>
  <r>
    <m/>
    <m/>
    <m/>
    <m/>
    <m/>
    <m/>
    <m/>
    <x v="5"/>
    <m/>
    <m/>
    <m/>
    <m/>
    <m/>
    <m/>
    <m/>
    <m/>
    <m/>
    <m/>
    <m/>
    <m/>
    <m/>
    <m/>
    <m/>
    <m/>
    <m/>
    <m/>
    <m/>
    <m/>
    <m/>
    <m/>
    <m/>
    <m/>
    <m/>
    <m/>
    <m/>
    <m/>
    <m/>
    <m/>
    <m/>
    <m/>
    <m/>
    <m/>
    <m/>
    <m/>
    <m/>
    <m/>
    <m/>
    <m/>
    <m/>
    <m/>
    <m/>
    <m/>
    <m/>
    <m/>
    <m/>
    <m/>
    <m/>
    <m/>
    <m/>
    <m/>
    <m/>
    <m/>
    <m/>
    <m/>
    <m/>
    <x v="0"/>
    <m/>
    <m/>
    <m/>
    <m/>
    <m/>
    <m/>
  </r>
  <r>
    <m/>
    <m/>
    <m/>
    <m/>
    <m/>
    <m/>
    <m/>
    <x v="5"/>
    <m/>
    <m/>
    <m/>
    <m/>
    <m/>
    <m/>
    <m/>
    <m/>
    <m/>
    <m/>
    <m/>
    <m/>
    <m/>
    <m/>
    <m/>
    <m/>
    <m/>
    <m/>
    <m/>
    <m/>
    <m/>
    <m/>
    <m/>
    <m/>
    <m/>
    <m/>
    <m/>
    <m/>
    <m/>
    <m/>
    <m/>
    <m/>
    <m/>
    <m/>
    <m/>
    <m/>
    <m/>
    <m/>
    <m/>
    <m/>
    <m/>
    <m/>
    <m/>
    <m/>
    <m/>
    <m/>
    <m/>
    <m/>
    <m/>
    <m/>
    <m/>
    <m/>
    <m/>
    <m/>
    <m/>
    <m/>
    <m/>
    <x v="0"/>
    <m/>
    <m/>
    <m/>
    <m/>
    <m/>
    <m/>
  </r>
  <r>
    <m/>
    <m/>
    <m/>
    <m/>
    <m/>
    <m/>
    <m/>
    <x v="5"/>
    <m/>
    <m/>
    <m/>
    <m/>
    <m/>
    <m/>
    <m/>
    <m/>
    <m/>
    <m/>
    <m/>
    <m/>
    <m/>
    <m/>
    <m/>
    <m/>
    <m/>
    <m/>
    <m/>
    <m/>
    <m/>
    <m/>
    <m/>
    <m/>
    <m/>
    <m/>
    <m/>
    <m/>
    <m/>
    <m/>
    <m/>
    <m/>
    <m/>
    <m/>
    <m/>
    <m/>
    <m/>
    <m/>
    <m/>
    <m/>
    <m/>
    <m/>
    <m/>
    <m/>
    <m/>
    <m/>
    <m/>
    <m/>
    <m/>
    <m/>
    <m/>
    <m/>
    <m/>
    <m/>
    <m/>
    <m/>
    <m/>
    <x v="0"/>
    <m/>
    <m/>
    <m/>
    <m/>
    <m/>
    <m/>
  </r>
  <r>
    <m/>
    <m/>
    <m/>
    <m/>
    <m/>
    <m/>
    <m/>
    <x v="5"/>
    <m/>
    <m/>
    <m/>
    <m/>
    <m/>
    <m/>
    <m/>
    <m/>
    <m/>
    <m/>
    <m/>
    <m/>
    <m/>
    <m/>
    <m/>
    <m/>
    <m/>
    <m/>
    <m/>
    <m/>
    <m/>
    <m/>
    <m/>
    <m/>
    <m/>
    <m/>
    <m/>
    <m/>
    <m/>
    <m/>
    <m/>
    <m/>
    <m/>
    <m/>
    <m/>
    <m/>
    <m/>
    <m/>
    <m/>
    <m/>
    <m/>
    <m/>
    <m/>
    <m/>
    <m/>
    <m/>
    <m/>
    <m/>
    <m/>
    <m/>
    <m/>
    <m/>
    <m/>
    <m/>
    <m/>
    <m/>
    <m/>
    <x v="0"/>
    <m/>
    <m/>
    <m/>
    <m/>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1">
  <r>
    <s v="11/1443/FUL"/>
    <x v="0"/>
    <x v="0"/>
    <d v="2012-03-30T00:00:00"/>
    <d v="2015-03-30T00:00:00"/>
    <d v="2015-03-14T00:00:00"/>
    <d v="2022-03-31T00:00:00"/>
    <x v="0"/>
    <x v="0"/>
    <s v="Y"/>
    <s v="Demolition of existing station building and access gantries to the platforms and a phased redevelopment to provide;_x000d_1. Removal of existing footbridge structures, adjustment of existing platform canopies and rebuilding of a section of the London Road wall."/>
    <s v="Twickenham Railway Station, London Road, Twickenham, TW1 1BD"/>
    <s v="TW1 1BD"/>
    <m/>
    <m/>
    <m/>
    <m/>
    <m/>
    <m/>
    <m/>
    <m/>
    <m/>
    <n v="0"/>
    <n v="18"/>
    <n v="12"/>
    <m/>
    <m/>
    <m/>
    <m/>
    <m/>
    <m/>
    <m/>
    <n v="30"/>
    <n v="18"/>
    <n v="12"/>
    <n v="0"/>
    <n v="0"/>
    <n v="0"/>
    <n v="0"/>
    <n v="0"/>
    <n v="0"/>
    <n v="0"/>
    <n v="30"/>
    <s v="Y"/>
    <n v="30"/>
    <m/>
    <m/>
    <m/>
    <m/>
    <m/>
    <m/>
    <m/>
    <m/>
    <m/>
    <m/>
    <n v="0"/>
    <n v="0"/>
    <m/>
    <m/>
    <n v="516095"/>
    <n v="173690"/>
    <x v="0"/>
    <x v="0"/>
    <x v="0"/>
  </r>
  <r>
    <s v="14/2118/FUL"/>
    <x v="1"/>
    <x v="0"/>
    <d v="2015-01-19T00:00:00"/>
    <d v="2018-01-19T00:00:00"/>
    <d v="2017-10-01T00:00:00"/>
    <d v="2022-03-31T00:00:00"/>
    <x v="0"/>
    <x v="0"/>
    <s v="Y"/>
    <s v="Conversion of existing block of 3 flats, back into onedwellinghouse. Demolition of existing part 2 storey, part single storey rear addition and erection of part 2 storey and part single storey rear extension. Erection of basement extension, part under exi"/>
    <s v="14 Sheen Gate Gardens, East Sheen, London"/>
    <s v="SW14 7NY"/>
    <n v="1"/>
    <n v="1"/>
    <n v="1"/>
    <m/>
    <m/>
    <m/>
    <m/>
    <m/>
    <m/>
    <n v="3"/>
    <m/>
    <m/>
    <m/>
    <n v="1"/>
    <m/>
    <m/>
    <m/>
    <m/>
    <m/>
    <n v="1"/>
    <n v="-1"/>
    <n v="-1"/>
    <n v="-1"/>
    <n v="1"/>
    <n v="0"/>
    <n v="0"/>
    <n v="0"/>
    <n v="0"/>
    <n v="0"/>
    <n v="-2"/>
    <m/>
    <n v="-2"/>
    <m/>
    <m/>
    <m/>
    <m/>
    <m/>
    <m/>
    <m/>
    <m/>
    <m/>
    <m/>
    <n v="0"/>
    <n v="0"/>
    <m/>
    <m/>
    <n v="520243"/>
    <n v="175216"/>
    <x v="1"/>
    <x v="1"/>
    <x v="0"/>
  </r>
  <r>
    <s v="14/3011/FUL"/>
    <x v="2"/>
    <x v="0"/>
    <d v="2015-04-20T00:00:00"/>
    <d v="2018-04-20T00:00:00"/>
    <d v="2018-04-04T00:00:00"/>
    <d v="2021-09-14T00:00:00"/>
    <x v="0"/>
    <x v="0"/>
    <s v="Y"/>
    <s v="Refurbishment and remodelling of the existing dry cleaners (Use Class A1: Shops)  and workshop (Use Class B1c: light industrial) including infill extensions and alterations, conversion of seven x one self-contained flats to six residential flats (comprising 4x2 and 2x1 beds), with associated works including access and cycle parking."/>
    <s v="2 Broad Street, Teddington, TW11 8RF"/>
    <s v="TW11 8RF"/>
    <n v="0"/>
    <m/>
    <m/>
    <m/>
    <m/>
    <m/>
    <m/>
    <m/>
    <m/>
    <n v="0"/>
    <n v="2"/>
    <n v="4"/>
    <m/>
    <m/>
    <m/>
    <m/>
    <m/>
    <m/>
    <m/>
    <n v="6"/>
    <n v="2"/>
    <n v="4"/>
    <n v="0"/>
    <n v="0"/>
    <n v="0"/>
    <n v="0"/>
    <n v="0"/>
    <n v="0"/>
    <n v="0"/>
    <n v="6"/>
    <m/>
    <n v="6"/>
    <m/>
    <m/>
    <m/>
    <m/>
    <m/>
    <m/>
    <m/>
    <m/>
    <m/>
    <m/>
    <n v="0"/>
    <n v="0"/>
    <m/>
    <m/>
    <n v="515537"/>
    <n v="170973"/>
    <x v="2"/>
    <x v="2"/>
    <x v="0"/>
  </r>
  <r>
    <s v="14/4839/FUL"/>
    <x v="0"/>
    <x v="0"/>
    <d v="2016-07-14T00:00:00"/>
    <d v="2019-07-14T00:00:00"/>
    <d v="2019-06-01T00:00:00"/>
    <d v="2022-02-11T00:00:00"/>
    <x v="0"/>
    <x v="0"/>
    <s v="Y"/>
    <s v="Demolition of existing house and construction of a new 3 bedroom house."/>
    <s v="The Cottage, Eel Pie Island, Twickenham, TW1 3DY, "/>
    <s v="TW1 3DY"/>
    <m/>
    <n v="1"/>
    <m/>
    <m/>
    <m/>
    <m/>
    <m/>
    <m/>
    <m/>
    <n v="1"/>
    <m/>
    <m/>
    <n v="1"/>
    <m/>
    <m/>
    <m/>
    <m/>
    <m/>
    <m/>
    <n v="1"/>
    <n v="0"/>
    <n v="-1"/>
    <n v="1"/>
    <n v="0"/>
    <n v="0"/>
    <n v="0"/>
    <n v="0"/>
    <n v="0"/>
    <n v="0"/>
    <n v="0"/>
    <m/>
    <n v="0"/>
    <m/>
    <m/>
    <m/>
    <m/>
    <m/>
    <m/>
    <m/>
    <m/>
    <m/>
    <m/>
    <n v="0"/>
    <n v="0"/>
    <m/>
    <m/>
    <n v="516355"/>
    <n v="173076"/>
    <x v="3"/>
    <x v="3"/>
    <x v="0"/>
  </r>
  <r>
    <s v="15/5217/NMA1"/>
    <x v="0"/>
    <x v="0"/>
    <d v="2019-10-11T00:00:00"/>
    <d v="2022-10-11T00:00:00"/>
    <d v="2019-10-16T00:00:00"/>
    <d v="2022-01-21T00:00:00"/>
    <x v="0"/>
    <x v="0"/>
    <s v="Y"/>
    <s v="Non-material amendment to condition U10926 (NS11 - Building Regulations) of planning permission 15/5217/FUL to allow for change in wording of condition to state:  'Prior to the commencement of works above slab level, a scheme shall be submitted to and app"/>
    <s v="Silver Birches, 2 - 6 Marchmont Road, Richmond, TW10 6HH"/>
    <s v="TW10 6HH"/>
    <m/>
    <m/>
    <m/>
    <m/>
    <m/>
    <m/>
    <m/>
    <m/>
    <m/>
    <n v="0"/>
    <m/>
    <n v="2"/>
    <n v="5"/>
    <m/>
    <m/>
    <n v="2"/>
    <m/>
    <m/>
    <m/>
    <n v="9"/>
    <n v="0"/>
    <n v="2"/>
    <n v="5"/>
    <n v="0"/>
    <n v="0"/>
    <n v="2"/>
    <n v="0"/>
    <n v="0"/>
    <n v="0"/>
    <n v="9"/>
    <m/>
    <n v="9"/>
    <m/>
    <m/>
    <m/>
    <m/>
    <m/>
    <m/>
    <m/>
    <m/>
    <m/>
    <m/>
    <n v="0"/>
    <n v="0"/>
    <m/>
    <m/>
    <n v="518559"/>
    <n v="174698"/>
    <x v="4"/>
    <x v="4"/>
    <x v="0"/>
  </r>
  <r>
    <s v="16/1882/FUL"/>
    <x v="0"/>
    <x v="0"/>
    <d v="2017-05-30T00:00:00"/>
    <d v="2020-05-30T00:00:00"/>
    <d v="2019-04-01T00:00:00"/>
    <d v="2022-03-18T00:00:00"/>
    <x v="0"/>
    <x v="0"/>
    <s v="Y"/>
    <s v="Demolition of existing single dwelling and erection of a new single dwelling."/>
    <s v="9 Charlotte Road, Barnes, London, SW13 9QJ, "/>
    <s v="SW13 9QJ"/>
    <n v="1"/>
    <m/>
    <m/>
    <m/>
    <m/>
    <m/>
    <m/>
    <m/>
    <m/>
    <n v="1"/>
    <m/>
    <m/>
    <n v="1"/>
    <m/>
    <m/>
    <m/>
    <m/>
    <m/>
    <m/>
    <n v="1"/>
    <n v="-1"/>
    <n v="0"/>
    <n v="1"/>
    <n v="0"/>
    <n v="0"/>
    <n v="0"/>
    <n v="0"/>
    <n v="0"/>
    <n v="0"/>
    <n v="0"/>
    <m/>
    <n v="0"/>
    <m/>
    <m/>
    <m/>
    <m/>
    <m/>
    <m/>
    <m/>
    <m/>
    <m/>
    <m/>
    <n v="0"/>
    <n v="0"/>
    <m/>
    <m/>
    <n v="521779"/>
    <n v="176827"/>
    <x v="5"/>
    <x v="5"/>
    <x v="0"/>
  </r>
  <r>
    <s v="16/2288/FUL"/>
    <x v="3"/>
    <x v="0"/>
    <d v="2018-08-22T00:00:00"/>
    <d v="2021-08-22T00:00:00"/>
    <d v="2020-09-15T00:00:00"/>
    <d v="2022-03-31T00:00:00"/>
    <x v="0"/>
    <x v="0"/>
    <s v="Y"/>
    <s v="Extending the existing retail and residential accommodation to provide a mixed use scheme comprising of one retail unit and 7 new residential dwellings and retention of 3 currently existing residential dwellings, incorporating cycle storage, amenity space"/>
    <s v="179 - 181 High Street, Hampton Hill"/>
    <s v="TW12"/>
    <n v="1"/>
    <n v="2"/>
    <m/>
    <m/>
    <m/>
    <m/>
    <m/>
    <m/>
    <m/>
    <n v="3"/>
    <n v="5"/>
    <n v="5"/>
    <m/>
    <m/>
    <m/>
    <m/>
    <m/>
    <m/>
    <m/>
    <n v="10"/>
    <n v="4"/>
    <n v="3"/>
    <n v="0"/>
    <n v="0"/>
    <n v="0"/>
    <n v="0"/>
    <n v="0"/>
    <n v="0"/>
    <n v="0"/>
    <n v="7"/>
    <s v="Y"/>
    <n v="7"/>
    <m/>
    <m/>
    <m/>
    <m/>
    <m/>
    <m/>
    <m/>
    <m/>
    <m/>
    <m/>
    <n v="0"/>
    <n v="0"/>
    <m/>
    <m/>
    <n v="514440"/>
    <n v="171238"/>
    <x v="6"/>
    <x v="6"/>
    <x v="0"/>
  </r>
  <r>
    <s v="16/2357/VRC"/>
    <x v="0"/>
    <x v="0"/>
    <d v="2016-08-10T00:00:00"/>
    <d v="2019-08-10T00:00:00"/>
    <d v="2017-09-25T00:00:00"/>
    <d v="2022-03-31T00:00:00"/>
    <x v="0"/>
    <x v="0"/>
    <s v="Y"/>
    <s v="Demolish 'The Bungalow' and 'The Annexe' and erect one pair of semi detached five bed houses on three floors with garages, access, forecourt, bin stores, landscaping and ancillary works"/>
    <s v="The Bungalow Annexe, Willoughby Road, Twickenham, TW1 2QH"/>
    <s v="TW1 2QH"/>
    <n v="1"/>
    <n v="1"/>
    <m/>
    <m/>
    <m/>
    <m/>
    <m/>
    <m/>
    <m/>
    <n v="2"/>
    <m/>
    <m/>
    <m/>
    <n v="2"/>
    <m/>
    <m/>
    <m/>
    <m/>
    <m/>
    <n v="2"/>
    <n v="-1"/>
    <n v="-1"/>
    <n v="0"/>
    <n v="2"/>
    <n v="0"/>
    <n v="0"/>
    <n v="0"/>
    <n v="0"/>
    <n v="0"/>
    <n v="0"/>
    <m/>
    <n v="0"/>
    <m/>
    <m/>
    <m/>
    <m/>
    <m/>
    <m/>
    <m/>
    <m/>
    <m/>
    <m/>
    <n v="0"/>
    <n v="0"/>
    <m/>
    <m/>
    <n v="517502"/>
    <n v="174565"/>
    <x v="3"/>
    <x v="3"/>
    <x v="0"/>
  </r>
  <r>
    <s v="16/2647/FUL"/>
    <x v="0"/>
    <x v="0"/>
    <d v="2017-10-10T00:00:00"/>
    <d v="2021-05-01T00:00:00"/>
    <d v="2019-12-02T00:00:00"/>
    <d v="2022-03-31T00:00:00"/>
    <x v="0"/>
    <x v="1"/>
    <s v="Y"/>
    <s v="Demolition of the existing office (B1a) building (395 sq.m) and the erection a part five / part six-storey mixed-use building comprising a ground floor office / commercial unit (300 sq.m) and 22 (11 x 1 and 11 x 2 bed) affordable 'shared ownership' apartments"/>
    <s v="2 High Street, Teddington, TW11 8EW"/>
    <s v="TW11 8EW"/>
    <m/>
    <m/>
    <m/>
    <m/>
    <m/>
    <m/>
    <m/>
    <m/>
    <m/>
    <n v="0"/>
    <n v="11"/>
    <n v="11"/>
    <m/>
    <m/>
    <m/>
    <m/>
    <m/>
    <m/>
    <m/>
    <n v="22"/>
    <n v="11"/>
    <n v="11"/>
    <n v="0"/>
    <n v="0"/>
    <n v="0"/>
    <n v="0"/>
    <n v="0"/>
    <n v="0"/>
    <n v="0"/>
    <n v="22"/>
    <s v="Y"/>
    <n v="22"/>
    <m/>
    <m/>
    <m/>
    <m/>
    <m/>
    <m/>
    <m/>
    <m/>
    <m/>
    <m/>
    <n v="0"/>
    <n v="0"/>
    <m/>
    <m/>
    <n v="515918"/>
    <n v="171031"/>
    <x v="2"/>
    <x v="2"/>
    <x v="0"/>
  </r>
  <r>
    <s v="16/3485/FUL"/>
    <x v="1"/>
    <x v="0"/>
    <d v="2017-10-30T00:00:00"/>
    <d v="2021-05-01T00:00:00"/>
    <d v="2020-01-10T00:00:00"/>
    <d v="2022-03-31T00:00:00"/>
    <x v="0"/>
    <x v="0"/>
    <s v="Y"/>
    <s v="Conversion of number 11 Upper Lodge Mews and number 12 Upper Lodge Mews into one dwelling house with internal refurbishment."/>
    <s v="11 And 12 Upper Lodge Mews, Bushy Park, Hampton Hill"/>
    <s v="TW12"/>
    <m/>
    <m/>
    <n v="2"/>
    <m/>
    <m/>
    <m/>
    <m/>
    <m/>
    <m/>
    <n v="2"/>
    <m/>
    <m/>
    <m/>
    <n v="1"/>
    <m/>
    <m/>
    <m/>
    <m/>
    <m/>
    <n v="1"/>
    <n v="0"/>
    <n v="0"/>
    <n v="-2"/>
    <n v="1"/>
    <n v="0"/>
    <n v="0"/>
    <n v="0"/>
    <n v="0"/>
    <n v="0"/>
    <n v="-1"/>
    <m/>
    <n v="-1"/>
    <m/>
    <m/>
    <m/>
    <m/>
    <m/>
    <m/>
    <m/>
    <m/>
    <m/>
    <m/>
    <n v="0"/>
    <n v="0"/>
    <m/>
    <m/>
    <n v="514501"/>
    <n v="170687"/>
    <x v="6"/>
    <x v="6"/>
    <x v="0"/>
  </r>
  <r>
    <s v="16/4405/FUL"/>
    <x v="0"/>
    <x v="0"/>
    <d v="2017-03-27T00:00:00"/>
    <d v="2020-03-27T00:00:00"/>
    <d v="2017-09-01T00:00:00"/>
    <d v="2021-06-17T00:00:00"/>
    <x v="0"/>
    <x v="0"/>
    <s v="Y"/>
    <s v="Demolition of an existing 3 bedroom bungalow and erection of a new 4 bedroom two storey dwelling (including loft accommodation) with associated landscaping works)."/>
    <s v="46 Sixth Cross Road, Twickenham, TW2 5PB"/>
    <s v="TW2 5PB"/>
    <m/>
    <m/>
    <n v="1"/>
    <m/>
    <m/>
    <m/>
    <m/>
    <m/>
    <m/>
    <n v="1"/>
    <m/>
    <m/>
    <m/>
    <n v="1"/>
    <m/>
    <m/>
    <m/>
    <m/>
    <m/>
    <n v="1"/>
    <n v="0"/>
    <n v="0"/>
    <n v="-1"/>
    <n v="1"/>
    <n v="0"/>
    <n v="0"/>
    <n v="0"/>
    <n v="0"/>
    <n v="0"/>
    <n v="0"/>
    <m/>
    <n v="0"/>
    <m/>
    <m/>
    <m/>
    <m/>
    <m/>
    <m/>
    <m/>
    <m/>
    <m/>
    <m/>
    <n v="0"/>
    <n v="0"/>
    <m/>
    <m/>
    <n v="514468"/>
    <n v="172144"/>
    <x v="7"/>
    <x v="7"/>
    <x v="0"/>
  </r>
  <r>
    <s v="17/1453/FUL"/>
    <x v="2"/>
    <x v="0"/>
    <d v="2018-04-24T00:00:00"/>
    <d v="2021-04-24T00:00:00"/>
    <d v="2019-10-03T00:00:00"/>
    <d v="2021-05-01T00:00:00"/>
    <x v="0"/>
    <x v="0"/>
    <s v="Y"/>
    <s v="Change of use of premises to live/work unit (mixed C3/B1(c) (sui generis)).  First floor extension. Erection of timber screening to existing roof terrace. Alterations to existing elevations."/>
    <s v="100 Colne Road, Twickenham, TW2 6QE, "/>
    <s v="TW2 6QE"/>
    <m/>
    <m/>
    <m/>
    <m/>
    <m/>
    <m/>
    <m/>
    <m/>
    <m/>
    <n v="0"/>
    <n v="1"/>
    <m/>
    <m/>
    <m/>
    <m/>
    <m/>
    <m/>
    <m/>
    <m/>
    <n v="1"/>
    <n v="1"/>
    <n v="0"/>
    <n v="0"/>
    <n v="0"/>
    <n v="0"/>
    <n v="0"/>
    <n v="0"/>
    <n v="0"/>
    <n v="0"/>
    <n v="1"/>
    <m/>
    <n v="1"/>
    <m/>
    <m/>
    <m/>
    <m/>
    <m/>
    <m/>
    <m/>
    <m/>
    <m/>
    <m/>
    <n v="0"/>
    <n v="0"/>
    <m/>
    <m/>
    <n v="515313"/>
    <n v="173179"/>
    <x v="8"/>
    <x v="8"/>
    <x v="0"/>
  </r>
  <r>
    <s v="17/2488/FUL"/>
    <x v="0"/>
    <x v="0"/>
    <d v="2018-04-06T00:00:00"/>
    <d v="2021-04-06T00:00:00"/>
    <d v="2018-12-01T00:00:00"/>
    <d v="2021-05-11T00:00:00"/>
    <x v="0"/>
    <x v="0"/>
    <s v="Y"/>
    <s v="Replacement dwellinghouse with associated landscaping, boundary treatment and summer house."/>
    <s v="32 Fife Road, East Sheen, London, SW14 7EL"/>
    <s v="SW14 7EL"/>
    <m/>
    <m/>
    <m/>
    <m/>
    <n v="1"/>
    <m/>
    <m/>
    <m/>
    <m/>
    <n v="1"/>
    <m/>
    <m/>
    <m/>
    <m/>
    <m/>
    <n v="1"/>
    <m/>
    <m/>
    <m/>
    <n v="1"/>
    <n v="0"/>
    <n v="0"/>
    <n v="0"/>
    <n v="0"/>
    <n v="-1"/>
    <n v="1"/>
    <n v="0"/>
    <n v="0"/>
    <n v="0"/>
    <n v="0"/>
    <m/>
    <n v="0"/>
    <m/>
    <m/>
    <m/>
    <m/>
    <m/>
    <m/>
    <m/>
    <m/>
    <m/>
    <m/>
    <n v="0"/>
    <n v="0"/>
    <m/>
    <m/>
    <n v="520119"/>
    <n v="174521"/>
    <x v="1"/>
    <x v="1"/>
    <x v="0"/>
  </r>
  <r>
    <s v="17/2769/FUL"/>
    <x v="0"/>
    <x v="0"/>
    <d v="2018-04-13T00:00:00"/>
    <d v="2021-04-13T00:00:00"/>
    <d v="2018-11-30T00:00:00"/>
    <d v="2022-03-09T00:00:00"/>
    <x v="0"/>
    <x v="0"/>
    <s v="Y"/>
    <s v="Demolition of existing detached dwelling and construction of a new 2 storey, 5 bedroom dwelling."/>
    <s v="54 Sandy Lane, Petersham, Richmond, TW10 7EL, "/>
    <s v="TW10 7EL"/>
    <m/>
    <m/>
    <n v="1"/>
    <m/>
    <m/>
    <m/>
    <m/>
    <m/>
    <m/>
    <n v="1"/>
    <m/>
    <m/>
    <m/>
    <m/>
    <n v="1"/>
    <m/>
    <m/>
    <m/>
    <m/>
    <n v="1"/>
    <n v="0"/>
    <n v="0"/>
    <n v="-1"/>
    <n v="0"/>
    <n v="1"/>
    <n v="0"/>
    <n v="0"/>
    <n v="0"/>
    <n v="0"/>
    <n v="0"/>
    <m/>
    <n v="0"/>
    <m/>
    <m/>
    <m/>
    <m/>
    <m/>
    <m/>
    <m/>
    <m/>
    <m/>
    <m/>
    <n v="0"/>
    <n v="0"/>
    <m/>
    <m/>
    <n v="517655"/>
    <n v="172610"/>
    <x v="9"/>
    <x v="9"/>
    <x v="0"/>
  </r>
  <r>
    <s v="17/2939/FUL"/>
    <x v="2"/>
    <x v="0"/>
    <d v="2017-11-09T00:00:00"/>
    <d v="2021-05-01T00:00:00"/>
    <d v="2018-09-04T00:00:00"/>
    <d v="2021-08-31T00:00:00"/>
    <x v="0"/>
    <x v="0"/>
    <s v="Y"/>
    <s v="Part conversion of rear shop unit and single storey side/rear extension to form a studio flat._x000d_"/>
    <s v="54 White Hart Lane, Barnes, London, SW13 0PZ, "/>
    <s v="SW13 0PZ"/>
    <m/>
    <m/>
    <m/>
    <m/>
    <m/>
    <m/>
    <m/>
    <m/>
    <m/>
    <n v="0"/>
    <n v="1"/>
    <m/>
    <m/>
    <m/>
    <m/>
    <m/>
    <m/>
    <m/>
    <m/>
    <n v="1"/>
    <n v="1"/>
    <n v="0"/>
    <n v="0"/>
    <n v="0"/>
    <n v="0"/>
    <n v="0"/>
    <n v="0"/>
    <n v="0"/>
    <n v="0"/>
    <n v="1"/>
    <m/>
    <n v="1"/>
    <m/>
    <m/>
    <m/>
    <m/>
    <m/>
    <m/>
    <m/>
    <m/>
    <m/>
    <m/>
    <n v="0"/>
    <n v="0"/>
    <m/>
    <m/>
    <n v="521310"/>
    <n v="175864"/>
    <x v="10"/>
    <x v="10"/>
    <x v="0"/>
  </r>
  <r>
    <s v="17/3077/FUL"/>
    <x v="0"/>
    <x v="0"/>
    <d v="2018-03-15T00:00:00"/>
    <d v="2021-03-15T00:00:00"/>
    <d v="2020-05-04T00:00:00"/>
    <d v="2022-03-31T00:00:00"/>
    <x v="0"/>
    <x v="0"/>
    <s v="Y"/>
    <s v="Erection of a 3 storey dwellinghouse with accommodation at basement level, associated landscaping works and rear outbuilding for garage."/>
    <s v="4 Church Street, Twickenham, TW1 3NJ"/>
    <s v="TW1 3NJ"/>
    <m/>
    <m/>
    <m/>
    <m/>
    <m/>
    <m/>
    <m/>
    <m/>
    <m/>
    <n v="0"/>
    <m/>
    <m/>
    <m/>
    <n v="1"/>
    <m/>
    <m/>
    <m/>
    <m/>
    <m/>
    <n v="1"/>
    <n v="0"/>
    <n v="0"/>
    <n v="0"/>
    <n v="1"/>
    <n v="0"/>
    <n v="0"/>
    <n v="0"/>
    <n v="0"/>
    <n v="0"/>
    <n v="1"/>
    <m/>
    <n v="1"/>
    <m/>
    <m/>
    <m/>
    <m/>
    <m/>
    <m/>
    <m/>
    <m/>
    <m/>
    <m/>
    <n v="0"/>
    <n v="0"/>
    <m/>
    <m/>
    <n v="516426"/>
    <n v="173349"/>
    <x v="3"/>
    <x v="3"/>
    <x v="0"/>
  </r>
  <r>
    <s v="17/4114/PS192"/>
    <x v="2"/>
    <x v="1"/>
    <d v="2017-12-28T00:00:00"/>
    <d v="2021-05-01T00:00:00"/>
    <d v="2020-12-01T00:00:00"/>
    <d v="2021-10-01T00:00:00"/>
    <x v="0"/>
    <x v="0"/>
    <s v="Y"/>
    <s v="Change of use from Class C4 (House in Multiple Occupation) to C3 (residential) to provide 1 x 3 bed flat"/>
    <s v="35A Broad Street, Teddington, TW11 8QZ, "/>
    <s v="TW11 8QZ"/>
    <m/>
    <m/>
    <m/>
    <m/>
    <m/>
    <m/>
    <m/>
    <m/>
    <m/>
    <n v="0"/>
    <m/>
    <m/>
    <n v="1"/>
    <m/>
    <m/>
    <m/>
    <m/>
    <m/>
    <m/>
    <n v="1"/>
    <n v="0"/>
    <n v="0"/>
    <n v="1"/>
    <n v="0"/>
    <n v="0"/>
    <n v="0"/>
    <n v="0"/>
    <n v="0"/>
    <n v="0"/>
    <n v="1"/>
    <m/>
    <n v="1"/>
    <m/>
    <m/>
    <m/>
    <m/>
    <m/>
    <m/>
    <m/>
    <m/>
    <m/>
    <m/>
    <n v="0"/>
    <n v="0"/>
    <m/>
    <m/>
    <n v="515625"/>
    <n v="170998"/>
    <x v="2"/>
    <x v="2"/>
    <x v="0"/>
  </r>
  <r>
    <s v="18/0282/FUL"/>
    <x v="0"/>
    <x v="0"/>
    <d v="2018-04-03T00:00:00"/>
    <d v="2021-04-03T00:00:00"/>
    <d v="2019-03-01T00:00:00"/>
    <d v="2022-03-15T00:00:00"/>
    <x v="0"/>
    <x v="0"/>
    <s v="Y"/>
    <s v="Demolition of the existing 2 storey residential building and single storey garages and erection of a pair of semi-detached, 3 storey (plus basement) 4 bedroom dwellings with associated private gardens and off street parking.  Creation of a new crossover a"/>
    <s v="Upton House, 19 - 20 Queens Ride, Barnes, London, SW13 0HX, "/>
    <s v="SW13 0HX"/>
    <m/>
    <m/>
    <n v="2"/>
    <m/>
    <m/>
    <m/>
    <m/>
    <m/>
    <m/>
    <n v="2"/>
    <m/>
    <m/>
    <m/>
    <n v="2"/>
    <m/>
    <m/>
    <m/>
    <m/>
    <m/>
    <n v="2"/>
    <n v="0"/>
    <n v="0"/>
    <n v="-2"/>
    <n v="2"/>
    <n v="0"/>
    <n v="0"/>
    <n v="0"/>
    <n v="0"/>
    <n v="0"/>
    <n v="0"/>
    <m/>
    <n v="0"/>
    <m/>
    <m/>
    <m/>
    <m/>
    <m/>
    <m/>
    <m/>
    <m/>
    <m/>
    <m/>
    <n v="0"/>
    <n v="0"/>
    <m/>
    <m/>
    <n v="522357"/>
    <n v="175528"/>
    <x v="10"/>
    <x v="10"/>
    <x v="0"/>
  </r>
  <r>
    <s v="18/1743/FUL"/>
    <x v="0"/>
    <x v="0"/>
    <d v="2018-12-20T00:00:00"/>
    <d v="2021-12-20T00:00:00"/>
    <d v="2020-09-01T00:00:00"/>
    <d v="2022-01-07T00:00:00"/>
    <x v="0"/>
    <x v="0"/>
    <s v="Y"/>
    <s v="Subdivision of existing curtilage at 168 Broom Road; alterations to existing garage to the rear of the site comprising single storey side extension; two rear dormer roof extensions; two rooflights to the front roofslope and fenestration alterations to fac"/>
    <s v="168 Broom Road, Teddington, TW11 9PQ, "/>
    <s v="TW11 9PQ"/>
    <m/>
    <m/>
    <m/>
    <m/>
    <m/>
    <m/>
    <m/>
    <m/>
    <m/>
    <n v="0"/>
    <n v="1"/>
    <m/>
    <m/>
    <m/>
    <m/>
    <m/>
    <m/>
    <m/>
    <m/>
    <n v="1"/>
    <n v="1"/>
    <n v="0"/>
    <n v="0"/>
    <n v="0"/>
    <n v="0"/>
    <n v="0"/>
    <n v="0"/>
    <n v="0"/>
    <n v="0"/>
    <n v="1"/>
    <m/>
    <n v="1"/>
    <m/>
    <m/>
    <m/>
    <m/>
    <m/>
    <m/>
    <m/>
    <m/>
    <m/>
    <m/>
    <n v="0"/>
    <n v="0"/>
    <m/>
    <m/>
    <n v="517388"/>
    <n v="170706"/>
    <x v="11"/>
    <x v="11"/>
    <x v="1"/>
  </r>
  <r>
    <s v="18/2235/VRC"/>
    <x v="2"/>
    <x v="0"/>
    <d v="2018-09-25T00:00:00"/>
    <d v="2021-09-25T00:00:00"/>
    <d v="2019-10-01T00:00:00"/>
    <d v="2021-08-01T00:00:00"/>
    <x v="0"/>
    <x v="0"/>
    <s v="Y"/>
    <s v="Removal of Condition U35386 (Residential-Ancillary Accommodation) and vary condition U35387 (Mixed use A4/C1) of planning permission 17/2301/FUL to exclude the reference to the stable block."/>
    <s v="Jolly Coopers , 16 High Street, Hampton, TW12 2SJ"/>
    <s v="TW12 2SJ"/>
    <m/>
    <m/>
    <n v="1"/>
    <m/>
    <m/>
    <m/>
    <m/>
    <m/>
    <m/>
    <n v="1"/>
    <m/>
    <n v="1"/>
    <m/>
    <m/>
    <m/>
    <m/>
    <m/>
    <m/>
    <m/>
    <n v="1"/>
    <n v="0"/>
    <n v="1"/>
    <n v="-1"/>
    <n v="0"/>
    <n v="0"/>
    <n v="0"/>
    <n v="0"/>
    <n v="0"/>
    <n v="0"/>
    <n v="0"/>
    <m/>
    <n v="0"/>
    <m/>
    <m/>
    <m/>
    <m/>
    <m/>
    <m/>
    <m/>
    <m/>
    <m/>
    <m/>
    <n v="0"/>
    <n v="0"/>
    <m/>
    <m/>
    <n v="514005"/>
    <n v="169556"/>
    <x v="12"/>
    <x v="12"/>
    <x v="0"/>
  </r>
  <r>
    <s v="18/2322/FUL"/>
    <x v="2"/>
    <x v="0"/>
    <d v="2019-05-30T00:00:00"/>
    <d v="2022-05-30T00:00:00"/>
    <d v="2020-01-13T00:00:00"/>
    <d v="2021-09-01T00:00:00"/>
    <x v="0"/>
    <x v="0"/>
    <s v="Y"/>
    <s v="Demolition of existing single-storey rear lean-to extension and formation of new external patio and other external alterations to elevations.  Change of use of rear part of ground floor level from A1(retail) to C3 (residential) to faciliate its conversion"/>
    <s v="300 - 302 Sandycombe Road, Richmond, TW9 3NG, "/>
    <s v="TW9 3NG"/>
    <m/>
    <m/>
    <m/>
    <m/>
    <m/>
    <m/>
    <m/>
    <m/>
    <m/>
    <n v="0"/>
    <m/>
    <n v="1"/>
    <m/>
    <m/>
    <m/>
    <m/>
    <m/>
    <m/>
    <m/>
    <n v="1"/>
    <n v="0"/>
    <n v="1"/>
    <n v="0"/>
    <n v="0"/>
    <n v="0"/>
    <n v="0"/>
    <n v="0"/>
    <n v="0"/>
    <n v="0"/>
    <n v="1"/>
    <m/>
    <n v="1"/>
    <m/>
    <m/>
    <m/>
    <m/>
    <m/>
    <m/>
    <m/>
    <m/>
    <m/>
    <m/>
    <n v="0"/>
    <n v="0"/>
    <m/>
    <m/>
    <n v="519061"/>
    <n v="176662"/>
    <x v="13"/>
    <x v="13"/>
    <x v="0"/>
  </r>
  <r>
    <s v="18/2928/FUL"/>
    <x v="2"/>
    <x v="0"/>
    <d v="2019-03-08T00:00:00"/>
    <d v="2022-03-08T00:00:00"/>
    <d v="2019-03-29T00:00:00"/>
    <d v="2022-02-14T00:00:00"/>
    <x v="0"/>
    <x v="0"/>
    <s v="Y"/>
    <s v="Change of use of ancillary A3 accommodation on 1st and 2nd floors to create 1No. 3bed self-contained flat (C3 use) and installation of a rear door and railings at first floor level."/>
    <s v="20 - 22 High Street, Teddington, TW11 8EW, "/>
    <s v="TW11 8EW"/>
    <m/>
    <m/>
    <m/>
    <m/>
    <m/>
    <m/>
    <m/>
    <m/>
    <m/>
    <n v="0"/>
    <m/>
    <m/>
    <n v="1"/>
    <m/>
    <m/>
    <m/>
    <m/>
    <m/>
    <m/>
    <n v="1"/>
    <n v="0"/>
    <n v="0"/>
    <n v="1"/>
    <n v="0"/>
    <n v="0"/>
    <n v="0"/>
    <n v="0"/>
    <n v="0"/>
    <n v="0"/>
    <n v="1"/>
    <m/>
    <n v="1"/>
    <m/>
    <m/>
    <m/>
    <m/>
    <m/>
    <m/>
    <m/>
    <m/>
    <m/>
    <m/>
    <n v="0"/>
    <n v="0"/>
    <m/>
    <m/>
    <n v="516022"/>
    <n v="171099"/>
    <x v="2"/>
    <x v="2"/>
    <x v="0"/>
  </r>
  <r>
    <s v="18/3613/GPD15"/>
    <x v="2"/>
    <x v="1"/>
    <d v="2018-12-28T00:00:00"/>
    <d v="2021-12-28T00:00:00"/>
    <d v="2021-03-01T00:00:00"/>
    <d v="2021-10-22T00:00:00"/>
    <x v="0"/>
    <x v="0"/>
    <s v="Y"/>
    <s v="Change of use from office B1(a) to C3 (Resdiential) use to provide 1 x 1 bed dwellinghouse."/>
    <s v="108 Shacklegate Lane, Teddington, TW11 8SH, "/>
    <s v="TW11 8SH"/>
    <m/>
    <m/>
    <m/>
    <m/>
    <m/>
    <m/>
    <m/>
    <m/>
    <m/>
    <n v="0"/>
    <n v="1"/>
    <m/>
    <m/>
    <m/>
    <m/>
    <m/>
    <m/>
    <m/>
    <m/>
    <n v="1"/>
    <n v="1"/>
    <n v="0"/>
    <n v="0"/>
    <n v="0"/>
    <n v="0"/>
    <n v="0"/>
    <n v="0"/>
    <n v="0"/>
    <n v="0"/>
    <n v="1"/>
    <m/>
    <n v="1"/>
    <m/>
    <m/>
    <m/>
    <m/>
    <m/>
    <m/>
    <m/>
    <m/>
    <m/>
    <m/>
    <n v="0"/>
    <n v="0"/>
    <m/>
    <m/>
    <n v="515394"/>
    <n v="171656"/>
    <x v="6"/>
    <x v="6"/>
    <x v="0"/>
  </r>
  <r>
    <s v="18/3815/GPD15"/>
    <x v="2"/>
    <x v="1"/>
    <d v="2019-01-18T00:00:00"/>
    <d v="2022-01-18T00:00:00"/>
    <d v="2019-11-15T00:00:00"/>
    <d v="2021-07-16T00:00:00"/>
    <x v="0"/>
    <x v="0"/>
    <s v="Y"/>
    <s v="Change of use of two detached buildings and the associated curtilage from light industrial use (Class B1(c)) to residential use (Class C3) to provide 7 x 1 bedroom units and 1 x 2 bedroom unit."/>
    <s v="42 - 42A High Street, Hampton Wick, Kingston Upon Thames, KT1 4DB, "/>
    <s v="KT1 4DB"/>
    <m/>
    <m/>
    <m/>
    <m/>
    <m/>
    <m/>
    <m/>
    <m/>
    <m/>
    <n v="0"/>
    <n v="7"/>
    <n v="1"/>
    <m/>
    <m/>
    <m/>
    <m/>
    <m/>
    <m/>
    <m/>
    <n v="8"/>
    <n v="7"/>
    <n v="1"/>
    <n v="0"/>
    <n v="0"/>
    <n v="0"/>
    <n v="0"/>
    <n v="0"/>
    <n v="0"/>
    <n v="0"/>
    <n v="8"/>
    <m/>
    <n v="8"/>
    <m/>
    <m/>
    <m/>
    <m/>
    <m/>
    <m/>
    <m/>
    <m/>
    <m/>
    <m/>
    <n v="0"/>
    <n v="0"/>
    <m/>
    <m/>
    <n v="517565"/>
    <n v="169582"/>
    <x v="11"/>
    <x v="11"/>
    <x v="0"/>
  </r>
  <r>
    <s v="18/4138/FUL"/>
    <x v="0"/>
    <x v="0"/>
    <d v="2019-11-11T00:00:00"/>
    <d v="2022-11-11T00:00:00"/>
    <d v="2020-04-14T00:00:00"/>
    <d v="2022-03-31T00:00:00"/>
    <x v="0"/>
    <x v="0"/>
    <s v="Y"/>
    <s v="Demolition of existing dwelling and construction of two-storey five-bedroom (10-Person) dwelling with basement and associated landscaping and refuse/recycling and cycle storage."/>
    <s v="2 West Park Avenue, Kew, Richmond, TW9 4AL, "/>
    <s v="TW9 4AL"/>
    <m/>
    <m/>
    <m/>
    <m/>
    <n v="1"/>
    <m/>
    <m/>
    <m/>
    <m/>
    <n v="1"/>
    <m/>
    <m/>
    <m/>
    <m/>
    <n v="1"/>
    <m/>
    <m/>
    <m/>
    <m/>
    <n v="1"/>
    <n v="0"/>
    <n v="0"/>
    <n v="0"/>
    <n v="0"/>
    <n v="0"/>
    <n v="0"/>
    <n v="0"/>
    <n v="0"/>
    <n v="0"/>
    <n v="0"/>
    <m/>
    <n v="0"/>
    <m/>
    <m/>
    <m/>
    <m/>
    <m/>
    <m/>
    <m/>
    <m/>
    <m/>
    <m/>
    <n v="0"/>
    <n v="0"/>
    <m/>
    <m/>
    <n v="519487"/>
    <n v="176661"/>
    <x v="13"/>
    <x v="13"/>
    <x v="0"/>
  </r>
  <r>
    <s v="19/0111/FUL"/>
    <x v="4"/>
    <x v="0"/>
    <d v="2019-12-12T00:00:00"/>
    <d v="2022-12-12T00:00:00"/>
    <d v="2020-03-30T00:00:00"/>
    <d v="2021-11-18T00:00:00"/>
    <x v="0"/>
    <x v="0"/>
    <s v="Y"/>
    <s v="Erection of an independent senior living extra care building comprising of 28 units (following demolition of existing care home) at 12 - 14 Station Road, the refurbishment and renovation of Nos.13 and 23 - 33 Lower Teddington Road (including the erection"/>
    <s v="Orione House - 12 Station Road _x000a__x000a_"/>
    <s v="KT1"/>
    <m/>
    <m/>
    <m/>
    <m/>
    <m/>
    <m/>
    <m/>
    <m/>
    <m/>
    <n v="0"/>
    <n v="4"/>
    <n v="23"/>
    <n v="1"/>
    <m/>
    <m/>
    <m/>
    <m/>
    <m/>
    <m/>
    <n v="28"/>
    <n v="4"/>
    <n v="23"/>
    <n v="1"/>
    <n v="0"/>
    <n v="0"/>
    <n v="0"/>
    <n v="0"/>
    <n v="0"/>
    <n v="0"/>
    <n v="28"/>
    <s v="Y"/>
    <n v="28"/>
    <m/>
    <m/>
    <m/>
    <m/>
    <m/>
    <m/>
    <m/>
    <m/>
    <m/>
    <m/>
    <n v="0"/>
    <n v="0"/>
    <s v="Y"/>
    <m/>
    <n v="517598"/>
    <n v="169722"/>
    <x v="11"/>
    <x v="11"/>
    <x v="0"/>
  </r>
  <r>
    <s v="19/0347/GPD15"/>
    <x v="2"/>
    <x v="1"/>
    <d v="2019-03-13T00:00:00"/>
    <d v="2022-03-13T00:00:00"/>
    <d v="2019-04-01T00:00:00"/>
    <d v="2021-05-05T00:00:00"/>
    <x v="0"/>
    <x v="0"/>
    <s v="Y"/>
    <s v="Change of use from B1(a) Office use to C3 Residential use to provide 3 x 1 bed and 1 x 2 bed flats with associated internal refuse and cycle storage."/>
    <s v="Albion House, Colne Road, Twickenham, TW2 6QL, "/>
    <s v="TW2 6QL"/>
    <m/>
    <m/>
    <m/>
    <m/>
    <m/>
    <m/>
    <m/>
    <m/>
    <m/>
    <n v="0"/>
    <n v="3"/>
    <n v="1"/>
    <m/>
    <m/>
    <m/>
    <m/>
    <m/>
    <m/>
    <m/>
    <n v="4"/>
    <n v="3"/>
    <n v="1"/>
    <n v="0"/>
    <n v="0"/>
    <n v="0"/>
    <n v="0"/>
    <n v="0"/>
    <n v="0"/>
    <n v="0"/>
    <n v="4"/>
    <m/>
    <n v="4"/>
    <m/>
    <m/>
    <m/>
    <m/>
    <m/>
    <m/>
    <m/>
    <m/>
    <m/>
    <m/>
    <n v="0"/>
    <n v="0"/>
    <m/>
    <m/>
    <n v="515383"/>
    <n v="173139"/>
    <x v="8"/>
    <x v="8"/>
    <x v="0"/>
  </r>
  <r>
    <s v="19/0382/FUL"/>
    <x v="0"/>
    <x v="0"/>
    <d v="2019-12-05T00:00:00"/>
    <d v="2022-12-05T00:00:00"/>
    <d v="2021-03-31T00:00:00"/>
    <d v="2022-03-31T00:00:00"/>
    <x v="0"/>
    <x v="0"/>
    <s v="Y"/>
    <s v="Erection of two-storey detached dwellinghouse and basement with sunken courtyard and green wall.  New brick wall and pedestrian gate to Popes Avenue frontage, new parking and hard and soft landscaping."/>
    <s v="Ajanta , 13 Walpole Gardens, Twickenham, TW2 5SL"/>
    <s v="TW2 5SL"/>
    <m/>
    <m/>
    <m/>
    <m/>
    <m/>
    <m/>
    <m/>
    <m/>
    <m/>
    <n v="0"/>
    <m/>
    <m/>
    <n v="1"/>
    <m/>
    <m/>
    <m/>
    <m/>
    <m/>
    <m/>
    <n v="1"/>
    <n v="0"/>
    <n v="0"/>
    <n v="1"/>
    <n v="0"/>
    <n v="0"/>
    <n v="0"/>
    <n v="0"/>
    <n v="0"/>
    <n v="0"/>
    <n v="1"/>
    <m/>
    <n v="1"/>
    <m/>
    <m/>
    <m/>
    <m/>
    <m/>
    <m/>
    <m/>
    <m/>
    <m/>
    <m/>
    <n v="0"/>
    <n v="0"/>
    <m/>
    <m/>
    <n v="515414"/>
    <n v="172536"/>
    <x v="8"/>
    <x v="8"/>
    <x v="1"/>
  </r>
  <r>
    <s v="19/0974/FUL"/>
    <x v="1"/>
    <x v="0"/>
    <d v="2019-08-02T00:00:00"/>
    <d v="2022-08-02T00:00:00"/>
    <d v="2020-02-11T00:00:00"/>
    <d v="2021-10-28T00:00:00"/>
    <x v="0"/>
    <x v="0"/>
    <s v="Y"/>
    <s v="Two-storey side/rear extension with accommodation in the roof, removal of external staircase to facilitate the conversion of existing dwellinghouse into 7 self-contained flats (4 x 1 bed and 3 x 2 bed) and associated cycle and refuse stores."/>
    <s v="Fairlight, 4 Church Grove, Hampton Wick, Kingston Upon Thames, KT1 4AL, "/>
    <s v="KT1 4AL"/>
    <m/>
    <m/>
    <m/>
    <m/>
    <m/>
    <m/>
    <m/>
    <m/>
    <n v="1"/>
    <n v="1"/>
    <n v="4"/>
    <n v="3"/>
    <m/>
    <m/>
    <m/>
    <m/>
    <m/>
    <m/>
    <m/>
    <n v="7"/>
    <n v="4"/>
    <n v="3"/>
    <n v="0"/>
    <n v="0"/>
    <n v="0"/>
    <n v="0"/>
    <n v="0"/>
    <n v="0"/>
    <n v="-1"/>
    <n v="6"/>
    <m/>
    <n v="6"/>
    <m/>
    <m/>
    <m/>
    <m/>
    <m/>
    <m/>
    <m/>
    <m/>
    <m/>
    <m/>
    <n v="0"/>
    <n v="0"/>
    <m/>
    <m/>
    <n v="517453"/>
    <n v="169423"/>
    <x v="11"/>
    <x v="11"/>
    <x v="0"/>
  </r>
  <r>
    <s v="19/1649/GPD15"/>
    <x v="2"/>
    <x v="1"/>
    <d v="2019-07-16T00:00:00"/>
    <d v="2022-07-16T00:00:00"/>
    <d v="2022-01-07T00:00:00"/>
    <d v="2022-03-31T00:00:00"/>
    <x v="0"/>
    <x v="0"/>
    <s v="Y"/>
    <s v="Conversion of B1(a) office unit at rear ground floor to C3 residential to provide 1 self-contained residential flat. (Proposal description corrected)."/>
    <s v="57B York Street, Twickenham, TW1 3LP, "/>
    <s v="TW1 3LP"/>
    <m/>
    <m/>
    <m/>
    <m/>
    <m/>
    <m/>
    <m/>
    <m/>
    <m/>
    <n v="0"/>
    <n v="1"/>
    <m/>
    <m/>
    <m/>
    <m/>
    <m/>
    <m/>
    <m/>
    <m/>
    <n v="1"/>
    <n v="1"/>
    <n v="0"/>
    <n v="0"/>
    <n v="0"/>
    <n v="0"/>
    <n v="0"/>
    <n v="0"/>
    <n v="0"/>
    <n v="0"/>
    <n v="1"/>
    <m/>
    <n v="1"/>
    <m/>
    <m/>
    <m/>
    <m/>
    <m/>
    <m/>
    <m/>
    <m/>
    <m/>
    <m/>
    <n v="0"/>
    <n v="0"/>
    <m/>
    <m/>
    <n v="516442"/>
    <n v="173470"/>
    <x v="3"/>
    <x v="3"/>
    <x v="0"/>
  </r>
  <r>
    <s v="19/1997/GPD23"/>
    <x v="2"/>
    <x v="1"/>
    <d v="2019-08-29T00:00:00"/>
    <d v="2022-08-29T00:00:00"/>
    <d v="2020-09-01T00:00:00"/>
    <d v="2022-03-31T00:00:00"/>
    <x v="0"/>
    <x v="0"/>
    <s v="Y"/>
    <s v="Change of use of property from B1(c) light industrial use to C3 residential (1x2 bedroom house)"/>
    <s v="1A - 3A Holly Road, Hampton Hill, Hampton, TW12 1QF, "/>
    <s v="TW12 1QF"/>
    <m/>
    <m/>
    <m/>
    <m/>
    <m/>
    <m/>
    <m/>
    <m/>
    <m/>
    <n v="0"/>
    <m/>
    <n v="1"/>
    <m/>
    <m/>
    <m/>
    <m/>
    <m/>
    <m/>
    <m/>
    <n v="1"/>
    <n v="0"/>
    <n v="1"/>
    <n v="0"/>
    <n v="0"/>
    <n v="0"/>
    <n v="0"/>
    <n v="0"/>
    <n v="0"/>
    <n v="0"/>
    <n v="1"/>
    <m/>
    <n v="1"/>
    <m/>
    <m/>
    <m/>
    <m/>
    <m/>
    <m/>
    <m/>
    <m/>
    <m/>
    <m/>
    <n v="0"/>
    <n v="0"/>
    <m/>
    <m/>
    <n v="514191"/>
    <n v="170734"/>
    <x v="6"/>
    <x v="6"/>
    <x v="0"/>
  </r>
  <r>
    <s v="19/2796/GPD15"/>
    <x v="2"/>
    <x v="1"/>
    <d v="2019-11-05T00:00:00"/>
    <d v="2022-11-05T00:00:00"/>
    <d v="2020-05-21T00:00:00"/>
    <d v="2022-01-14T00:00:00"/>
    <x v="0"/>
    <x v="0"/>
    <s v="Y"/>
    <s v="Change of use of the ground and basement from B1(a) office use, to Class C3 (dwellinghouse) as a single self-contained 3 bedroom flat."/>
    <s v="115 White Hart Lane, Barnes, London, SW13 0JL, "/>
    <s v="SW13 0JL"/>
    <m/>
    <m/>
    <m/>
    <m/>
    <m/>
    <m/>
    <m/>
    <m/>
    <m/>
    <n v="0"/>
    <m/>
    <m/>
    <n v="1"/>
    <m/>
    <m/>
    <m/>
    <m/>
    <m/>
    <m/>
    <n v="1"/>
    <n v="0"/>
    <n v="0"/>
    <n v="1"/>
    <n v="0"/>
    <n v="0"/>
    <n v="0"/>
    <n v="0"/>
    <n v="0"/>
    <n v="0"/>
    <n v="1"/>
    <m/>
    <n v="1"/>
    <m/>
    <m/>
    <m/>
    <m/>
    <m/>
    <m/>
    <m/>
    <m/>
    <m/>
    <m/>
    <n v="0"/>
    <n v="0"/>
    <m/>
    <m/>
    <n v="521408"/>
    <n v="175714"/>
    <x v="10"/>
    <x v="10"/>
    <x v="0"/>
  </r>
  <r>
    <s v="19/3020/FUL"/>
    <x v="1"/>
    <x v="0"/>
    <d v="2020-01-15T00:00:00"/>
    <d v="2023-01-15T00:00:00"/>
    <d v="2020-05-01T00:00:00"/>
    <d v="2021-06-14T00:00:00"/>
    <x v="0"/>
    <x v="0"/>
    <s v="Y"/>
    <s v="Replacement mansard roof and two dormers to rear elevation, erection of new front elevation dormer, blocking up of existing front elevation rooflight, enlargement of existing basement area, creation of rear basement terrace, ground floor extension, and erection of front garden wall to facilitate the reversion of existing block of two maisonettes to a single dwelling house"/>
    <s v="44 Nassau Road, Barnes, London"/>
    <s v="SW13 9QE"/>
    <n v="1"/>
    <m/>
    <m/>
    <n v="1"/>
    <m/>
    <m/>
    <m/>
    <m/>
    <m/>
    <n v="2"/>
    <m/>
    <m/>
    <m/>
    <m/>
    <m/>
    <n v="1"/>
    <m/>
    <m/>
    <m/>
    <n v="1"/>
    <n v="-1"/>
    <n v="0"/>
    <n v="0"/>
    <n v="-1"/>
    <n v="0"/>
    <n v="1"/>
    <n v="0"/>
    <n v="0"/>
    <n v="0"/>
    <n v="-1"/>
    <m/>
    <n v="-1"/>
    <m/>
    <m/>
    <m/>
    <m/>
    <m/>
    <m/>
    <m/>
    <m/>
    <m/>
    <m/>
    <n v="0"/>
    <n v="0"/>
    <m/>
    <m/>
    <n v="521753"/>
    <n v="176604"/>
    <x v="5"/>
    <x v="5"/>
    <x v="0"/>
  </r>
  <r>
    <s v="19/3211/FUL"/>
    <x v="2"/>
    <x v="0"/>
    <d v="2021-03-18T00:00:00"/>
    <d v="2024-03-18T00:00:00"/>
    <d v="2020-12-01T00:00:00"/>
    <d v="2021-11-01T00:00:00"/>
    <x v="0"/>
    <x v="0"/>
    <s v="Y"/>
    <s v="Change of use from one dwelling house falling under Class C4 (houses in multiple occupation) to Class C3 (dwellinghouse) to provide 1 x 2bed and 1 x 1bed flats._x000d__x000d_"/>
    <s v="33A Broad Street, Teddington, TW11 8QZ, "/>
    <s v="TW11 8QZ"/>
    <m/>
    <m/>
    <m/>
    <m/>
    <m/>
    <m/>
    <m/>
    <m/>
    <m/>
    <n v="0"/>
    <n v="1"/>
    <n v="1"/>
    <m/>
    <m/>
    <m/>
    <m/>
    <m/>
    <m/>
    <m/>
    <n v="2"/>
    <n v="1"/>
    <n v="1"/>
    <n v="0"/>
    <n v="0"/>
    <n v="0"/>
    <n v="0"/>
    <n v="0"/>
    <n v="0"/>
    <n v="0"/>
    <n v="2"/>
    <m/>
    <n v="2"/>
    <m/>
    <m/>
    <m/>
    <m/>
    <m/>
    <m/>
    <m/>
    <m/>
    <m/>
    <m/>
    <n v="0"/>
    <n v="0"/>
    <m/>
    <m/>
    <n v="515617"/>
    <n v="170997"/>
    <x v="2"/>
    <x v="2"/>
    <x v="0"/>
  </r>
  <r>
    <s v="19/3436/FUL"/>
    <x v="1"/>
    <x v="0"/>
    <d v="2020-06-11T00:00:00"/>
    <d v="2023-06-11T00:00:00"/>
    <d v="2020-07-31T00:00:00"/>
    <d v="2021-07-29T00:00:00"/>
    <x v="0"/>
    <x v="0"/>
    <s v="Y"/>
    <s v="Works to Retail Unit - replacement store to rear to accommodate cycle and refuse stores. Works to upper floor flat - New hard and soft landscaping, replacement windows and doors on rear elevation to facilite the conversion of upper floor maisonette into 2 x one-bedroom flats. "/>
    <s v="49 - 49A King Street Parade, Twickenham"/>
    <s v="TW1 3SG"/>
    <m/>
    <m/>
    <n v="1"/>
    <m/>
    <m/>
    <m/>
    <m/>
    <m/>
    <m/>
    <n v="1"/>
    <n v="2"/>
    <m/>
    <m/>
    <m/>
    <m/>
    <m/>
    <m/>
    <m/>
    <m/>
    <n v="2"/>
    <n v="2"/>
    <n v="0"/>
    <n v="-1"/>
    <n v="0"/>
    <n v="0"/>
    <n v="0"/>
    <n v="0"/>
    <n v="0"/>
    <n v="0"/>
    <n v="1"/>
    <m/>
    <n v="1"/>
    <m/>
    <m/>
    <m/>
    <m/>
    <m/>
    <m/>
    <m/>
    <m/>
    <m/>
    <m/>
    <n v="0"/>
    <n v="0"/>
    <m/>
    <m/>
    <n v="516190"/>
    <n v="173118"/>
    <x v="3"/>
    <x v="3"/>
    <x v="0"/>
  </r>
  <r>
    <s v="19/3706/FUL"/>
    <x v="4"/>
    <x v="0"/>
    <d v="2020-08-20T00:00:00"/>
    <d v="2023-08-20T00:00:00"/>
    <d v="2021-04-01T00:00:00"/>
    <d v="2021-06-30T00:00:00"/>
    <x v="0"/>
    <x v="0"/>
    <s v="Y"/>
    <s v="Change of use from B1 to D2 (gym) on part of second floor. Change of use from D2 (gym) on third floor to 2 no. 1 bedroom flats. Change of use from A3 on ground and first floor to B1 Office. Alterations to fenestration on south elevation."/>
    <s v="Vineyard Heights, 20 Mortlake High Street, Mortlake, London, SW14 8JN"/>
    <s v="SW14 8"/>
    <m/>
    <m/>
    <m/>
    <m/>
    <m/>
    <m/>
    <m/>
    <m/>
    <m/>
    <n v="0"/>
    <n v="2"/>
    <m/>
    <m/>
    <m/>
    <m/>
    <m/>
    <m/>
    <m/>
    <m/>
    <n v="2"/>
    <n v="2"/>
    <n v="0"/>
    <n v="0"/>
    <n v="0"/>
    <n v="0"/>
    <n v="0"/>
    <n v="0"/>
    <n v="0"/>
    <n v="0"/>
    <n v="2"/>
    <m/>
    <n v="2"/>
    <m/>
    <m/>
    <m/>
    <m/>
    <m/>
    <m/>
    <m/>
    <m/>
    <m/>
    <m/>
    <n v="0"/>
    <n v="0"/>
    <m/>
    <m/>
    <n v="520567"/>
    <n v="175919"/>
    <x v="10"/>
    <x v="10"/>
    <x v="0"/>
  </r>
  <r>
    <s v="19/3758/FUL"/>
    <x v="1"/>
    <x v="0"/>
    <d v="2020-04-30T00:00:00"/>
    <d v="2023-04-30T00:00:00"/>
    <d v="2020-08-03T00:00:00"/>
    <d v="2021-10-07T00:00:00"/>
    <x v="0"/>
    <x v="0"/>
    <s v="Y"/>
    <s v="Single storey rear extension and change of use from 4 x self-contained flats back to a family house"/>
    <s v="65 Palewell Park, East Sheen, London, SW14 8JJ"/>
    <s v="SW14 8JJ"/>
    <n v="4"/>
    <m/>
    <m/>
    <m/>
    <m/>
    <m/>
    <m/>
    <m/>
    <m/>
    <n v="4"/>
    <m/>
    <m/>
    <n v="1"/>
    <m/>
    <m/>
    <m/>
    <m/>
    <m/>
    <m/>
    <n v="1"/>
    <n v="-4"/>
    <n v="0"/>
    <n v="1"/>
    <n v="0"/>
    <n v="0"/>
    <n v="0"/>
    <n v="0"/>
    <n v="0"/>
    <n v="0"/>
    <n v="-3"/>
    <m/>
    <n v="-3"/>
    <m/>
    <m/>
    <m/>
    <m/>
    <m/>
    <m/>
    <m/>
    <m/>
    <m/>
    <m/>
    <n v="0"/>
    <n v="0"/>
    <m/>
    <m/>
    <n v="520722"/>
    <n v="175144"/>
    <x v="1"/>
    <x v="1"/>
    <x v="0"/>
  </r>
  <r>
    <s v="19/3770/FUL"/>
    <x v="0"/>
    <x v="0"/>
    <d v="2020-04-01T00:00:00"/>
    <d v="2023-04-01T00:00:00"/>
    <d v="2020-07-01T00:00:00"/>
    <d v="2022-03-17T00:00:00"/>
    <x v="0"/>
    <x v="0"/>
    <s v="Y"/>
    <s v="Erection of a replacement two storey detached dwelling house with accommodation in the roof and associated hard and soft landscaping, cycle and refuse store. New gate."/>
    <s v="31 St Albans Gardens, Teddington, TW11 8AE"/>
    <s v="TW11 8AE"/>
    <m/>
    <m/>
    <m/>
    <n v="1"/>
    <m/>
    <m/>
    <m/>
    <m/>
    <m/>
    <n v="1"/>
    <m/>
    <m/>
    <m/>
    <n v="1"/>
    <m/>
    <m/>
    <m/>
    <m/>
    <m/>
    <n v="1"/>
    <n v="0"/>
    <n v="0"/>
    <n v="0"/>
    <n v="0"/>
    <n v="0"/>
    <n v="0"/>
    <n v="0"/>
    <n v="0"/>
    <n v="0"/>
    <n v="0"/>
    <m/>
    <n v="0"/>
    <m/>
    <m/>
    <m/>
    <m/>
    <m/>
    <m/>
    <m/>
    <m/>
    <m/>
    <m/>
    <n v="0"/>
    <n v="0"/>
    <m/>
    <m/>
    <n v="516359"/>
    <n v="171323"/>
    <x v="2"/>
    <x v="2"/>
    <x v="0"/>
  </r>
  <r>
    <s v="19/3852/GPD15"/>
    <x v="2"/>
    <x v="1"/>
    <d v="2020-02-06T00:00:00"/>
    <d v="2023-02-06T00:00:00"/>
    <d v="2020-02-10T00:00:00"/>
    <d v="2021-07-05T00:00:00"/>
    <x v="0"/>
    <x v="0"/>
    <s v="Y"/>
    <s v="Change of use of ground floor from B1a office to C3 (Residential) use comprising 1x studio flat and 1x 1 bedroom flat"/>
    <s v="59 North Worple Way, Mortlake, London"/>
    <s v="SW14 8HE"/>
    <m/>
    <m/>
    <m/>
    <m/>
    <m/>
    <m/>
    <m/>
    <m/>
    <m/>
    <n v="0"/>
    <n v="2"/>
    <m/>
    <m/>
    <m/>
    <m/>
    <m/>
    <m/>
    <m/>
    <m/>
    <n v="2"/>
    <n v="2"/>
    <n v="0"/>
    <n v="0"/>
    <n v="0"/>
    <n v="0"/>
    <n v="0"/>
    <n v="0"/>
    <n v="0"/>
    <n v="0"/>
    <n v="2"/>
    <m/>
    <n v="2"/>
    <m/>
    <m/>
    <m/>
    <m/>
    <m/>
    <m/>
    <m/>
    <m/>
    <m/>
    <m/>
    <n v="0"/>
    <n v="0"/>
    <m/>
    <m/>
    <n v="520890"/>
    <n v="175755"/>
    <x v="10"/>
    <x v="10"/>
    <x v="0"/>
  </r>
  <r>
    <s v="20/0303/FUL"/>
    <x v="2"/>
    <x v="0"/>
    <d v="2020-04-21T00:00:00"/>
    <d v="2023-04-21T00:00:00"/>
    <d v="2020-05-20T00:00:00"/>
    <d v="2022-03-31T00:00:00"/>
    <x v="0"/>
    <x v="0"/>
    <s v="Y"/>
    <s v="Demolition of existing part single, part double storey rear extension, change of use of part ground, first and second floors from A2 to C3 residential use and erection of two-storey rear extension and mansard roof extension incorporating solar panels to facilitate the creation of 6 flats (4 x 1 bed flats and 2 x 2 bed flats) with associated fenestration alterations, cycle and refuse stores, car parking, hard and soft landscaping"/>
    <s v="341 Upper Richmond Road West, East Sheen, London, SW14 8QN, "/>
    <s v="SW14 8QN"/>
    <m/>
    <m/>
    <m/>
    <m/>
    <m/>
    <m/>
    <m/>
    <m/>
    <m/>
    <n v="0"/>
    <n v="4"/>
    <n v="2"/>
    <m/>
    <m/>
    <m/>
    <m/>
    <m/>
    <m/>
    <m/>
    <n v="6"/>
    <n v="4"/>
    <n v="2"/>
    <n v="0"/>
    <n v="0"/>
    <n v="0"/>
    <n v="0"/>
    <n v="0"/>
    <n v="0"/>
    <n v="0"/>
    <n v="6"/>
    <m/>
    <n v="6"/>
    <m/>
    <m/>
    <m/>
    <m/>
    <m/>
    <m/>
    <m/>
    <m/>
    <m/>
    <m/>
    <n v="0"/>
    <n v="0"/>
    <m/>
    <m/>
    <n v="520601"/>
    <n v="175400"/>
    <x v="1"/>
    <x v="1"/>
    <x v="0"/>
  </r>
  <r>
    <s v="20/0881/FUL"/>
    <x v="1"/>
    <x v="0"/>
    <d v="2020-10-30T00:00:00"/>
    <d v="2023-10-30T00:00:00"/>
    <d v="2021-03-31T00:00:00"/>
    <d v="2021-04-01T00:00:00"/>
    <x v="0"/>
    <x v="0"/>
    <s v="Y"/>
    <s v="Reversion of the existing dwelling into two semi-detached residential dwelling houses."/>
    <s v="281 Lonsdale Road, Barnes, London, SW13 9QB"/>
    <s v="SW13 9QB"/>
    <m/>
    <m/>
    <m/>
    <m/>
    <m/>
    <m/>
    <m/>
    <n v="1"/>
    <m/>
    <n v="1"/>
    <m/>
    <m/>
    <n v="1"/>
    <m/>
    <n v="1"/>
    <m/>
    <m/>
    <m/>
    <m/>
    <n v="2"/>
    <n v="0"/>
    <n v="0"/>
    <n v="1"/>
    <n v="0"/>
    <n v="1"/>
    <n v="0"/>
    <n v="0"/>
    <n v="-1"/>
    <n v="0"/>
    <n v="1"/>
    <m/>
    <n v="1"/>
    <m/>
    <m/>
    <m/>
    <m/>
    <m/>
    <m/>
    <m/>
    <m/>
    <m/>
    <m/>
    <n v="0"/>
    <n v="0"/>
    <m/>
    <m/>
    <n v="521660"/>
    <n v="176636"/>
    <x v="5"/>
    <x v="5"/>
    <x v="0"/>
  </r>
  <r>
    <s v="20/1056/FUL"/>
    <x v="2"/>
    <x v="0"/>
    <d v="2020-06-03T00:00:00"/>
    <d v="2023-06-03T00:00:00"/>
    <d v="2020-03-02T00:00:00"/>
    <d v="2021-04-01T00:00:00"/>
    <x v="0"/>
    <x v="0"/>
    <s v="Y"/>
    <s v="Change of use from dentists surgery on ground floor and residential flat on first floor to single dwellinghouse"/>
    <s v="Unit 6, 13 St Johns Road, Hampton Wick, Kingston Upon Thames, KT1 4AN"/>
    <s v="KT1 4AN"/>
    <m/>
    <n v="1"/>
    <m/>
    <m/>
    <m/>
    <m/>
    <m/>
    <m/>
    <m/>
    <n v="1"/>
    <m/>
    <m/>
    <n v="1"/>
    <m/>
    <m/>
    <m/>
    <m/>
    <m/>
    <m/>
    <n v="1"/>
    <n v="0"/>
    <n v="-1"/>
    <n v="1"/>
    <n v="0"/>
    <n v="0"/>
    <n v="0"/>
    <n v="0"/>
    <n v="0"/>
    <n v="0"/>
    <n v="0"/>
    <m/>
    <n v="0"/>
    <m/>
    <m/>
    <m/>
    <m/>
    <m/>
    <m/>
    <m/>
    <m/>
    <m/>
    <m/>
    <n v="0"/>
    <n v="0"/>
    <m/>
    <m/>
    <n v="517463"/>
    <n v="169474"/>
    <x v="11"/>
    <x v="11"/>
    <x v="0"/>
  </r>
  <r>
    <s v="20/1071/FUL"/>
    <x v="0"/>
    <x v="0"/>
    <d v="2020-06-08T00:00:00"/>
    <d v="2023-06-08T00:00:00"/>
    <d v="2021-02-01T00:00:00"/>
    <d v="2022-03-31T00:00:00"/>
    <x v="0"/>
    <x v="0"/>
    <s v="Y"/>
    <s v="Proposed Demolition of Existing House and Construction of New Dwelling"/>
    <s v="25 Cranmer Road, Hampton Hill, TW12 1DN"/>
    <s v="TW12 1DN"/>
    <m/>
    <n v="1"/>
    <m/>
    <m/>
    <m/>
    <m/>
    <m/>
    <m/>
    <m/>
    <n v="1"/>
    <m/>
    <m/>
    <n v="1"/>
    <m/>
    <m/>
    <m/>
    <m/>
    <m/>
    <m/>
    <n v="1"/>
    <n v="0"/>
    <n v="-1"/>
    <n v="1"/>
    <n v="0"/>
    <n v="0"/>
    <n v="0"/>
    <n v="0"/>
    <n v="0"/>
    <n v="0"/>
    <n v="0"/>
    <m/>
    <n v="0"/>
    <m/>
    <m/>
    <m/>
    <m/>
    <m/>
    <m/>
    <m/>
    <m/>
    <m/>
    <m/>
    <n v="0"/>
    <n v="0"/>
    <m/>
    <m/>
    <n v="513897"/>
    <n v="171526"/>
    <x v="6"/>
    <x v="6"/>
    <x v="0"/>
  </r>
  <r>
    <s v="20/1274/FUL"/>
    <x v="2"/>
    <x v="0"/>
    <d v="2020-08-05T00:00:00"/>
    <d v="2023-08-05T00:00:00"/>
    <d v="2020-03-23T00:00:00"/>
    <d v="2022-03-31T00:00:00"/>
    <x v="0"/>
    <x v="0"/>
    <s v="Y"/>
    <s v="Demolition of existing property, construction of 2 x two-storey plus attic and basement terraced dwellings and associated car parking, cycle parking, refuse stores and hard and soft landscaping."/>
    <s v="29 Howsman Road, Barnes, London, SW13 9AW"/>
    <s v="SW13 9AW"/>
    <n v="2"/>
    <m/>
    <m/>
    <m/>
    <m/>
    <m/>
    <m/>
    <m/>
    <m/>
    <n v="2"/>
    <m/>
    <m/>
    <n v="2"/>
    <m/>
    <m/>
    <m/>
    <m/>
    <m/>
    <m/>
    <n v="2"/>
    <n v="-2"/>
    <n v="0"/>
    <n v="2"/>
    <n v="0"/>
    <n v="0"/>
    <n v="0"/>
    <n v="0"/>
    <n v="0"/>
    <n v="0"/>
    <n v="0"/>
    <m/>
    <n v="0"/>
    <m/>
    <m/>
    <m/>
    <m/>
    <m/>
    <m/>
    <m/>
    <m/>
    <m/>
    <m/>
    <n v="0"/>
    <n v="0"/>
    <m/>
    <m/>
    <n v="522192"/>
    <n v="177628"/>
    <x v="5"/>
    <x v="5"/>
    <x v="1"/>
  </r>
  <r>
    <s v="20/1560/FUL"/>
    <x v="1"/>
    <x v="0"/>
    <d v="2020-09-02T00:00:00"/>
    <d v="2023-09-02T00:00:00"/>
    <d v="2020-11-25T00:00:00"/>
    <d v="2021-05-14T00:00:00"/>
    <x v="0"/>
    <x v="0"/>
    <s v="Y"/>
    <s v="The proposal is to convert the existing 4 bedroom flat above the shop to 3X One bedroom flats with single storey rear and infill extension, and altering the roof/second floor and part second &amp; first floor extension and associated internal changes."/>
    <s v="Flat Above, 203 Waldegrave Road, Teddington, TW11 8LX, "/>
    <s v="TW11 8LX"/>
    <m/>
    <m/>
    <m/>
    <n v="1"/>
    <m/>
    <m/>
    <m/>
    <m/>
    <m/>
    <n v="1"/>
    <n v="3"/>
    <m/>
    <m/>
    <m/>
    <m/>
    <m/>
    <m/>
    <m/>
    <m/>
    <n v="3"/>
    <n v="3"/>
    <n v="0"/>
    <n v="0"/>
    <n v="-1"/>
    <n v="0"/>
    <n v="0"/>
    <n v="0"/>
    <n v="0"/>
    <n v="0"/>
    <n v="2"/>
    <m/>
    <n v="2"/>
    <m/>
    <m/>
    <m/>
    <m/>
    <m/>
    <m/>
    <m/>
    <m/>
    <m/>
    <m/>
    <n v="0"/>
    <n v="0"/>
    <m/>
    <m/>
    <n v="515578"/>
    <n v="171697"/>
    <x v="2"/>
    <x v="2"/>
    <x v="0"/>
  </r>
  <r>
    <s v="20/1696/GPD15"/>
    <x v="2"/>
    <x v="1"/>
    <d v="2021-03-03T00:00:00"/>
    <d v="2024-03-03T00:00:00"/>
    <d v="2021-03-31T00:00:00"/>
    <d v="2022-02-23T00:00:00"/>
    <x v="0"/>
    <x v="0"/>
    <s v="Y"/>
    <s v="Conversion of offices (Use Class B1a) to 14 flats (Use Class C3)"/>
    <s v="18 - 22 Church Street, Hampton, TW12 2EG"/>
    <s v="TW12 2EG"/>
    <m/>
    <m/>
    <m/>
    <m/>
    <m/>
    <m/>
    <m/>
    <m/>
    <m/>
    <n v="0"/>
    <n v="14"/>
    <m/>
    <m/>
    <m/>
    <m/>
    <m/>
    <m/>
    <m/>
    <m/>
    <n v="14"/>
    <n v="14"/>
    <n v="0"/>
    <n v="0"/>
    <n v="0"/>
    <n v="0"/>
    <n v="0"/>
    <n v="0"/>
    <n v="0"/>
    <n v="0"/>
    <n v="14"/>
    <s v="Y"/>
    <n v="14"/>
    <m/>
    <m/>
    <m/>
    <m/>
    <m/>
    <m/>
    <m/>
    <m/>
    <m/>
    <m/>
    <n v="0"/>
    <n v="0"/>
    <m/>
    <m/>
    <n v="514145"/>
    <n v="169627"/>
    <x v="12"/>
    <x v="12"/>
    <x v="0"/>
  </r>
  <r>
    <s v="20/1867/FUL"/>
    <x v="2"/>
    <x v="0"/>
    <d v="2020-11-13T00:00:00"/>
    <d v="2023-11-13T00:00:00"/>
    <d v="2021-01-01T00:00:00"/>
    <d v="2022-02-18T00:00:00"/>
    <x v="0"/>
    <x v="0"/>
    <s v="Y"/>
    <s v="PART CHANGE OF USE OF REAR GROUND FLOOR COMMERCIAL TO RESIDENTIAL USE (C3) TO PROVIDE 1 RESIDENTIAL UNIT (1X1 BEDROOM, 2 PERSON) WITH ASSOCIATED CYCLE STORAGE, REFUSE STORAGE AND PRIVATE AMENITY SPACE"/>
    <s v="Rear Of, 44 King Street, Twickenham, TW1 3SH, "/>
    <s v="TW1 3SH"/>
    <m/>
    <m/>
    <m/>
    <m/>
    <m/>
    <m/>
    <m/>
    <m/>
    <m/>
    <n v="0"/>
    <n v="1"/>
    <m/>
    <m/>
    <m/>
    <m/>
    <m/>
    <m/>
    <m/>
    <m/>
    <n v="1"/>
    <n v="1"/>
    <n v="0"/>
    <n v="0"/>
    <n v="0"/>
    <n v="0"/>
    <n v="0"/>
    <n v="0"/>
    <n v="0"/>
    <n v="0"/>
    <n v="1"/>
    <m/>
    <n v="1"/>
    <m/>
    <m/>
    <m/>
    <m/>
    <m/>
    <m/>
    <m/>
    <m/>
    <m/>
    <m/>
    <n v="0"/>
    <n v="0"/>
    <m/>
    <m/>
    <n v="516178"/>
    <n v="173202"/>
    <x v="3"/>
    <x v="3"/>
    <x v="0"/>
  </r>
  <r>
    <s v="20/2284/GPD15"/>
    <x v="2"/>
    <x v="1"/>
    <d v="2020-10-05T00:00:00"/>
    <d v="2023-10-05T00:00:00"/>
    <d v="2021-05-10T00:00:00"/>
    <d v="2022-03-31T00:00:00"/>
    <x v="0"/>
    <x v="0"/>
    <s v="Y"/>
    <s v="Conversion of 87 square metres of floorspace from B1(a) to C3 (residential) to create 1 studio unit and 1 x 1 bedroom unit"/>
    <s v="First And Second Floors, 296 Sandycombe Road, Richmond, TW9 3NG, "/>
    <s v="TW9 3NG"/>
    <m/>
    <m/>
    <m/>
    <m/>
    <m/>
    <m/>
    <m/>
    <m/>
    <m/>
    <n v="0"/>
    <n v="2"/>
    <m/>
    <m/>
    <m/>
    <m/>
    <m/>
    <m/>
    <m/>
    <m/>
    <n v="2"/>
    <n v="2"/>
    <n v="0"/>
    <n v="0"/>
    <n v="0"/>
    <n v="0"/>
    <n v="0"/>
    <n v="0"/>
    <n v="0"/>
    <n v="0"/>
    <n v="2"/>
    <m/>
    <n v="2"/>
    <m/>
    <m/>
    <m/>
    <m/>
    <m/>
    <m/>
    <m/>
    <m/>
    <m/>
    <m/>
    <n v="0"/>
    <n v="0"/>
    <m/>
    <m/>
    <n v="519056"/>
    <n v="176648"/>
    <x v="13"/>
    <x v="13"/>
    <x v="0"/>
  </r>
  <r>
    <s v="20/3227/FUL"/>
    <x v="2"/>
    <x v="0"/>
    <d v="2021-04-16T00:00:00"/>
    <d v="2024-04-16T00:00:00"/>
    <d v="2021-04-28T00:00:00"/>
    <d v="2022-03-16T00:00:00"/>
    <x v="0"/>
    <x v="0"/>
    <s v="Y"/>
    <s v="Conversion of a detached 2 flat property to a single dwellinghouse, conversion of garage to entrance hall, rear ground floor extension."/>
    <s v="11A Atbara Road, Teddington, TW11 9PA"/>
    <s v="TW11 9PA"/>
    <n v="1"/>
    <n v="1"/>
    <m/>
    <m/>
    <m/>
    <m/>
    <m/>
    <m/>
    <m/>
    <n v="2"/>
    <m/>
    <m/>
    <n v="1"/>
    <m/>
    <m/>
    <m/>
    <m/>
    <m/>
    <m/>
    <n v="1"/>
    <n v="-1"/>
    <n v="-1"/>
    <n v="1"/>
    <n v="0"/>
    <n v="0"/>
    <n v="0"/>
    <n v="0"/>
    <n v="0"/>
    <n v="0"/>
    <n v="-1"/>
    <m/>
    <n v="-1"/>
    <m/>
    <m/>
    <m/>
    <m/>
    <m/>
    <m/>
    <m/>
    <m/>
    <m/>
    <m/>
    <n v="0"/>
    <n v="0"/>
    <m/>
    <m/>
    <n v="516877"/>
    <n v="170799"/>
    <x v="11"/>
    <x v="11"/>
    <x v="0"/>
  </r>
  <r>
    <s v="21/0323/GPD15"/>
    <x v="2"/>
    <x v="1"/>
    <d v="2021-03-15T00:00:00"/>
    <d v="2024-03-15T00:00:00"/>
    <d v="2021-06-01T00:00:00"/>
    <d v="2022-02-01T00:00:00"/>
    <x v="0"/>
    <x v="0"/>
    <s v="Y"/>
    <s v="Change of use of an end of terrace two storey building from office (B1) to residential use (Class C3)"/>
    <s v="1A May Road, Twickenham, TW2 6QW, "/>
    <s v="TW2 6QW"/>
    <m/>
    <m/>
    <m/>
    <m/>
    <m/>
    <m/>
    <m/>
    <m/>
    <m/>
    <n v="0"/>
    <m/>
    <n v="1"/>
    <m/>
    <m/>
    <m/>
    <m/>
    <m/>
    <m/>
    <m/>
    <n v="1"/>
    <n v="0"/>
    <n v="1"/>
    <n v="0"/>
    <n v="0"/>
    <n v="0"/>
    <n v="0"/>
    <n v="0"/>
    <n v="0"/>
    <n v="0"/>
    <n v="1"/>
    <m/>
    <n v="1"/>
    <m/>
    <m/>
    <m/>
    <m/>
    <m/>
    <m/>
    <m/>
    <m/>
    <m/>
    <m/>
    <n v="0"/>
    <n v="0"/>
    <m/>
    <m/>
    <n v="515302"/>
    <n v="173042"/>
    <x v="8"/>
    <x v="8"/>
    <x v="0"/>
  </r>
  <r>
    <s v="21/0568/GPD13"/>
    <x v="2"/>
    <x v="1"/>
    <d v="2021-04-27T00:00:00"/>
    <d v="2024-04-27T00:00:00"/>
    <d v="2021-07-01T00:00:00"/>
    <d v="2021-11-23T00:00:00"/>
    <x v="0"/>
    <x v="0"/>
    <s v="Y"/>
    <s v="Proposed change of use of part ground floor (for access &amp; refuse) &amp; first floor of betting office to class C3 2 nos. self-contained Residential Units with associated external (access to ff) &amp; internal alterations_x000a_"/>
    <s v="664 Hanworth Road, Whitton"/>
    <s v="TW4 5NP"/>
    <m/>
    <m/>
    <m/>
    <m/>
    <m/>
    <m/>
    <m/>
    <m/>
    <m/>
    <n v="0"/>
    <n v="2"/>
    <m/>
    <m/>
    <m/>
    <m/>
    <m/>
    <m/>
    <m/>
    <m/>
    <n v="2"/>
    <n v="2"/>
    <n v="0"/>
    <n v="0"/>
    <n v="0"/>
    <n v="0"/>
    <n v="0"/>
    <n v="0"/>
    <n v="0"/>
    <n v="0"/>
    <n v="2"/>
    <m/>
    <n v="2"/>
    <m/>
    <m/>
    <m/>
    <m/>
    <m/>
    <m/>
    <m/>
    <m/>
    <m/>
    <m/>
    <n v="0"/>
    <n v="0"/>
    <m/>
    <m/>
    <n v="512728"/>
    <n v="173606"/>
    <x v="14"/>
    <x v="14"/>
    <x v="0"/>
  </r>
  <r>
    <s v="21/0975/FUL"/>
    <x v="2"/>
    <x v="0"/>
    <d v="2022-02-04T00:00:00"/>
    <d v="2025-02-04T00:00:00"/>
    <d v="2022-02-04T00:00:00"/>
    <d v="2022-03-31T00:00:00"/>
    <x v="0"/>
    <x v="0"/>
    <s v="Y"/>
    <s v="Removal of extraction flue, new rear boundary wall, alterations to existing ground floor rear extension, alterations/replacement windows and doors to facilitate the change of use of part ground floor from restaurant to shop/office (Class E) and part ground and upper floors from restaurant to residential use to create 2 flats (1 x 1 bedroom flat and 1 x 2 bedroom flat)"/>
    <s v="5 White Hart Lane, Barnes, London, SW13 0PX"/>
    <s v="SW13 0PX"/>
    <m/>
    <m/>
    <m/>
    <m/>
    <m/>
    <m/>
    <m/>
    <m/>
    <m/>
    <n v="0"/>
    <n v="1"/>
    <n v="1"/>
    <m/>
    <m/>
    <m/>
    <m/>
    <m/>
    <m/>
    <m/>
    <n v="2"/>
    <n v="1"/>
    <n v="1"/>
    <n v="0"/>
    <n v="0"/>
    <n v="0"/>
    <n v="0"/>
    <n v="0"/>
    <n v="0"/>
    <n v="0"/>
    <n v="2"/>
    <m/>
    <n v="2"/>
    <m/>
    <m/>
    <m/>
    <m/>
    <m/>
    <m/>
    <m/>
    <m/>
    <m/>
    <m/>
    <n v="0"/>
    <n v="0"/>
    <m/>
    <m/>
    <n v="521270"/>
    <n v="176076"/>
    <x v="10"/>
    <x v="10"/>
    <x v="0"/>
  </r>
  <r>
    <s v="21/1113/ES191"/>
    <x v="2"/>
    <x v="0"/>
    <d v="2021-05-10T00:00:00"/>
    <d v="2021-05-10T00:00:00"/>
    <d v="2021-05-10T00:00:00"/>
    <d v="2021-05-10T00:00:00"/>
    <x v="0"/>
    <x v="0"/>
    <s v="Y"/>
    <s v="Established use as single family dwelling."/>
    <s v="2 Magna Square, East Sheen, London, SW14 8LH"/>
    <s v="SW14 8LH"/>
    <m/>
    <n v="1"/>
    <m/>
    <m/>
    <m/>
    <m/>
    <m/>
    <m/>
    <m/>
    <n v="1"/>
    <m/>
    <m/>
    <n v="1"/>
    <m/>
    <m/>
    <m/>
    <m/>
    <m/>
    <m/>
    <n v="1"/>
    <n v="0"/>
    <n v="-1"/>
    <n v="1"/>
    <n v="0"/>
    <n v="0"/>
    <n v="0"/>
    <n v="0"/>
    <n v="0"/>
    <n v="0"/>
    <n v="0"/>
    <m/>
    <n v="0"/>
    <m/>
    <m/>
    <m/>
    <m/>
    <m/>
    <m/>
    <m/>
    <m/>
    <m/>
    <m/>
    <n v="0"/>
    <n v="0"/>
    <m/>
    <m/>
    <n v="520436"/>
    <n v="175645"/>
    <x v="1"/>
    <x v="1"/>
    <x v="0"/>
  </r>
  <r>
    <s v="21/1163/ES191"/>
    <x v="2"/>
    <x v="0"/>
    <d v="2021-05-10T00:00:00"/>
    <d v="2021-05-10T00:00:00"/>
    <d v="2021-05-10T00:00:00"/>
    <d v="2021-05-10T00:00:00"/>
    <x v="0"/>
    <x v="0"/>
    <s v="Y"/>
    <s v="Use of property as a single residential dwelling"/>
    <s v="19 Orleans Road, Twickenham, TW1 3BJ"/>
    <s v="TW1 3BJ"/>
    <n v="1"/>
    <m/>
    <m/>
    <m/>
    <m/>
    <m/>
    <m/>
    <m/>
    <m/>
    <n v="1"/>
    <n v="1"/>
    <m/>
    <m/>
    <m/>
    <m/>
    <m/>
    <m/>
    <m/>
    <m/>
    <n v="1"/>
    <n v="0"/>
    <n v="0"/>
    <n v="0"/>
    <n v="0"/>
    <n v="0"/>
    <n v="0"/>
    <n v="0"/>
    <n v="0"/>
    <n v="0"/>
    <n v="0"/>
    <m/>
    <n v="0"/>
    <m/>
    <m/>
    <m/>
    <m/>
    <m/>
    <m/>
    <m/>
    <m/>
    <m/>
    <m/>
    <n v="0"/>
    <n v="0"/>
    <m/>
    <m/>
    <n v="516926"/>
    <n v="173754"/>
    <x v="3"/>
    <x v="3"/>
    <x v="0"/>
  </r>
  <r>
    <s v="21/1270/ES191"/>
    <x v="1"/>
    <x v="0"/>
    <d v="2021-06-29T00:00:00"/>
    <d v="2021-06-29T00:00:00"/>
    <d v="2021-06-29T00:00:00"/>
    <d v="2021-06-29T00:00:00"/>
    <x v="0"/>
    <x v="0"/>
    <s v="Y"/>
    <s v="Residential flat above garage."/>
    <s v="Flat , 32 St Georges Road, Twickenham, TW1 1QR"/>
    <s v="TW1 1QR"/>
    <m/>
    <m/>
    <m/>
    <m/>
    <m/>
    <m/>
    <m/>
    <m/>
    <m/>
    <n v="0"/>
    <n v="1"/>
    <m/>
    <m/>
    <m/>
    <m/>
    <m/>
    <m/>
    <m/>
    <m/>
    <n v="1"/>
    <n v="1"/>
    <n v="0"/>
    <n v="0"/>
    <n v="0"/>
    <n v="0"/>
    <n v="0"/>
    <n v="0"/>
    <n v="0"/>
    <n v="0"/>
    <n v="1"/>
    <m/>
    <n v="1"/>
    <m/>
    <m/>
    <m/>
    <m/>
    <m/>
    <m/>
    <m/>
    <m/>
    <m/>
    <m/>
    <n v="0"/>
    <n v="0"/>
    <m/>
    <m/>
    <n v="516877"/>
    <n v="174852"/>
    <x v="0"/>
    <x v="0"/>
    <x v="0"/>
  </r>
  <r>
    <s v="21/2589/PS192"/>
    <x v="2"/>
    <x v="1"/>
    <d v="2021-09-10T00:00:00"/>
    <d v="2021-09-10T00:00:00"/>
    <d v="2021-07-29T00:00:00"/>
    <d v="2022-02-01T00:00:00"/>
    <x v="0"/>
    <x v="0"/>
    <s v="Y"/>
    <s v="Change of use from a single family dwellinghouse (Use Class C3(a)) to a dwellinghouse comprising 4 people living together as a single household and receiving care (Use Class C3(b))."/>
    <s v="23 Cheyne Avenue, Twickenham, TW2 6AN"/>
    <s v="TW2 6AN"/>
    <m/>
    <m/>
    <m/>
    <n v="1"/>
    <m/>
    <m/>
    <m/>
    <m/>
    <m/>
    <n v="1"/>
    <m/>
    <m/>
    <m/>
    <n v="1"/>
    <m/>
    <m/>
    <m/>
    <m/>
    <m/>
    <n v="1"/>
    <n v="0"/>
    <n v="0"/>
    <n v="0"/>
    <n v="0"/>
    <n v="0"/>
    <n v="0"/>
    <n v="0"/>
    <n v="0"/>
    <n v="0"/>
    <n v="0"/>
    <m/>
    <n v="0"/>
    <m/>
    <m/>
    <m/>
    <m/>
    <m/>
    <m/>
    <m/>
    <m/>
    <m/>
    <m/>
    <n v="0"/>
    <n v="0"/>
    <m/>
    <s v="Y"/>
    <n v="512913"/>
    <n v="173047"/>
    <x v="14"/>
    <x v="14"/>
    <x v="0"/>
  </r>
  <r>
    <s v="21/2812/ES191"/>
    <x v="1"/>
    <x v="0"/>
    <d v="2021-09-28T00:00:00"/>
    <d v="2021-09-28T00:00:00"/>
    <d v="2021-09-28T00:00:00"/>
    <d v="2021-09-28T00:00:00"/>
    <x v="0"/>
    <x v="0"/>
    <s v="Y"/>
    <s v="To establish the use of No.5a as a separate dwelling."/>
    <s v="5A Dickens Close, Petersham, Richmond, TW10 7AU"/>
    <s v="TW10 7AU"/>
    <m/>
    <m/>
    <m/>
    <m/>
    <n v="1"/>
    <m/>
    <m/>
    <m/>
    <m/>
    <n v="1"/>
    <m/>
    <n v="1"/>
    <n v="1"/>
    <m/>
    <m/>
    <m/>
    <m/>
    <m/>
    <m/>
    <n v="2"/>
    <n v="0"/>
    <n v="1"/>
    <n v="1"/>
    <n v="0"/>
    <n v="-1"/>
    <n v="0"/>
    <n v="0"/>
    <n v="0"/>
    <n v="0"/>
    <n v="1"/>
    <m/>
    <n v="1"/>
    <m/>
    <m/>
    <m/>
    <m/>
    <m/>
    <m/>
    <m/>
    <m/>
    <m/>
    <m/>
    <n v="0"/>
    <n v="0"/>
    <m/>
    <m/>
    <n v="518107"/>
    <n v="172841"/>
    <x v="9"/>
    <x v="9"/>
    <x v="0"/>
  </r>
  <r>
    <s v="21/3684/ES191"/>
    <x v="2"/>
    <x v="0"/>
    <d v="2022-02-01T00:00:00"/>
    <d v="2025-02-01T00:00:00"/>
    <d v="2022-02-01T00:00:00"/>
    <d v="2022-02-01T00:00:00"/>
    <x v="0"/>
    <x v="0"/>
    <s v="Y"/>
    <s v="Use of property as a self-contained dwellinghouse"/>
    <s v="255A Sheen Lane East Sheen London SW14 8RN"/>
    <s v="SW14 8RN"/>
    <m/>
    <m/>
    <m/>
    <m/>
    <m/>
    <m/>
    <m/>
    <m/>
    <m/>
    <n v="0"/>
    <n v="1"/>
    <m/>
    <m/>
    <m/>
    <m/>
    <m/>
    <m/>
    <m/>
    <m/>
    <n v="1"/>
    <n v="1"/>
    <n v="0"/>
    <n v="0"/>
    <n v="0"/>
    <n v="0"/>
    <n v="0"/>
    <n v="0"/>
    <n v="0"/>
    <n v="0"/>
    <n v="1"/>
    <m/>
    <n v="1"/>
    <m/>
    <m/>
    <m/>
    <m/>
    <m/>
    <m/>
    <m/>
    <m/>
    <m/>
    <m/>
    <n v="0"/>
    <n v="0"/>
    <m/>
    <m/>
    <n v="520450"/>
    <n v="174830"/>
    <x v="1"/>
    <x v="1"/>
    <x v="1"/>
  </r>
  <r>
    <s v="21/4059/GPD26"/>
    <x v="2"/>
    <x v="1"/>
    <d v="2022-01-20T00:00:00"/>
    <d v="2025-01-20T00:00:00"/>
    <d v="2020-07-15T00:00:00"/>
    <d v="2022-03-29T00:00:00"/>
    <x v="0"/>
    <x v="0"/>
    <s v="Y"/>
    <s v="Change of use for part of ground floor from former A2 now Class E use (bank) to C3 use (self contained residential flat) with mezzanine floor extending over part of the commercial space below."/>
    <s v="341 Upper Richmond Road West, East Sheen, London, SW14 8QN, "/>
    <s v="SW14 8QN"/>
    <m/>
    <m/>
    <m/>
    <m/>
    <m/>
    <m/>
    <m/>
    <m/>
    <m/>
    <n v="0"/>
    <m/>
    <n v="1"/>
    <m/>
    <m/>
    <m/>
    <m/>
    <m/>
    <m/>
    <m/>
    <n v="1"/>
    <n v="0"/>
    <n v="1"/>
    <n v="0"/>
    <n v="0"/>
    <n v="0"/>
    <n v="0"/>
    <n v="0"/>
    <n v="0"/>
    <n v="0"/>
    <n v="1"/>
    <m/>
    <n v="1"/>
    <m/>
    <m/>
    <m/>
    <m/>
    <m/>
    <m/>
    <m/>
    <m/>
    <m/>
    <m/>
    <n v="0"/>
    <n v="0"/>
    <m/>
    <m/>
    <n v="520601"/>
    <n v="175400"/>
    <x v="1"/>
    <x v="1"/>
    <x v="0"/>
  </r>
  <r>
    <s v="22/0009/ES191"/>
    <x v="1"/>
    <x v="0"/>
    <d v="2022-01-25T00:00:00"/>
    <d v="2025-01-25T00:00:00"/>
    <d v="2022-01-25T00:00:00"/>
    <d v="2022-01-25T00:00:00"/>
    <x v="0"/>
    <x v="0"/>
    <s v="Y"/>
    <s v="Use of property as a single family dwelling house"/>
    <s v="335 - 337 Lonsdale Road, Barnes, London"/>
    <s v="SW13 9PY"/>
    <m/>
    <n v="2"/>
    <m/>
    <m/>
    <m/>
    <m/>
    <m/>
    <m/>
    <m/>
    <n v="2"/>
    <m/>
    <m/>
    <m/>
    <n v="1"/>
    <m/>
    <m/>
    <m/>
    <m/>
    <m/>
    <n v="1"/>
    <n v="0"/>
    <n v="-2"/>
    <n v="0"/>
    <n v="1"/>
    <n v="0"/>
    <n v="0"/>
    <n v="0"/>
    <n v="0"/>
    <n v="0"/>
    <n v="-1"/>
    <m/>
    <n v="-1"/>
    <m/>
    <m/>
    <m/>
    <m/>
    <m/>
    <m/>
    <m/>
    <m/>
    <m/>
    <m/>
    <n v="0"/>
    <n v="0"/>
    <m/>
    <m/>
    <n v="521605"/>
    <n v="176518"/>
    <x v="5"/>
    <x v="5"/>
    <x v="0"/>
  </r>
  <r>
    <s v="22/0375/ES191"/>
    <x v="1"/>
    <x v="0"/>
    <d v="2022-03-29T00:00:00"/>
    <d v="2025-03-29T00:00:00"/>
    <d v="2022-03-29T00:00:00"/>
    <d v="2022-03-29T00:00:00"/>
    <x v="0"/>
    <x v="0"/>
    <s v="Y"/>
    <s v="Use of the property as a self-contained dwelling at lower ground floor, and a self-contained dwelling contained across ground, 1st and 2nd floors"/>
    <s v="14 Mount Ararat Road, Richmond, TW10 6PA, "/>
    <s v="TW10 6PA"/>
    <n v="2"/>
    <n v="1"/>
    <m/>
    <m/>
    <m/>
    <m/>
    <m/>
    <m/>
    <m/>
    <n v="3"/>
    <n v="1"/>
    <m/>
    <m/>
    <n v="1"/>
    <m/>
    <m/>
    <m/>
    <m/>
    <m/>
    <n v="2"/>
    <n v="-1"/>
    <n v="-1"/>
    <n v="0"/>
    <n v="1"/>
    <n v="0"/>
    <n v="0"/>
    <n v="0"/>
    <n v="0"/>
    <n v="0"/>
    <n v="-1"/>
    <m/>
    <n v="-1"/>
    <m/>
    <m/>
    <m/>
    <m/>
    <m/>
    <m/>
    <m/>
    <m/>
    <m/>
    <m/>
    <n v="0"/>
    <n v="0"/>
    <m/>
    <m/>
    <n v="518245"/>
    <n v="174790"/>
    <x v="4"/>
    <x v="4"/>
    <x v="0"/>
  </r>
  <r>
    <s v="07/3348/FUL"/>
    <x v="0"/>
    <x v="0"/>
    <d v="2008-04-01T00:00:00"/>
    <d v="2011-04-01T00:00:00"/>
    <d v="2012-08-17T00:00:00"/>
    <m/>
    <x v="1"/>
    <x v="0"/>
    <s v="Y"/>
    <s v="Demolition of existing house and outbuildings, construction of 3 houses."/>
    <s v="289 Petersham Road, Richmond, Surrey, TW10 7DA"/>
    <s v="TW10 7DA"/>
    <m/>
    <m/>
    <m/>
    <n v="1"/>
    <m/>
    <m/>
    <m/>
    <m/>
    <m/>
    <n v="1"/>
    <n v="1"/>
    <m/>
    <m/>
    <n v="2"/>
    <m/>
    <m/>
    <m/>
    <m/>
    <m/>
    <n v="3"/>
    <n v="1"/>
    <n v="0"/>
    <n v="0"/>
    <n v="1"/>
    <n v="0"/>
    <n v="0"/>
    <n v="0"/>
    <n v="0"/>
    <n v="0"/>
    <n v="2"/>
    <m/>
    <m/>
    <m/>
    <n v="2"/>
    <m/>
    <m/>
    <m/>
    <m/>
    <m/>
    <m/>
    <m/>
    <m/>
    <n v="2"/>
    <n v="2"/>
    <m/>
    <m/>
    <n v="517856"/>
    <n v="172364"/>
    <x v="9"/>
    <x v="9"/>
    <x v="0"/>
  </r>
  <r>
    <s v="07/3512/FUL"/>
    <x v="0"/>
    <x v="0"/>
    <d v="2008-01-30T00:00:00"/>
    <d v="2011-01-30T00:00:00"/>
    <d v="2011-01-25T00:00:00"/>
    <m/>
    <x v="1"/>
    <x v="0"/>
    <s v="Y"/>
    <s v="Demolition of an existing bungalow and construction of two new residential units. Separate entrance will be provided to both dwellings. The developments two main levels: above lower ground and a built out roof area underneath a pitch roof."/>
    <s v="64 Ormond Avenue, Hampton, TW12 2RX"/>
    <s v="TW12 2RX"/>
    <m/>
    <m/>
    <n v="1"/>
    <m/>
    <m/>
    <m/>
    <m/>
    <m/>
    <m/>
    <n v="1"/>
    <n v="1"/>
    <m/>
    <m/>
    <n v="1"/>
    <m/>
    <m/>
    <m/>
    <m/>
    <m/>
    <n v="2"/>
    <n v="1"/>
    <n v="0"/>
    <n v="-1"/>
    <n v="1"/>
    <n v="0"/>
    <n v="0"/>
    <n v="0"/>
    <n v="0"/>
    <n v="0"/>
    <n v="1"/>
    <m/>
    <m/>
    <m/>
    <n v="1"/>
    <m/>
    <m/>
    <m/>
    <m/>
    <m/>
    <m/>
    <m/>
    <m/>
    <n v="1"/>
    <n v="1"/>
    <m/>
    <m/>
    <n v="513713"/>
    <n v="169858"/>
    <x v="12"/>
    <x v="12"/>
    <x v="0"/>
  </r>
  <r>
    <s v="11/0468/PS192"/>
    <x v="0"/>
    <x v="0"/>
    <d v="2011-03-07T00:00:00"/>
    <d v="2014-03-07T00:00:00"/>
    <d v="2011-03-07T00:00:00"/>
    <m/>
    <x v="1"/>
    <x v="0"/>
    <s v="N"/>
    <s v="Continuing construction of block of 11 flats on site of Osbourne House under permission 07/2991/FUL after 28/02/2011 (when the permission would otherwise have expired) will be lawful."/>
    <s v="Becketts Wharf And Osbourne House, Becketts Place, Hampton Wick"/>
    <s v="KT1 4ER"/>
    <m/>
    <m/>
    <m/>
    <m/>
    <m/>
    <m/>
    <m/>
    <m/>
    <m/>
    <n v="0"/>
    <n v="4"/>
    <n v="7"/>
    <m/>
    <m/>
    <m/>
    <m/>
    <m/>
    <m/>
    <m/>
    <n v="11"/>
    <n v="4"/>
    <n v="7"/>
    <n v="0"/>
    <n v="0"/>
    <n v="0"/>
    <n v="0"/>
    <n v="0"/>
    <n v="0"/>
    <n v="0"/>
    <n v="11"/>
    <s v="Y"/>
    <m/>
    <m/>
    <n v="11"/>
    <m/>
    <m/>
    <m/>
    <m/>
    <m/>
    <m/>
    <m/>
    <m/>
    <n v="11"/>
    <n v="11"/>
    <m/>
    <m/>
    <n v="517650"/>
    <n v="169624"/>
    <x v="11"/>
    <x v="11"/>
    <x v="0"/>
  </r>
  <r>
    <s v="13/1327/FUL"/>
    <x v="2"/>
    <x v="0"/>
    <d v="2013-09-03T00:00:00"/>
    <d v="2016-09-03T00:00:00"/>
    <d v="2016-08-19T00:00:00"/>
    <m/>
    <x v="1"/>
    <x v="0"/>
    <s v="Y"/>
    <s v="Reversion of Doughty House and Doughty Cottage, change of use from D1 gallery to a single family dwelling. New conservatory with basement below; underground car parking beneath the upper garden and linked to Doughty House; part re-construction of rear ele"/>
    <s v="Doughty House And Doughty Cottage, 142 - 142A Richmond Hill, Richmond"/>
    <s v="TW10 6RN"/>
    <m/>
    <m/>
    <m/>
    <n v="2"/>
    <m/>
    <m/>
    <m/>
    <m/>
    <m/>
    <n v="2"/>
    <m/>
    <m/>
    <m/>
    <n v="1"/>
    <m/>
    <m/>
    <m/>
    <m/>
    <m/>
    <n v="1"/>
    <n v="0"/>
    <n v="0"/>
    <n v="0"/>
    <n v="-1"/>
    <n v="0"/>
    <n v="0"/>
    <n v="0"/>
    <n v="0"/>
    <n v="0"/>
    <n v="-1"/>
    <m/>
    <m/>
    <m/>
    <n v="-1"/>
    <m/>
    <m/>
    <m/>
    <m/>
    <m/>
    <m/>
    <m/>
    <m/>
    <n v="-1"/>
    <n v="-1"/>
    <m/>
    <m/>
    <n v="518397"/>
    <n v="173968"/>
    <x v="9"/>
    <x v="9"/>
    <x v="0"/>
  </r>
  <r>
    <s v="14/2797/P3JPA"/>
    <x v="2"/>
    <x v="1"/>
    <d v="2014-08-20T00:00:00"/>
    <d v="2017-11-27T00:00:00"/>
    <d v="2017-06-30T00:00:00"/>
    <m/>
    <x v="1"/>
    <x v="0"/>
    <s v="Y"/>
    <s v="Proposed change of use of part of an existing two storey office block (B1a Use Class) to Residential (C3 Use Class) creating 6 No.flats (comprising 1 x 1-bed unit and 5 x 2-bed units)."/>
    <s v="Crane Mews, 32 Gould Road, Twickenham"/>
    <s v="TW2 6RS"/>
    <m/>
    <m/>
    <m/>
    <m/>
    <m/>
    <m/>
    <m/>
    <m/>
    <m/>
    <n v="0"/>
    <n v="1"/>
    <n v="5"/>
    <m/>
    <m/>
    <m/>
    <m/>
    <m/>
    <m/>
    <m/>
    <n v="6"/>
    <n v="1"/>
    <n v="5"/>
    <n v="0"/>
    <n v="0"/>
    <n v="0"/>
    <n v="0"/>
    <n v="0"/>
    <n v="0"/>
    <n v="0"/>
    <n v="6"/>
    <m/>
    <m/>
    <m/>
    <n v="6"/>
    <m/>
    <m/>
    <m/>
    <m/>
    <m/>
    <m/>
    <m/>
    <m/>
    <n v="6"/>
    <n v="6"/>
    <m/>
    <m/>
    <n v="515206"/>
    <n v="173341"/>
    <x v="8"/>
    <x v="8"/>
    <x v="0"/>
  </r>
  <r>
    <s v="14/5284/FUL"/>
    <x v="1"/>
    <x v="0"/>
    <d v="2015-02-16T00:00:00"/>
    <d v="2018-02-16T00:00:00"/>
    <d v="2018-03-23T00:00:00"/>
    <m/>
    <x v="1"/>
    <x v="0"/>
    <s v="Y"/>
    <s v="The reversion of a Building of Townscape Merit from two self-contained flats (1x1 and 1x3 beds) to a single-family dwelling (Use Class C3: Dwelling Houses) including a rear side infill extension with associated works."/>
    <s v="46 Halford Road, Richmond"/>
    <s v="TW10 6AP"/>
    <n v="1"/>
    <m/>
    <n v="1"/>
    <m/>
    <m/>
    <m/>
    <m/>
    <m/>
    <m/>
    <n v="2"/>
    <m/>
    <m/>
    <m/>
    <n v="1"/>
    <m/>
    <m/>
    <m/>
    <m/>
    <m/>
    <n v="1"/>
    <n v="-1"/>
    <n v="0"/>
    <n v="-1"/>
    <n v="1"/>
    <n v="0"/>
    <n v="0"/>
    <n v="0"/>
    <n v="0"/>
    <n v="0"/>
    <n v="-1"/>
    <m/>
    <m/>
    <m/>
    <n v="-1"/>
    <m/>
    <m/>
    <m/>
    <m/>
    <m/>
    <m/>
    <m/>
    <m/>
    <n v="-1"/>
    <n v="-1"/>
    <m/>
    <m/>
    <n v="518090"/>
    <n v="174701"/>
    <x v="4"/>
    <x v="4"/>
    <x v="0"/>
  </r>
  <r>
    <s v="15/1486/FUL"/>
    <x v="0"/>
    <x v="0"/>
    <d v="2015-07-16T00:00:00"/>
    <d v="2018-07-16T00:00:00"/>
    <d v="2018-06-04T00:00:00"/>
    <m/>
    <x v="1"/>
    <x v="0"/>
    <s v="Y"/>
    <s v="Demolition of existing dwelling and erection of 2 No.4 bed semi-detached dwellings with associated parking and landscaping."/>
    <s v="8 Heathside, Whitton, TW4 5NN"/>
    <s v="TW4 5NN"/>
    <m/>
    <n v="1"/>
    <m/>
    <m/>
    <m/>
    <m/>
    <m/>
    <m/>
    <m/>
    <n v="1"/>
    <m/>
    <m/>
    <m/>
    <n v="2"/>
    <m/>
    <m/>
    <m/>
    <m/>
    <m/>
    <n v="2"/>
    <n v="0"/>
    <n v="-1"/>
    <n v="0"/>
    <n v="2"/>
    <n v="0"/>
    <n v="0"/>
    <n v="0"/>
    <n v="0"/>
    <n v="0"/>
    <n v="1"/>
    <m/>
    <m/>
    <m/>
    <n v="1"/>
    <m/>
    <m/>
    <m/>
    <m/>
    <m/>
    <m/>
    <m/>
    <m/>
    <n v="1"/>
    <n v="1"/>
    <m/>
    <m/>
    <n v="512819"/>
    <n v="173657"/>
    <x v="14"/>
    <x v="14"/>
    <x v="0"/>
  </r>
  <r>
    <s v="15/2204/FUL"/>
    <x v="0"/>
    <x v="0"/>
    <d v="2018-07-03T00:00:00"/>
    <d v="2021-07-03T00:00:00"/>
    <d v="2021-07-03T00:00:00"/>
    <m/>
    <x v="1"/>
    <x v="0"/>
    <s v="Y"/>
    <s v="Change of use from a private garage and store to a 2 bedroom house with associated single storey extensions; retention of existing photovoltaic arrays; associated cycle and refuse/recycle stores; hard and soft landscaping and installation of car turntable"/>
    <s v="1E Colonial Avenue, Twickenham, TW2 7EE, "/>
    <s v="TW2 7EE"/>
    <m/>
    <m/>
    <m/>
    <m/>
    <m/>
    <m/>
    <m/>
    <m/>
    <m/>
    <n v="0"/>
    <m/>
    <n v="1"/>
    <m/>
    <m/>
    <m/>
    <m/>
    <m/>
    <m/>
    <m/>
    <n v="1"/>
    <n v="0"/>
    <n v="1"/>
    <n v="0"/>
    <n v="0"/>
    <n v="0"/>
    <n v="0"/>
    <n v="0"/>
    <n v="0"/>
    <n v="0"/>
    <n v="1"/>
    <m/>
    <m/>
    <n v="1"/>
    <m/>
    <m/>
    <m/>
    <m/>
    <m/>
    <m/>
    <m/>
    <m/>
    <m/>
    <n v="1"/>
    <n v="1"/>
    <m/>
    <m/>
    <n v="514174"/>
    <n v="174381"/>
    <x v="15"/>
    <x v="15"/>
    <x v="0"/>
  </r>
  <r>
    <s v="15/3072/FUL"/>
    <x v="2"/>
    <x v="0"/>
    <d v="2016-10-07T00:00:00"/>
    <d v="2019-10-07T00:00:00"/>
    <d v="2018-03-01T00:00:00"/>
    <m/>
    <x v="1"/>
    <x v="0"/>
    <s v="Y"/>
    <s v="Conversion, extension and alteration of the existing church building to provide for 6 x 2 bedroom flats over four levels together with 6 off-street car parking spaces, motorcycle parking, garden amenity areas and refuse, recycling and cycle parking areas."/>
    <s v="Christ Church, Station Road, Teddington"/>
    <s v="TW11"/>
    <m/>
    <m/>
    <m/>
    <m/>
    <m/>
    <m/>
    <m/>
    <m/>
    <m/>
    <n v="0"/>
    <m/>
    <n v="6"/>
    <m/>
    <m/>
    <m/>
    <m/>
    <m/>
    <m/>
    <m/>
    <n v="6"/>
    <n v="0"/>
    <n v="6"/>
    <n v="0"/>
    <n v="0"/>
    <n v="0"/>
    <n v="0"/>
    <n v="0"/>
    <n v="0"/>
    <n v="0"/>
    <n v="6"/>
    <m/>
    <m/>
    <n v="6"/>
    <m/>
    <m/>
    <m/>
    <m/>
    <m/>
    <m/>
    <m/>
    <m/>
    <m/>
    <n v="6"/>
    <n v="6"/>
    <m/>
    <m/>
    <n v="516013"/>
    <n v="171023"/>
    <x v="2"/>
    <x v="2"/>
    <x v="0"/>
  </r>
  <r>
    <s v="15/3296/FUL"/>
    <x v="0"/>
    <x v="0"/>
    <d v="2019-08-13T00:00:00"/>
    <d v="2022-08-13T00:00:00"/>
    <d v="2021-03-31T00:00:00"/>
    <d v="2022-08-17T00:00:00"/>
    <x v="1"/>
    <x v="2"/>
    <s v="Y"/>
    <s v="SITE A:-Removal of 40 garages Create a short terrace of high quality two storey houses consisting of three x  three-bedroom houses and two x  four-bedroom houses. Provision of 16 parking spaces in a shared surface courtyard"/>
    <s v="Garages Site A, Bucklands Road, Teddington"/>
    <s v="TW11"/>
    <m/>
    <m/>
    <m/>
    <m/>
    <m/>
    <m/>
    <m/>
    <m/>
    <m/>
    <n v="0"/>
    <m/>
    <m/>
    <n v="3"/>
    <n v="2"/>
    <m/>
    <m/>
    <m/>
    <m/>
    <m/>
    <n v="5"/>
    <n v="0"/>
    <n v="0"/>
    <n v="3"/>
    <n v="2"/>
    <n v="0"/>
    <n v="0"/>
    <n v="0"/>
    <n v="0"/>
    <n v="0"/>
    <n v="5"/>
    <m/>
    <m/>
    <n v="5"/>
    <m/>
    <m/>
    <m/>
    <m/>
    <m/>
    <m/>
    <m/>
    <m/>
    <m/>
    <n v="5"/>
    <n v="5"/>
    <m/>
    <m/>
    <n v="517328"/>
    <n v="170954"/>
    <x v="11"/>
    <x v="11"/>
    <x v="0"/>
  </r>
  <r>
    <s v="15/3297/FUL"/>
    <x v="0"/>
    <x v="0"/>
    <d v="2019-08-13T00:00:00"/>
    <d v="2022-08-13T00:00:00"/>
    <d v="2021-03-31T00:00:00"/>
    <m/>
    <x v="1"/>
    <x v="2"/>
    <s v="Y"/>
    <s v="SITE B The site is currently an open parking court of approximately 28 spaces accessed from Bucklands Road. Create a pair of semi-detached high quality four-bedroom houses._x000a_-Provision of 24 car parking spaces"/>
    <s v="Garage Site B, Bucklands Road, Teddington"/>
    <s v="TW11"/>
    <m/>
    <m/>
    <m/>
    <m/>
    <m/>
    <m/>
    <m/>
    <m/>
    <m/>
    <n v="0"/>
    <m/>
    <m/>
    <m/>
    <n v="2"/>
    <m/>
    <m/>
    <m/>
    <m/>
    <m/>
    <n v="2"/>
    <n v="0"/>
    <n v="0"/>
    <n v="0"/>
    <n v="2"/>
    <n v="0"/>
    <n v="0"/>
    <n v="0"/>
    <n v="0"/>
    <n v="0"/>
    <n v="2"/>
    <m/>
    <m/>
    <m/>
    <n v="2"/>
    <m/>
    <m/>
    <m/>
    <m/>
    <m/>
    <m/>
    <m/>
    <m/>
    <n v="2"/>
    <n v="2"/>
    <m/>
    <m/>
    <n v="517351"/>
    <n v="170884"/>
    <x v="11"/>
    <x v="11"/>
    <x v="0"/>
  </r>
  <r>
    <s v="16/0058/FUL"/>
    <x v="2"/>
    <x v="0"/>
    <d v="2016-07-14T00:00:00"/>
    <d v="2019-07-14T00:00:00"/>
    <d v="2019-07-10T00:00:00"/>
    <m/>
    <x v="1"/>
    <x v="0"/>
    <s v="Y"/>
    <s v="Change of use of 2nd floor and 3rd floor level from ancillary retail to nine 1 bedroom flats (C3 use) with external alterations and enclosure of walkway at 1st floor, new residential access, bin store, bicycle storage, replacement of plant, new stairs to"/>
    <s v="29 George Street, Richmond, TW9 1HY"/>
    <s v="TW9 1HY"/>
    <m/>
    <m/>
    <m/>
    <m/>
    <m/>
    <m/>
    <m/>
    <m/>
    <m/>
    <n v="0"/>
    <n v="9"/>
    <m/>
    <m/>
    <m/>
    <m/>
    <m/>
    <m/>
    <m/>
    <m/>
    <n v="9"/>
    <n v="9"/>
    <n v="0"/>
    <n v="0"/>
    <n v="0"/>
    <n v="0"/>
    <n v="0"/>
    <n v="0"/>
    <n v="0"/>
    <n v="0"/>
    <n v="9"/>
    <m/>
    <m/>
    <m/>
    <m/>
    <n v="9"/>
    <m/>
    <m/>
    <m/>
    <m/>
    <m/>
    <m/>
    <m/>
    <n v="9"/>
    <n v="9"/>
    <m/>
    <m/>
    <n v="517924"/>
    <n v="174891"/>
    <x v="4"/>
    <x v="4"/>
    <x v="0"/>
  </r>
  <r>
    <s v="16/0606/FUL"/>
    <x v="4"/>
    <x v="0"/>
    <d v="2017-09-05T00:00:00"/>
    <d v="2021-05-01T00:00:00"/>
    <d v="2021-04-26T00:00:00"/>
    <m/>
    <x v="1"/>
    <x v="0"/>
    <s v="Y"/>
    <s v="Retention of former police station building with partial demolition of the rear wings of the police station and demolition of the rear garages and the construction of 28 residential units (4 x 1 bedroom, 12 x 2 bedroom, 10 x 3 bedroom and 2 x 4 bedroom) a"/>
    <s v="Police Station, 60 - 68 Station Road, Hampton"/>
    <s v="TW12 2AX"/>
    <m/>
    <m/>
    <m/>
    <m/>
    <m/>
    <m/>
    <m/>
    <m/>
    <m/>
    <n v="0"/>
    <n v="4"/>
    <n v="12"/>
    <n v="10"/>
    <n v="2"/>
    <m/>
    <m/>
    <m/>
    <m/>
    <m/>
    <n v="28"/>
    <n v="4"/>
    <n v="12"/>
    <n v="10"/>
    <n v="2"/>
    <n v="0"/>
    <n v="0"/>
    <n v="0"/>
    <n v="0"/>
    <n v="0"/>
    <n v="28"/>
    <s v="Y"/>
    <m/>
    <m/>
    <m/>
    <n v="28"/>
    <m/>
    <m/>
    <m/>
    <m/>
    <m/>
    <m/>
    <m/>
    <n v="28"/>
    <n v="28"/>
    <m/>
    <m/>
    <n v="513766"/>
    <n v="169736"/>
    <x v="12"/>
    <x v="12"/>
    <x v="0"/>
  </r>
  <r>
    <s v="16/0680/FUL"/>
    <x v="3"/>
    <x v="0"/>
    <d v="2016-04-19T00:00:00"/>
    <d v="2019-04-19T00:00:00"/>
    <d v="2016-07-01T00:00:00"/>
    <m/>
    <x v="1"/>
    <x v="0"/>
    <s v="Y"/>
    <s v="Part demolition of single dwelling house and formation of two semi-detached houses."/>
    <s v="2 Firs Avenue, East Sheen, SW14 7NZ"/>
    <s v="SW14 7NZ"/>
    <m/>
    <m/>
    <m/>
    <n v="1"/>
    <m/>
    <m/>
    <m/>
    <m/>
    <m/>
    <n v="1"/>
    <m/>
    <m/>
    <m/>
    <n v="2"/>
    <m/>
    <m/>
    <m/>
    <m/>
    <m/>
    <n v="2"/>
    <n v="0"/>
    <n v="0"/>
    <n v="0"/>
    <n v="1"/>
    <n v="0"/>
    <n v="0"/>
    <n v="0"/>
    <n v="0"/>
    <n v="0"/>
    <n v="1"/>
    <m/>
    <m/>
    <n v="1"/>
    <m/>
    <m/>
    <m/>
    <m/>
    <m/>
    <m/>
    <m/>
    <m/>
    <m/>
    <n v="1"/>
    <n v="1"/>
    <m/>
    <m/>
    <n v="520343"/>
    <n v="175141"/>
    <x v="1"/>
    <x v="1"/>
    <x v="0"/>
  </r>
  <r>
    <s v="16/0905/FUL"/>
    <x v="0"/>
    <x v="0"/>
    <d v="2017-02-23T00:00:00"/>
    <d v="2020-02-23T00:00:00"/>
    <d v="2020-02-19T00:00:00"/>
    <m/>
    <x v="1"/>
    <x v="0"/>
    <s v="Y"/>
    <s v="Demolition of the existing hall and the erection of a new community facility building and 6 flats"/>
    <s v="275 Sandycombe Road, Richmond, TW9 3LU"/>
    <s v="TW9 3LU"/>
    <m/>
    <m/>
    <m/>
    <m/>
    <m/>
    <m/>
    <m/>
    <m/>
    <m/>
    <n v="0"/>
    <n v="4"/>
    <n v="2"/>
    <m/>
    <m/>
    <m/>
    <m/>
    <m/>
    <m/>
    <m/>
    <n v="6"/>
    <n v="4"/>
    <n v="2"/>
    <n v="0"/>
    <n v="0"/>
    <n v="0"/>
    <n v="0"/>
    <n v="0"/>
    <n v="0"/>
    <n v="0"/>
    <n v="6"/>
    <m/>
    <m/>
    <m/>
    <n v="6"/>
    <m/>
    <m/>
    <m/>
    <m/>
    <m/>
    <m/>
    <m/>
    <m/>
    <n v="6"/>
    <n v="6"/>
    <m/>
    <m/>
    <n v="519126"/>
    <n v="176420"/>
    <x v="13"/>
    <x v="13"/>
    <x v="0"/>
  </r>
  <r>
    <s v="16/2306/FUL"/>
    <x v="1"/>
    <x v="0"/>
    <d v="2016-08-17T00:00:00"/>
    <d v="2019-08-17T00:00:00"/>
    <d v="2019-01-14T00:00:00"/>
    <d v="2022-06-01T00:00:00"/>
    <x v="1"/>
    <x v="0"/>
    <s v="Y"/>
    <s v="Conversion of the building into one family house, plus an additional apartment at basement level to the front."/>
    <s v="112 Richmond Hill, Richmond"/>
    <s v="TW10 6RJ"/>
    <n v="2"/>
    <n v="2"/>
    <n v="1"/>
    <m/>
    <m/>
    <m/>
    <m/>
    <m/>
    <m/>
    <n v="5"/>
    <n v="1"/>
    <m/>
    <m/>
    <n v="1"/>
    <m/>
    <m/>
    <m/>
    <m/>
    <m/>
    <n v="2"/>
    <n v="-1"/>
    <n v="-2"/>
    <n v="-1"/>
    <n v="1"/>
    <n v="0"/>
    <n v="0"/>
    <n v="0"/>
    <n v="0"/>
    <n v="0"/>
    <n v="-3"/>
    <m/>
    <m/>
    <n v="-3"/>
    <m/>
    <m/>
    <m/>
    <m/>
    <m/>
    <m/>
    <m/>
    <m/>
    <m/>
    <n v="-3"/>
    <n v="-3"/>
    <m/>
    <m/>
    <n v="518294"/>
    <n v="174078"/>
    <x v="9"/>
    <x v="9"/>
    <x v="0"/>
  </r>
  <r>
    <s v="16/2537/FUL"/>
    <x v="0"/>
    <x v="0"/>
    <d v="2019-04-03T00:00:00"/>
    <d v="2022-04-03T00:00:00"/>
    <d v="2022-03-16T00:00:00"/>
    <m/>
    <x v="1"/>
    <x v="0"/>
    <s v="Y"/>
    <s v="Demolition of the existing building, and redevelopment of the site for 8 residential units (1 x 1 bed, 7 x 2 bed units) with associated car and cycle parking, amenity space, refuse and recycling storage."/>
    <s v="1D Becketts Place_x000d_Hampton Wick_x000d__x000d_"/>
    <s v="KT1 4EW"/>
    <n v="3"/>
    <m/>
    <m/>
    <m/>
    <m/>
    <m/>
    <m/>
    <m/>
    <m/>
    <n v="3"/>
    <n v="1"/>
    <n v="7"/>
    <m/>
    <m/>
    <m/>
    <m/>
    <m/>
    <m/>
    <m/>
    <n v="8"/>
    <n v="-2"/>
    <n v="7"/>
    <n v="0"/>
    <n v="0"/>
    <n v="0"/>
    <n v="0"/>
    <n v="0"/>
    <n v="0"/>
    <n v="0"/>
    <n v="5"/>
    <m/>
    <m/>
    <m/>
    <n v="5"/>
    <m/>
    <m/>
    <m/>
    <m/>
    <m/>
    <m/>
    <m/>
    <m/>
    <n v="5"/>
    <n v="5"/>
    <m/>
    <m/>
    <n v="517622"/>
    <n v="169605"/>
    <x v="11"/>
    <x v="11"/>
    <x v="0"/>
  </r>
  <r>
    <s v="16/3293/RES"/>
    <x v="0"/>
    <x v="0"/>
    <d v="2016-11-03T00:00:00"/>
    <d v="2019-11-03T00:00:00"/>
    <d v="2017-03-13T00:00:00"/>
    <m/>
    <x v="1"/>
    <x v="0"/>
    <s v="Y"/>
    <s v="Detailed Reserved Matters application including Appearance, Landscaping, Layout and Scale for the Schools Development Zone pursuant to Conditions U08026 and U08031 of Outline Planning Permission 15/3038/OUT dated 16.08.16 (Outline application for the demo"/>
    <s v="Land At Junction Of A316 And Langhorn Drive And Richmond College Site (Including Craneford Way East Playing Fields And Marsh Farm Lane), Egerton Road, Twickenham"/>
    <s v="TW2 7SJ"/>
    <m/>
    <m/>
    <m/>
    <m/>
    <m/>
    <m/>
    <m/>
    <m/>
    <m/>
    <n v="0"/>
    <n v="38"/>
    <n v="68"/>
    <n v="32"/>
    <n v="15"/>
    <m/>
    <m/>
    <m/>
    <m/>
    <m/>
    <n v="153"/>
    <n v="38"/>
    <n v="68"/>
    <n v="32"/>
    <n v="15"/>
    <n v="0"/>
    <n v="0"/>
    <n v="0"/>
    <n v="0"/>
    <n v="0"/>
    <n v="153"/>
    <s v="Y"/>
    <m/>
    <m/>
    <m/>
    <n v="76.5"/>
    <n v="76.5"/>
    <m/>
    <m/>
    <m/>
    <m/>
    <m/>
    <m/>
    <n v="153"/>
    <n v="153"/>
    <m/>
    <m/>
    <n v="515304"/>
    <n v="173889"/>
    <x v="0"/>
    <x v="0"/>
    <x v="0"/>
  </r>
  <r>
    <s v="16/3293/RES"/>
    <x v="0"/>
    <x v="0"/>
    <d v="2016-11-03T00:00:00"/>
    <d v="2019-11-03T00:00:00"/>
    <d v="2017-03-13T00:00:00"/>
    <m/>
    <x v="1"/>
    <x v="3"/>
    <s v="Y"/>
    <s v="Detailed Reserved Matters application including Appearance, Landscaping, Layout and Scale for the Schools Development Zone pursuant to Conditions U08026 and U08031 of Outline Planning Permission 15/3038/OUT dated 16.08.16 (Outline application for the demo"/>
    <s v="Land At Junction Of A316 And Langhorn Drive And Richmond College Site (Including Craneford Way East Playing Fields And Marsh Farm Lane), Egerton Road, Twickenham"/>
    <s v="TW2 7SJ"/>
    <m/>
    <m/>
    <m/>
    <m/>
    <m/>
    <m/>
    <m/>
    <m/>
    <m/>
    <n v="0"/>
    <n v="3"/>
    <n v="11"/>
    <n v="5"/>
    <n v="3"/>
    <m/>
    <m/>
    <m/>
    <m/>
    <m/>
    <n v="22"/>
    <n v="3"/>
    <n v="11"/>
    <n v="5"/>
    <n v="3"/>
    <n v="0"/>
    <n v="0"/>
    <n v="0"/>
    <n v="0"/>
    <n v="0"/>
    <n v="22"/>
    <s v="Y"/>
    <m/>
    <m/>
    <m/>
    <n v="11"/>
    <n v="11"/>
    <m/>
    <m/>
    <m/>
    <m/>
    <m/>
    <m/>
    <n v="22"/>
    <n v="22"/>
    <m/>
    <m/>
    <n v="515304"/>
    <n v="173889"/>
    <x v="0"/>
    <x v="0"/>
    <x v="0"/>
  </r>
  <r>
    <s v="16/3293/RES"/>
    <x v="0"/>
    <x v="0"/>
    <d v="2016-11-03T00:00:00"/>
    <d v="2019-11-03T00:00:00"/>
    <d v="2017-03-13T00:00:00"/>
    <m/>
    <x v="1"/>
    <x v="4"/>
    <s v="Y"/>
    <s v="Detailed Reserved Matters application including Appearance, Landscaping, Layout and Scale for the Schools Development Zone pursuant to Conditions U08026 and U08031 of Outline Planning Permission 15/3038/OUT dated 16.08.16 (Outline application for the demo"/>
    <s v="Land At Junction Of A316 And Langhorn Drive And Richmond College Site (Including Craneford Way East Playing Fields And Marsh Farm Lane), Egerton Road, Twickenham"/>
    <s v="TW2 7SJ"/>
    <m/>
    <m/>
    <m/>
    <m/>
    <m/>
    <m/>
    <m/>
    <m/>
    <m/>
    <n v="0"/>
    <n v="4"/>
    <n v="1"/>
    <m/>
    <m/>
    <m/>
    <m/>
    <m/>
    <m/>
    <m/>
    <n v="5"/>
    <n v="4"/>
    <n v="1"/>
    <n v="0"/>
    <n v="0"/>
    <n v="0"/>
    <n v="0"/>
    <n v="0"/>
    <n v="0"/>
    <n v="0"/>
    <n v="5"/>
    <s v="Y"/>
    <m/>
    <m/>
    <m/>
    <n v="2.5"/>
    <n v="2.5"/>
    <m/>
    <m/>
    <m/>
    <m/>
    <m/>
    <m/>
    <n v="5"/>
    <n v="5"/>
    <m/>
    <m/>
    <n v="515304"/>
    <n v="173889"/>
    <x v="0"/>
    <x v="0"/>
    <x v="0"/>
  </r>
  <r>
    <s v="16/3506/FUL"/>
    <x v="0"/>
    <x v="0"/>
    <d v="2018-10-11T00:00:00"/>
    <d v="2021-10-11T00:00:00"/>
    <d v="2019-10-14T00:00:00"/>
    <m/>
    <x v="1"/>
    <x v="3"/>
    <s v="Y"/>
    <s v="Demolition of the existing building and erection of 2 buildings at single-storey and three-stories to provide 24 affordable residential units (sheltered accommodation for older people of the minimum age of 55) with associated external amenities, communal lounge/dining space, refuse/storage, and manager and staff offices."/>
    <s v="Somerville House, 1 Rodney Road, Twickenham"/>
    <s v="TW2 7AL"/>
    <m/>
    <m/>
    <m/>
    <m/>
    <m/>
    <m/>
    <m/>
    <m/>
    <m/>
    <n v="0"/>
    <n v="19"/>
    <m/>
    <m/>
    <m/>
    <m/>
    <m/>
    <m/>
    <m/>
    <m/>
    <n v="19"/>
    <n v="19"/>
    <n v="0"/>
    <n v="0"/>
    <n v="0"/>
    <n v="0"/>
    <n v="0"/>
    <n v="0"/>
    <n v="0"/>
    <n v="0"/>
    <n v="19"/>
    <s v="Y"/>
    <m/>
    <n v="19"/>
    <m/>
    <m/>
    <m/>
    <m/>
    <m/>
    <m/>
    <m/>
    <m/>
    <m/>
    <n v="19"/>
    <n v="19"/>
    <s v="Y"/>
    <s v="Y"/>
    <n v="513257"/>
    <n v="174057"/>
    <x v="15"/>
    <x v="15"/>
    <x v="0"/>
  </r>
  <r>
    <s v="16/3506/FUL"/>
    <x v="0"/>
    <x v="0"/>
    <d v="2018-10-11T00:00:00"/>
    <d v="2021-10-11T00:00:00"/>
    <d v="2019-10-14T00:00:00"/>
    <m/>
    <x v="1"/>
    <x v="1"/>
    <s v="Y"/>
    <s v="Demolition of the existing building and erection of 2 buildings at single-storey and three-stories to provide 24 affordable residential units (sheltered accommodation for older people of the minimum age of 55) with associated external amenities, communal lounge/dining space, refuse/storage, and manager and staff offices."/>
    <s v="Somerville House, 1 Rodney Road, Twickenham"/>
    <s v="TW2 7AL"/>
    <m/>
    <m/>
    <m/>
    <m/>
    <m/>
    <m/>
    <m/>
    <m/>
    <m/>
    <n v="0"/>
    <n v="5"/>
    <m/>
    <m/>
    <m/>
    <m/>
    <m/>
    <m/>
    <m/>
    <m/>
    <n v="5"/>
    <n v="5"/>
    <n v="0"/>
    <n v="0"/>
    <n v="0"/>
    <n v="0"/>
    <n v="0"/>
    <n v="0"/>
    <n v="0"/>
    <n v="0"/>
    <n v="5"/>
    <s v="Y"/>
    <m/>
    <n v="5"/>
    <m/>
    <m/>
    <m/>
    <m/>
    <m/>
    <m/>
    <m/>
    <m/>
    <m/>
    <n v="5"/>
    <n v="5"/>
    <s v="Y"/>
    <s v="Y"/>
    <n v="513257"/>
    <n v="174057"/>
    <x v="15"/>
    <x v="15"/>
    <x v="0"/>
  </r>
  <r>
    <s v="16/3506/FUL"/>
    <x v="0"/>
    <x v="0"/>
    <d v="2018-10-11T00:00:00"/>
    <d v="2021-10-11T00:00:00"/>
    <d v="2019-10-14T00:00:00"/>
    <m/>
    <x v="1"/>
    <x v="5"/>
    <s v="Y"/>
    <s v="Demolition of the existing building and erection of 2 buildings at single-storey and three-stories to provide 24 affordable residential units (sheltered accommodation for older people of the minimum age of 55) with associated external amenities, communal lounge/dining space, refuse/storage, and manager and staff offices."/>
    <s v="Somerville House, 1 Rodney Road, Twickenham"/>
    <s v="TW2 7AL"/>
    <n v="29"/>
    <n v="1"/>
    <m/>
    <m/>
    <m/>
    <m/>
    <m/>
    <m/>
    <m/>
    <n v="30"/>
    <m/>
    <m/>
    <m/>
    <m/>
    <m/>
    <m/>
    <m/>
    <m/>
    <m/>
    <n v="0"/>
    <n v="-29"/>
    <n v="-1"/>
    <n v="0"/>
    <n v="0"/>
    <n v="0"/>
    <n v="0"/>
    <n v="0"/>
    <n v="0"/>
    <n v="0"/>
    <n v="-30"/>
    <s v="Y"/>
    <m/>
    <n v="-30"/>
    <m/>
    <m/>
    <m/>
    <m/>
    <m/>
    <m/>
    <m/>
    <m/>
    <m/>
    <n v="-30"/>
    <n v="-30"/>
    <s v="Y"/>
    <s v="Y"/>
    <n v="513257"/>
    <n v="174057"/>
    <x v="15"/>
    <x v="15"/>
    <x v="0"/>
  </r>
  <r>
    <s v="16/3625/FUL"/>
    <x v="0"/>
    <x v="0"/>
    <d v="2017-11-30T00:00:00"/>
    <d v="2021-05-01T00:00:00"/>
    <d v="2018-09-01T00:00:00"/>
    <m/>
    <x v="1"/>
    <x v="0"/>
    <s v="N"/>
    <s v="Demolition of existing car repair workshop and replacement with 1 no. ground floor B1(a) commercial unit and 1 no. 2 bed residential unit with associated landscaping, car and cycle parking."/>
    <s v="65 Holly Road, Twickenham, TW1 4HF, "/>
    <s v="TW1 4HF"/>
    <m/>
    <m/>
    <m/>
    <m/>
    <m/>
    <m/>
    <m/>
    <m/>
    <m/>
    <n v="0"/>
    <m/>
    <n v="1"/>
    <m/>
    <m/>
    <m/>
    <m/>
    <m/>
    <m/>
    <m/>
    <n v="1"/>
    <n v="0"/>
    <n v="1"/>
    <n v="0"/>
    <n v="0"/>
    <n v="0"/>
    <n v="0"/>
    <n v="0"/>
    <n v="0"/>
    <n v="0"/>
    <n v="1"/>
    <m/>
    <m/>
    <m/>
    <n v="1"/>
    <m/>
    <m/>
    <m/>
    <m/>
    <m/>
    <m/>
    <m/>
    <m/>
    <n v="1"/>
    <n v="1"/>
    <m/>
    <m/>
    <n v="516115"/>
    <n v="173199"/>
    <x v="3"/>
    <x v="3"/>
    <x v="0"/>
  </r>
  <r>
    <s v="16/4384/FUL"/>
    <x v="0"/>
    <x v="0"/>
    <d v="2017-10-27T00:00:00"/>
    <d v="2021-05-01T00:00:00"/>
    <d v="2020-10-26T00:00:00"/>
    <d v="2022-11-15T00:00:00"/>
    <x v="1"/>
    <x v="0"/>
    <s v="Y"/>
    <s v="Demolition of the existing garage and erection of a new partially sunken one-bedroom, single-storey dwelling, and provision of a new boundary wall and entrance gate."/>
    <s v="Land Junction Of North Worple Way And Wrights Walk Rear Of, 31 Alder Road, Mortlake, London"/>
    <s v="SW14"/>
    <m/>
    <m/>
    <m/>
    <m/>
    <m/>
    <m/>
    <m/>
    <m/>
    <m/>
    <n v="0"/>
    <n v="1"/>
    <m/>
    <m/>
    <m/>
    <m/>
    <m/>
    <m/>
    <m/>
    <m/>
    <n v="1"/>
    <n v="1"/>
    <n v="0"/>
    <n v="0"/>
    <n v="0"/>
    <n v="0"/>
    <n v="0"/>
    <n v="0"/>
    <n v="0"/>
    <n v="0"/>
    <n v="1"/>
    <m/>
    <m/>
    <n v="1"/>
    <m/>
    <m/>
    <m/>
    <m/>
    <m/>
    <m/>
    <m/>
    <m/>
    <m/>
    <n v="1"/>
    <n v="1"/>
    <m/>
    <m/>
    <n v="520624"/>
    <n v="175780"/>
    <x v="10"/>
    <x v="10"/>
    <x v="1"/>
  </r>
  <r>
    <s v="16/4635/FUL"/>
    <x v="0"/>
    <x v="0"/>
    <d v="2017-03-07T00:00:00"/>
    <d v="2020-03-07T00:00:00"/>
    <d v="2020-03-01T00:00:00"/>
    <m/>
    <x v="1"/>
    <x v="0"/>
    <s v="Y"/>
    <s v="Construction of a three bedroom single storey dwelling with associated hard and soft landscaping, parking and access road (bollard lit)"/>
    <s v="Land Rear Of 12 To 36, Vincam Close, Twickenham"/>
    <s v="TW2 7AB"/>
    <m/>
    <m/>
    <m/>
    <m/>
    <m/>
    <m/>
    <m/>
    <m/>
    <m/>
    <n v="0"/>
    <m/>
    <m/>
    <n v="1"/>
    <m/>
    <m/>
    <m/>
    <m/>
    <m/>
    <m/>
    <n v="1"/>
    <n v="0"/>
    <n v="0"/>
    <n v="1"/>
    <n v="0"/>
    <n v="0"/>
    <n v="0"/>
    <n v="0"/>
    <n v="0"/>
    <n v="0"/>
    <n v="1"/>
    <m/>
    <m/>
    <m/>
    <n v="1"/>
    <m/>
    <m/>
    <m/>
    <m/>
    <m/>
    <m/>
    <m/>
    <m/>
    <n v="1"/>
    <n v="1"/>
    <m/>
    <m/>
    <n v="513432"/>
    <n v="173849"/>
    <x v="15"/>
    <x v="15"/>
    <x v="0"/>
  </r>
  <r>
    <s v="16/4890/FUL"/>
    <x v="0"/>
    <x v="0"/>
    <d v="2017-09-08T00:00:00"/>
    <d v="2021-05-01T00:00:00"/>
    <d v="2019-03-30T00:00:00"/>
    <d v="2022-10-19T00:00:00"/>
    <x v="1"/>
    <x v="0"/>
    <s v="Y"/>
    <s v="Redevelopment of site to provide for a mixed use development of 535m2 of commercial space (B1 (a), (b) and (c) and B8 use) and 20 residential units, together with car parking and landscaping"/>
    <s v="1 - 9 Sandycombe Road, Richmond"/>
    <s v="TW9 2EP"/>
    <m/>
    <m/>
    <m/>
    <m/>
    <m/>
    <m/>
    <m/>
    <m/>
    <m/>
    <n v="0"/>
    <n v="9"/>
    <n v="7"/>
    <n v="4"/>
    <m/>
    <m/>
    <m/>
    <m/>
    <m/>
    <m/>
    <n v="20"/>
    <n v="9"/>
    <n v="7"/>
    <n v="4"/>
    <n v="0"/>
    <n v="0"/>
    <n v="0"/>
    <n v="0"/>
    <n v="0"/>
    <n v="0"/>
    <n v="20"/>
    <s v="Y"/>
    <m/>
    <n v="20"/>
    <m/>
    <m/>
    <m/>
    <m/>
    <m/>
    <m/>
    <m/>
    <m/>
    <m/>
    <n v="20"/>
    <n v="20"/>
    <m/>
    <m/>
    <n v="519012"/>
    <n v="175761"/>
    <x v="13"/>
    <x v="13"/>
    <x v="0"/>
  </r>
  <r>
    <s v="17/0323/FUL"/>
    <x v="0"/>
    <x v="0"/>
    <d v="2018-03-23T00:00:00"/>
    <d v="2021-03-23T00:00:00"/>
    <d v="2021-02-23T00:00:00"/>
    <m/>
    <x v="1"/>
    <x v="0"/>
    <s v="Y"/>
    <s v="Erection of a three-storey building to provide  4 two-bedroom residential units (Class C3) separate refuse facilities and altered parking layout."/>
    <s v="Courtyard Apartments, 70B Hampton Road, Teddington"/>
    <s v="TW11 0JX"/>
    <m/>
    <m/>
    <m/>
    <m/>
    <m/>
    <m/>
    <m/>
    <m/>
    <m/>
    <n v="0"/>
    <m/>
    <n v="4"/>
    <m/>
    <m/>
    <m/>
    <m/>
    <m/>
    <m/>
    <m/>
    <n v="4"/>
    <n v="0"/>
    <n v="4"/>
    <n v="0"/>
    <n v="0"/>
    <n v="0"/>
    <n v="0"/>
    <n v="0"/>
    <n v="0"/>
    <n v="0"/>
    <n v="4"/>
    <m/>
    <m/>
    <m/>
    <m/>
    <n v="4"/>
    <m/>
    <m/>
    <m/>
    <m/>
    <m/>
    <m/>
    <m/>
    <n v="4"/>
    <n v="4"/>
    <m/>
    <m/>
    <n v="514687"/>
    <n v="171290"/>
    <x v="6"/>
    <x v="6"/>
    <x v="0"/>
  </r>
  <r>
    <s v="17/0788/FUL"/>
    <x v="0"/>
    <x v="0"/>
    <d v="2018-01-08T00:00:00"/>
    <d v="2021-01-08T00:00:00"/>
    <d v="2021-01-07T00:00:00"/>
    <m/>
    <x v="1"/>
    <x v="0"/>
    <s v="Y"/>
    <s v="Demolition of lock up garages to provide 1 no. detached 4 bedroom dwellinghouse with associated parking, cycle and refuse stores, new boundary fence and hard and soft landscaping."/>
    <s v="High Wigsell, 35 Twickenham Road, Teddington"/>
    <s v="TW11"/>
    <m/>
    <m/>
    <m/>
    <m/>
    <m/>
    <m/>
    <m/>
    <m/>
    <m/>
    <n v="0"/>
    <m/>
    <m/>
    <m/>
    <n v="1"/>
    <m/>
    <m/>
    <m/>
    <m/>
    <m/>
    <n v="1"/>
    <n v="0"/>
    <n v="0"/>
    <n v="0"/>
    <n v="1"/>
    <n v="0"/>
    <n v="0"/>
    <n v="0"/>
    <n v="0"/>
    <n v="0"/>
    <n v="1"/>
    <m/>
    <m/>
    <m/>
    <n v="1"/>
    <m/>
    <m/>
    <m/>
    <m/>
    <m/>
    <m/>
    <m/>
    <m/>
    <n v="1"/>
    <n v="1"/>
    <m/>
    <m/>
    <n v="516399"/>
    <n v="171470"/>
    <x v="2"/>
    <x v="2"/>
    <x v="0"/>
  </r>
  <r>
    <s v="17/1390/FUL"/>
    <x v="0"/>
    <x v="0"/>
    <d v="2018-11-15T00:00:00"/>
    <d v="2022-05-14T00:00:00"/>
    <d v="2022-03-01T00:00:00"/>
    <m/>
    <x v="1"/>
    <x v="0"/>
    <s v="Y"/>
    <s v="Demolition of builders storage building and erection of one bedroomed  2 storey detached dwellinghouse with basement."/>
    <s v="Land Adjacent To No 1, South Western Road, Twickenham"/>
    <s v="TW1 1LG"/>
    <m/>
    <m/>
    <m/>
    <m/>
    <m/>
    <m/>
    <m/>
    <m/>
    <m/>
    <n v="0"/>
    <n v="1"/>
    <m/>
    <m/>
    <m/>
    <m/>
    <m/>
    <m/>
    <m/>
    <m/>
    <n v="1"/>
    <n v="1"/>
    <n v="0"/>
    <n v="0"/>
    <n v="0"/>
    <n v="0"/>
    <n v="0"/>
    <n v="0"/>
    <n v="0"/>
    <n v="0"/>
    <n v="1"/>
    <m/>
    <m/>
    <m/>
    <n v="1"/>
    <m/>
    <m/>
    <m/>
    <m/>
    <m/>
    <m/>
    <m/>
    <m/>
    <n v="1"/>
    <n v="1"/>
    <m/>
    <m/>
    <n v="516598"/>
    <n v="174330"/>
    <x v="0"/>
    <x v="0"/>
    <x v="0"/>
  </r>
  <r>
    <s v="17/1550/FUL"/>
    <x v="0"/>
    <x v="0"/>
    <d v="2018-07-09T00:00:00"/>
    <d v="2021-07-09T00:00:00"/>
    <d v="2021-02-01T00:00:00"/>
    <d v="2022-05-25T00:00:00"/>
    <x v="1"/>
    <x v="0"/>
    <s v="Y"/>
    <s v="Demolition of existing building and erection of part two storey/part four storey building to provide 9 residential flats (6 x one bed, 3 x two bed) and new basement level to facilitate provision of underground parking and associated hard and soft landscap"/>
    <s v="The Firs, Church Grove, Hampton Wick, Kingston Upon Thames, KT1 4AL, "/>
    <s v="KT1 4AL"/>
    <m/>
    <m/>
    <n v="1"/>
    <m/>
    <m/>
    <m/>
    <m/>
    <m/>
    <m/>
    <n v="1"/>
    <n v="6"/>
    <n v="3"/>
    <m/>
    <m/>
    <m/>
    <m/>
    <m/>
    <m/>
    <m/>
    <n v="9"/>
    <n v="6"/>
    <n v="3"/>
    <n v="-1"/>
    <n v="0"/>
    <n v="0"/>
    <n v="0"/>
    <n v="0"/>
    <n v="0"/>
    <n v="0"/>
    <n v="8"/>
    <m/>
    <m/>
    <n v="8"/>
    <m/>
    <m/>
    <m/>
    <m/>
    <m/>
    <m/>
    <m/>
    <m/>
    <m/>
    <n v="8"/>
    <n v="8"/>
    <m/>
    <m/>
    <n v="517393"/>
    <n v="169491"/>
    <x v="11"/>
    <x v="11"/>
    <x v="0"/>
  </r>
  <r>
    <s v="17/3001/GPD16"/>
    <x v="2"/>
    <x v="1"/>
    <d v="2018-06-07T00:00:00"/>
    <d v="2021-06-07T00:00:00"/>
    <d v="2021-03-31T00:00:00"/>
    <m/>
    <x v="1"/>
    <x v="0"/>
    <s v="Y"/>
    <s v="Change of use from B8 (storage) to C3 (residential use) to create a 1 bedroom unit."/>
    <s v="Unit 3, Plough Lane, Teddington"/>
    <s v="TW11 9BN"/>
    <m/>
    <m/>
    <m/>
    <m/>
    <m/>
    <m/>
    <m/>
    <m/>
    <m/>
    <n v="0"/>
    <n v="1"/>
    <m/>
    <m/>
    <m/>
    <m/>
    <m/>
    <m/>
    <m/>
    <m/>
    <n v="1"/>
    <n v="1"/>
    <n v="0"/>
    <n v="0"/>
    <n v="0"/>
    <n v="0"/>
    <n v="0"/>
    <n v="0"/>
    <n v="0"/>
    <n v="0"/>
    <n v="1"/>
    <m/>
    <m/>
    <n v="1"/>
    <m/>
    <m/>
    <m/>
    <m/>
    <m/>
    <m/>
    <m/>
    <m/>
    <m/>
    <n v="1"/>
    <n v="1"/>
    <m/>
    <m/>
    <n v="516215"/>
    <n v="171077"/>
    <x v="2"/>
    <x v="2"/>
    <x v="0"/>
  </r>
  <r>
    <s v="17/3003/GPD16"/>
    <x v="2"/>
    <x v="1"/>
    <d v="2018-06-07T00:00:00"/>
    <d v="2021-06-07T00:00:00"/>
    <d v="2021-03-31T00:00:00"/>
    <m/>
    <x v="1"/>
    <x v="0"/>
    <s v="Y"/>
    <s v="Change of use from B8 (storage) to C3 (residential) to create 2 Studio units."/>
    <s v="Unit 4 To 5A, Plough Lane, Teddington"/>
    <s v="TW11 9BN"/>
    <m/>
    <m/>
    <m/>
    <m/>
    <m/>
    <m/>
    <m/>
    <m/>
    <m/>
    <n v="0"/>
    <n v="2"/>
    <m/>
    <m/>
    <m/>
    <m/>
    <m/>
    <m/>
    <m/>
    <m/>
    <n v="2"/>
    <n v="2"/>
    <n v="0"/>
    <n v="0"/>
    <n v="0"/>
    <n v="0"/>
    <n v="0"/>
    <n v="0"/>
    <n v="0"/>
    <n v="0"/>
    <n v="2"/>
    <m/>
    <m/>
    <n v="2"/>
    <m/>
    <m/>
    <m/>
    <m/>
    <m/>
    <m/>
    <m/>
    <m/>
    <m/>
    <n v="2"/>
    <n v="2"/>
    <m/>
    <m/>
    <n v="516224"/>
    <n v="171078"/>
    <x v="2"/>
    <x v="2"/>
    <x v="0"/>
  </r>
  <r>
    <s v="17/3590/FUL"/>
    <x v="0"/>
    <x v="0"/>
    <d v="2018-07-26T00:00:00"/>
    <d v="2021-07-26T00:00:00"/>
    <d v="2021-07-23T00:00:00"/>
    <m/>
    <x v="1"/>
    <x v="0"/>
    <s v="Y"/>
    <s v="Demolition of the existing garages. Erection of 1 x 2 bed single storey house and 1 x 3 bed single storey house with basement with associated hard and soft landscaping, refuse and cycle stores."/>
    <s v="Garages Rear Of 48-52, Anlaby Road, Teddington"/>
    <s v="TW11 0PP"/>
    <m/>
    <m/>
    <m/>
    <m/>
    <m/>
    <m/>
    <m/>
    <m/>
    <m/>
    <n v="0"/>
    <m/>
    <n v="1"/>
    <n v="1"/>
    <m/>
    <m/>
    <m/>
    <m/>
    <m/>
    <m/>
    <n v="2"/>
    <n v="0"/>
    <n v="1"/>
    <n v="1"/>
    <n v="0"/>
    <n v="0"/>
    <n v="0"/>
    <n v="0"/>
    <n v="0"/>
    <n v="0"/>
    <n v="2"/>
    <m/>
    <m/>
    <m/>
    <n v="2"/>
    <m/>
    <m/>
    <m/>
    <m/>
    <m/>
    <m/>
    <m/>
    <m/>
    <n v="2"/>
    <n v="2"/>
    <m/>
    <m/>
    <n v="514975"/>
    <n v="171285"/>
    <x v="6"/>
    <x v="6"/>
    <x v="0"/>
  </r>
  <r>
    <s v="17/3667/FUL"/>
    <x v="0"/>
    <x v="0"/>
    <d v="2018-04-25T00:00:00"/>
    <d v="2021-04-25T00:00:00"/>
    <d v="2021-03-15T00:00:00"/>
    <m/>
    <x v="1"/>
    <x v="0"/>
    <s v="Y"/>
    <s v="Demolition of existing staff accommodation caravans and storage barn and erection of replacement grooms accommodation."/>
    <s v="Manor Farm Riding School, Petersham Road, Petersham, Richmond, TW10 7AH"/>
    <s v="TW10 7AH"/>
    <m/>
    <m/>
    <m/>
    <m/>
    <m/>
    <m/>
    <m/>
    <m/>
    <m/>
    <n v="0"/>
    <m/>
    <m/>
    <n v="1"/>
    <m/>
    <m/>
    <m/>
    <m/>
    <m/>
    <m/>
    <n v="1"/>
    <n v="0"/>
    <n v="0"/>
    <n v="1"/>
    <n v="0"/>
    <n v="0"/>
    <n v="0"/>
    <n v="0"/>
    <n v="0"/>
    <n v="0"/>
    <n v="1"/>
    <m/>
    <m/>
    <m/>
    <n v="1"/>
    <m/>
    <m/>
    <m/>
    <m/>
    <m/>
    <m/>
    <m/>
    <m/>
    <n v="1"/>
    <n v="1"/>
    <m/>
    <m/>
    <n v="517808"/>
    <n v="173353"/>
    <x v="9"/>
    <x v="9"/>
    <x v="0"/>
  </r>
  <r>
    <s v="17/4015/FUL"/>
    <x v="0"/>
    <x v="0"/>
    <d v="2018-10-03T00:00:00"/>
    <d v="2021-10-03T00:00:00"/>
    <d v="2021-09-27T00:00:00"/>
    <m/>
    <x v="1"/>
    <x v="0"/>
    <s v="Y"/>
    <s v="Erection of 2no. dwellings with associated cycle parking and refuse storage."/>
    <s v="Land To Rear Of, 34 - 40 The Quadrant, Richmond"/>
    <s v="TW9 1DN"/>
    <m/>
    <m/>
    <m/>
    <m/>
    <m/>
    <m/>
    <m/>
    <m/>
    <m/>
    <n v="0"/>
    <m/>
    <n v="2"/>
    <m/>
    <m/>
    <m/>
    <m/>
    <m/>
    <m/>
    <m/>
    <n v="2"/>
    <n v="0"/>
    <n v="2"/>
    <n v="0"/>
    <n v="0"/>
    <n v="0"/>
    <n v="0"/>
    <n v="0"/>
    <n v="0"/>
    <n v="0"/>
    <n v="2"/>
    <m/>
    <m/>
    <m/>
    <m/>
    <n v="2"/>
    <m/>
    <m/>
    <m/>
    <m/>
    <m/>
    <m/>
    <m/>
    <n v="2"/>
    <n v="2"/>
    <m/>
    <m/>
    <n v="518028"/>
    <n v="175050"/>
    <x v="4"/>
    <x v="4"/>
    <x v="0"/>
  </r>
  <r>
    <s v="17/4292/FUL"/>
    <x v="3"/>
    <x v="0"/>
    <d v="2018-01-25T00:00:00"/>
    <d v="2021-01-25T00:00:00"/>
    <d v="2021-01-20T00:00:00"/>
    <m/>
    <x v="1"/>
    <x v="0"/>
    <s v="Y"/>
    <s v="Proposed roof and side extension to the existing two storey residential building to provide three new apartment units and to increase the size of four of the existing units. Alterations to elevations including balconies at first and second floor."/>
    <s v="Cliveden House, Victoria Villas, Richmond, TW9 2JX, "/>
    <s v="TW9 2JX"/>
    <m/>
    <m/>
    <m/>
    <m/>
    <m/>
    <m/>
    <m/>
    <m/>
    <m/>
    <n v="0"/>
    <n v="1"/>
    <n v="2"/>
    <m/>
    <m/>
    <m/>
    <m/>
    <m/>
    <m/>
    <m/>
    <n v="3"/>
    <n v="1"/>
    <n v="2"/>
    <n v="0"/>
    <n v="0"/>
    <n v="0"/>
    <n v="0"/>
    <n v="0"/>
    <n v="0"/>
    <n v="0"/>
    <n v="3"/>
    <m/>
    <m/>
    <m/>
    <n v="3"/>
    <m/>
    <m/>
    <m/>
    <m/>
    <m/>
    <m/>
    <m/>
    <m/>
    <n v="3"/>
    <n v="3"/>
    <m/>
    <m/>
    <n v="518831"/>
    <n v="175436"/>
    <x v="16"/>
    <x v="16"/>
    <x v="0"/>
  </r>
  <r>
    <s v="18/0216/FUL"/>
    <x v="1"/>
    <x v="0"/>
    <d v="2018-12-05T00:00:00"/>
    <d v="2021-12-05T00:00:00"/>
    <d v="2019-11-11T00:00:00"/>
    <m/>
    <x v="1"/>
    <x v="0"/>
    <s v="Y"/>
    <s v="The division of the existing single dwelling on the upper floors into two dwellings. Rear dormer and roof lights to the front roofslope."/>
    <s v="34 Colston Road, East Sheen, SW14 7PG"/>
    <s v="SW14 7PG"/>
    <m/>
    <m/>
    <m/>
    <n v="1"/>
    <m/>
    <m/>
    <m/>
    <m/>
    <m/>
    <n v="1"/>
    <n v="1"/>
    <m/>
    <n v="1"/>
    <m/>
    <m/>
    <m/>
    <m/>
    <m/>
    <m/>
    <n v="2"/>
    <n v="1"/>
    <n v="0"/>
    <n v="1"/>
    <n v="-1"/>
    <n v="0"/>
    <n v="0"/>
    <n v="0"/>
    <n v="0"/>
    <n v="0"/>
    <n v="1"/>
    <m/>
    <m/>
    <n v="1"/>
    <m/>
    <m/>
    <m/>
    <m/>
    <m/>
    <m/>
    <m/>
    <m/>
    <m/>
    <n v="1"/>
    <n v="1"/>
    <m/>
    <m/>
    <n v="520283"/>
    <n v="175305"/>
    <x v="1"/>
    <x v="1"/>
    <x v="0"/>
  </r>
  <r>
    <s v="18/0723/FUL"/>
    <x v="0"/>
    <x v="0"/>
    <d v="2018-10-04T00:00:00"/>
    <d v="2021-10-04T00:00:00"/>
    <d v="2020-06-23T00:00:00"/>
    <d v="2022-04-26T00:00:00"/>
    <x v="1"/>
    <x v="0"/>
    <s v="Y"/>
    <s v="Demolition of existing dwelling and the erection of a replacement two storey, 4 bedroom dwelling"/>
    <s v="3 Queens Rise, Richmond, TW10 6HL"/>
    <s v="TW10 6HL"/>
    <m/>
    <m/>
    <m/>
    <n v="1"/>
    <m/>
    <m/>
    <m/>
    <m/>
    <m/>
    <n v="1"/>
    <m/>
    <m/>
    <m/>
    <n v="1"/>
    <m/>
    <m/>
    <m/>
    <m/>
    <m/>
    <n v="1"/>
    <n v="0"/>
    <n v="0"/>
    <n v="0"/>
    <n v="0"/>
    <n v="0"/>
    <n v="0"/>
    <n v="0"/>
    <n v="0"/>
    <n v="0"/>
    <n v="0"/>
    <m/>
    <m/>
    <n v="0"/>
    <m/>
    <m/>
    <m/>
    <m/>
    <m/>
    <m/>
    <m/>
    <m/>
    <m/>
    <n v="0"/>
    <n v="0"/>
    <m/>
    <m/>
    <n v="518695"/>
    <n v="174476"/>
    <x v="4"/>
    <x v="4"/>
    <x v="0"/>
  </r>
  <r>
    <s v="18/1248/FUL"/>
    <x v="2"/>
    <x v="0"/>
    <d v="2018-12-21T00:00:00"/>
    <d v="2021-12-21T00:00:00"/>
    <d v="2020-09-01T00:00:00"/>
    <m/>
    <x v="1"/>
    <x v="0"/>
    <s v="Y"/>
    <s v="Conversion, refurbishment and extension of existing tyre shop with maisonette above (C3) into two self-contained one bedroom flats (C3)."/>
    <s v="1 Trinity Road, Richmond, TW9 2LD"/>
    <s v="TW9 2LD"/>
    <n v="1"/>
    <m/>
    <m/>
    <m/>
    <m/>
    <m/>
    <m/>
    <m/>
    <m/>
    <n v="1"/>
    <n v="2"/>
    <m/>
    <m/>
    <m/>
    <m/>
    <m/>
    <m/>
    <m/>
    <m/>
    <n v="2"/>
    <n v="1"/>
    <n v="0"/>
    <n v="0"/>
    <n v="0"/>
    <n v="0"/>
    <n v="0"/>
    <n v="0"/>
    <n v="0"/>
    <n v="0"/>
    <n v="1"/>
    <m/>
    <m/>
    <n v="1"/>
    <m/>
    <m/>
    <m/>
    <m/>
    <m/>
    <m/>
    <m/>
    <m/>
    <m/>
    <n v="1"/>
    <n v="1"/>
    <m/>
    <m/>
    <n v="518862"/>
    <n v="175562"/>
    <x v="16"/>
    <x v="16"/>
    <x v="0"/>
  </r>
  <r>
    <s v="18/1442/FUL"/>
    <x v="0"/>
    <x v="0"/>
    <d v="2019-01-07T00:00:00"/>
    <d v="2022-01-07T00:00:00"/>
    <d v="2021-09-16T00:00:00"/>
    <m/>
    <x v="1"/>
    <x v="0"/>
    <s v="Y"/>
    <s v="Demolition of the existing outbuilding to the rear of no.48 Fourth Cross Road accessed via Rutland Road and construction of 1x2 bedroom dwelling including basement, with associated car parking, cycle parking and recycle/refuse storage."/>
    <s v="Land Rear Of, 48 Fourth Cross Road, Twickenham"/>
    <s v="TW2 5ER"/>
    <m/>
    <m/>
    <m/>
    <m/>
    <m/>
    <m/>
    <m/>
    <m/>
    <m/>
    <n v="0"/>
    <m/>
    <n v="1"/>
    <m/>
    <m/>
    <m/>
    <m/>
    <m/>
    <m/>
    <m/>
    <n v="1"/>
    <n v="0"/>
    <n v="1"/>
    <n v="0"/>
    <n v="0"/>
    <n v="0"/>
    <n v="0"/>
    <n v="0"/>
    <n v="0"/>
    <n v="0"/>
    <n v="1"/>
    <m/>
    <m/>
    <m/>
    <n v="1"/>
    <m/>
    <m/>
    <m/>
    <m/>
    <m/>
    <m/>
    <m/>
    <m/>
    <n v="1"/>
    <n v="1"/>
    <m/>
    <m/>
    <n v="514703"/>
    <n v="172701"/>
    <x v="7"/>
    <x v="7"/>
    <x v="0"/>
  </r>
  <r>
    <s v="18/1889/FUL"/>
    <x v="0"/>
    <x v="0"/>
    <d v="2019-09-10T00:00:00"/>
    <d v="2022-09-10T00:00:00"/>
    <d v="2022-03-30T00:00:00"/>
    <m/>
    <x v="1"/>
    <x v="0"/>
    <s v="Y"/>
    <s v="Erection of a pair of 2 storey semi-detached 2 bed (1 x 2B4P and 1 x 2B3P) dwellinghouses with associated hard and soft landscaping and parking."/>
    <s v="Land To The Side Of, 61 Acacia Road, Hampton, TW12 3DP"/>
    <s v="TW12 3DP"/>
    <m/>
    <m/>
    <m/>
    <m/>
    <m/>
    <m/>
    <m/>
    <m/>
    <m/>
    <n v="0"/>
    <m/>
    <n v="2"/>
    <m/>
    <m/>
    <m/>
    <m/>
    <m/>
    <m/>
    <m/>
    <n v="2"/>
    <n v="0"/>
    <n v="2"/>
    <n v="0"/>
    <n v="0"/>
    <n v="0"/>
    <n v="0"/>
    <n v="0"/>
    <n v="0"/>
    <n v="0"/>
    <n v="2"/>
    <m/>
    <m/>
    <m/>
    <n v="2"/>
    <m/>
    <m/>
    <m/>
    <m/>
    <m/>
    <m/>
    <m/>
    <m/>
    <n v="2"/>
    <n v="2"/>
    <m/>
    <m/>
    <n v="513221"/>
    <n v="170897"/>
    <x v="17"/>
    <x v="17"/>
    <x v="1"/>
  </r>
  <r>
    <s v="18/3285/FUL"/>
    <x v="0"/>
    <x v="0"/>
    <d v="2019-03-18T00:00:00"/>
    <d v="2022-03-18T00:00:00"/>
    <d v="2021-09-01T00:00:00"/>
    <m/>
    <x v="1"/>
    <x v="0"/>
    <s v="Y"/>
    <s v="Demolition of existing house and construction of a new 5 bed house with basement"/>
    <s v="74 Lowther Road, Barnes, London, SW13 9NU"/>
    <s v="SW13 9NU"/>
    <m/>
    <m/>
    <m/>
    <n v="1"/>
    <m/>
    <m/>
    <m/>
    <m/>
    <m/>
    <n v="1"/>
    <m/>
    <m/>
    <m/>
    <m/>
    <n v="1"/>
    <m/>
    <m/>
    <m/>
    <m/>
    <n v="1"/>
    <n v="0"/>
    <n v="0"/>
    <n v="0"/>
    <n v="-1"/>
    <n v="1"/>
    <n v="0"/>
    <n v="0"/>
    <n v="0"/>
    <n v="0"/>
    <n v="0"/>
    <m/>
    <m/>
    <n v="0"/>
    <m/>
    <m/>
    <m/>
    <m/>
    <m/>
    <m/>
    <m/>
    <m/>
    <m/>
    <n v="0"/>
    <n v="0"/>
    <m/>
    <m/>
    <n v="521978"/>
    <n v="177062"/>
    <x v="5"/>
    <x v="5"/>
    <x v="0"/>
  </r>
  <r>
    <s v="18/3768/FUL"/>
    <x v="2"/>
    <x v="0"/>
    <d v="2019-03-26T00:00:00"/>
    <d v="2022-03-26T00:00:00"/>
    <d v="2020-01-13T00:00:00"/>
    <m/>
    <x v="1"/>
    <x v="0"/>
    <s v="N"/>
    <s v="Demolition of two existing workshop buildings. Change of use from current vacant B1 use to C3. Construction of 2No. semi-detached 5-bedroom family houses consisting of 2 storeys plus loft space with integral garaging.  Associated hard &amp; soft landscaping t"/>
    <s v="58 Oldfield Road, Hampton, TW12 2AE"/>
    <s v="TW12 2AE"/>
    <m/>
    <m/>
    <m/>
    <m/>
    <m/>
    <m/>
    <m/>
    <m/>
    <m/>
    <n v="0"/>
    <m/>
    <m/>
    <m/>
    <m/>
    <n v="2"/>
    <m/>
    <m/>
    <m/>
    <m/>
    <n v="2"/>
    <n v="0"/>
    <n v="0"/>
    <n v="0"/>
    <n v="0"/>
    <n v="2"/>
    <n v="0"/>
    <n v="0"/>
    <n v="0"/>
    <n v="0"/>
    <n v="2"/>
    <m/>
    <m/>
    <m/>
    <n v="2"/>
    <m/>
    <m/>
    <m/>
    <m/>
    <m/>
    <m/>
    <m/>
    <m/>
    <n v="2"/>
    <n v="2"/>
    <m/>
    <m/>
    <n v="513264"/>
    <n v="169738"/>
    <x v="12"/>
    <x v="12"/>
    <x v="0"/>
  </r>
  <r>
    <s v="18/3950/FUL"/>
    <x v="2"/>
    <x v="0"/>
    <d v="2019-07-15T00:00:00"/>
    <d v="2022-07-15T00:00:00"/>
    <d v="2021-02-22T00:00:00"/>
    <m/>
    <x v="1"/>
    <x v="0"/>
    <s v="Y"/>
    <s v="(1) Conversion of the existing health facilities (use class D1) to a mixed-use development providing 71 no. residential apartments (use class C3) and 500 sqm of D1 (Health) floorspace.  _x000d_(2) Restoration, alteration, extensions and demolition (mainly of la"/>
    <s v="Richmond Royal Hospital (Original Block), Kew Foot Road, Richmond, TW9 2TE, "/>
    <s v="TW9 2TE"/>
    <m/>
    <m/>
    <m/>
    <m/>
    <m/>
    <m/>
    <m/>
    <m/>
    <m/>
    <n v="0"/>
    <n v="22"/>
    <n v="30"/>
    <n v="2"/>
    <n v="2"/>
    <m/>
    <m/>
    <m/>
    <m/>
    <m/>
    <n v="56"/>
    <n v="22"/>
    <n v="30"/>
    <n v="2"/>
    <n v="2"/>
    <n v="0"/>
    <n v="0"/>
    <n v="0"/>
    <n v="0"/>
    <n v="0"/>
    <n v="56"/>
    <s v="Y"/>
    <m/>
    <n v="28"/>
    <n v="28"/>
    <m/>
    <m/>
    <m/>
    <m/>
    <m/>
    <m/>
    <m/>
    <m/>
    <n v="56"/>
    <n v="56"/>
    <m/>
    <m/>
    <n v="518144"/>
    <n v="175553"/>
    <x v="16"/>
    <x v="16"/>
    <x v="0"/>
  </r>
  <r>
    <s v="18/3950/FUL"/>
    <x v="2"/>
    <x v="0"/>
    <d v="2019-07-15T00:00:00"/>
    <d v="2022-07-15T00:00:00"/>
    <d v="2021-02-22T00:00:00"/>
    <m/>
    <x v="1"/>
    <x v="3"/>
    <s v="Y"/>
    <s v="(1) Conversion of the existing health facilities (use class D1) to a mixed-use development providing 71 no. residential apartments (use class C3) and 500 sqm of D1 (Health) floorspace.  _x000d_(2) Restoration, alteration, extensions and demolition (mainly of la"/>
    <s v="Richmond Royal Hospital (Original Block), Kew Foot Road, Richmond, TW9 2TE, "/>
    <s v="TW9 2TE"/>
    <m/>
    <m/>
    <m/>
    <m/>
    <m/>
    <m/>
    <m/>
    <m/>
    <m/>
    <n v="0"/>
    <m/>
    <n v="7"/>
    <n v="3"/>
    <n v="1"/>
    <m/>
    <m/>
    <m/>
    <m/>
    <m/>
    <n v="11"/>
    <n v="0"/>
    <n v="7"/>
    <n v="3"/>
    <n v="1"/>
    <n v="0"/>
    <n v="0"/>
    <n v="0"/>
    <n v="0"/>
    <n v="0"/>
    <n v="11"/>
    <s v="Y"/>
    <m/>
    <n v="11"/>
    <m/>
    <m/>
    <m/>
    <m/>
    <m/>
    <m/>
    <m/>
    <m/>
    <m/>
    <n v="11"/>
    <n v="11"/>
    <m/>
    <m/>
    <n v="518144"/>
    <n v="175553"/>
    <x v="16"/>
    <x v="16"/>
    <x v="0"/>
  </r>
  <r>
    <s v="18/3950/FUL"/>
    <x v="2"/>
    <x v="0"/>
    <d v="2019-07-15T00:00:00"/>
    <d v="2022-07-15T00:00:00"/>
    <d v="2021-02-22T00:00:00"/>
    <m/>
    <x v="1"/>
    <x v="4"/>
    <s v="Y"/>
    <s v="(1) Conversion of the existing health facilities (use class D1) to a mixed-use development providing 71 no. residential apartments (use class C3) and 500 sqm of D1 (Health) floorspace.  _x000d_(2) Restoration, alteration, extensions and demolition (mainly of la"/>
    <s v="Richmond Royal Hospital (Original Block), Kew Foot Road, Richmond, TW9 2TE, "/>
    <s v="TW9 2TE"/>
    <m/>
    <m/>
    <m/>
    <m/>
    <m/>
    <m/>
    <m/>
    <m/>
    <m/>
    <n v="0"/>
    <n v="4"/>
    <m/>
    <m/>
    <m/>
    <m/>
    <m/>
    <m/>
    <m/>
    <m/>
    <n v="4"/>
    <n v="4"/>
    <n v="0"/>
    <n v="0"/>
    <n v="0"/>
    <n v="0"/>
    <n v="0"/>
    <n v="0"/>
    <n v="0"/>
    <n v="0"/>
    <n v="4"/>
    <s v="Y"/>
    <m/>
    <n v="4"/>
    <m/>
    <m/>
    <m/>
    <m/>
    <m/>
    <m/>
    <m/>
    <m/>
    <m/>
    <n v="4"/>
    <n v="4"/>
    <m/>
    <m/>
    <n v="518144"/>
    <n v="175553"/>
    <x v="16"/>
    <x v="16"/>
    <x v="0"/>
  </r>
  <r>
    <s v="18/3952/FUL"/>
    <x v="0"/>
    <x v="0"/>
    <d v="2019-04-01T00:00:00"/>
    <d v="2022-04-01T00:00:00"/>
    <d v="2021-07-01T00:00:00"/>
    <m/>
    <x v="1"/>
    <x v="0"/>
    <s v="Y"/>
    <s v="Replacement of existing dwelling with 1 no. 2 storey with accommodation in the roof (5B10P) dwellinghouse and new pedestrian gate."/>
    <s v="45 Ormond Crescent, Hampton, TW12 2TJ"/>
    <s v="TW12 2TJ"/>
    <m/>
    <m/>
    <m/>
    <m/>
    <n v="1"/>
    <m/>
    <m/>
    <m/>
    <m/>
    <n v="1"/>
    <m/>
    <m/>
    <m/>
    <m/>
    <n v="1"/>
    <m/>
    <m/>
    <m/>
    <m/>
    <n v="1"/>
    <n v="0"/>
    <n v="0"/>
    <n v="0"/>
    <n v="0"/>
    <n v="0"/>
    <n v="0"/>
    <n v="0"/>
    <n v="0"/>
    <n v="0"/>
    <n v="0"/>
    <m/>
    <m/>
    <n v="0"/>
    <m/>
    <m/>
    <m/>
    <m/>
    <m/>
    <m/>
    <m/>
    <m/>
    <m/>
    <n v="0"/>
    <n v="0"/>
    <m/>
    <m/>
    <n v="513943"/>
    <n v="170016"/>
    <x v="12"/>
    <x v="12"/>
    <x v="0"/>
  </r>
  <r>
    <s v="18/4183/FUL"/>
    <x v="0"/>
    <x v="0"/>
    <d v="2019-07-25T00:00:00"/>
    <d v="2022-07-25T00:00:00"/>
    <d v="2021-01-28T00:00:00"/>
    <d v="2022-06-14T00:00:00"/>
    <x v="1"/>
    <x v="0"/>
    <s v="Y"/>
    <s v="Demolition of existing garage compound and erection of one detached dwelling with 2 parking spaces, turning area, landscaping and tree planting."/>
    <s v="Garage Site, Rosslyn Avenue/Treen Avenue, Barnes, London, SW13 0JT"/>
    <s v="SW13 0JT"/>
    <m/>
    <m/>
    <m/>
    <m/>
    <m/>
    <m/>
    <m/>
    <m/>
    <m/>
    <n v="0"/>
    <m/>
    <m/>
    <n v="1"/>
    <m/>
    <m/>
    <m/>
    <m/>
    <m/>
    <m/>
    <n v="1"/>
    <n v="0"/>
    <n v="0"/>
    <n v="1"/>
    <n v="0"/>
    <n v="0"/>
    <n v="0"/>
    <n v="0"/>
    <n v="0"/>
    <n v="0"/>
    <n v="1"/>
    <m/>
    <m/>
    <n v="1"/>
    <m/>
    <m/>
    <m/>
    <m/>
    <m/>
    <m/>
    <m/>
    <m/>
    <m/>
    <n v="1"/>
    <n v="1"/>
    <m/>
    <m/>
    <n v="521611"/>
    <n v="175705"/>
    <x v="10"/>
    <x v="10"/>
    <x v="0"/>
  </r>
  <r>
    <s v="19/0111/FUL"/>
    <x v="4"/>
    <x v="0"/>
    <d v="2019-12-12T00:00:00"/>
    <d v="2022-12-12T00:00:00"/>
    <d v="2020-03-30T00:00:00"/>
    <m/>
    <x v="1"/>
    <x v="0"/>
    <s v="Y"/>
    <s v="Erection of an independent senior living extra care building comprising of 28 units (following demolition of existing care home) at 12 - 14 Station Road, the refurbishment and renovation of Nos.13 and 23 - 33 Lower Teddington Road (including the erection"/>
    <s v="25-29 Lower Teddington Road"/>
    <s v="KT1"/>
    <n v="7"/>
    <m/>
    <m/>
    <m/>
    <m/>
    <m/>
    <m/>
    <m/>
    <m/>
    <n v="7"/>
    <n v="2"/>
    <n v="4"/>
    <m/>
    <m/>
    <m/>
    <m/>
    <m/>
    <m/>
    <m/>
    <n v="6"/>
    <n v="-5"/>
    <n v="4"/>
    <n v="0"/>
    <n v="0"/>
    <n v="0"/>
    <n v="0"/>
    <n v="0"/>
    <n v="0"/>
    <n v="0"/>
    <n v="-1"/>
    <s v="Y"/>
    <m/>
    <n v="-1"/>
    <m/>
    <m/>
    <m/>
    <m/>
    <m/>
    <m/>
    <m/>
    <m/>
    <m/>
    <n v="-1"/>
    <n v="-1"/>
    <m/>
    <m/>
    <n v="517598"/>
    <n v="169722"/>
    <x v="11"/>
    <x v="11"/>
    <x v="0"/>
  </r>
  <r>
    <s v="19/0111/FUL"/>
    <x v="4"/>
    <x v="0"/>
    <d v="2019-12-12T00:00:00"/>
    <d v="2022-12-12T00:00:00"/>
    <d v="2020-03-30T00:00:00"/>
    <m/>
    <x v="1"/>
    <x v="2"/>
    <s v="Y"/>
    <s v="Erection of an independent senior living extra care building comprising of 28 units (following demolition of existing care home) at 12 - 14 Station Road, the refurbishment and renovation of Nos.13 and 23 - 33 Lower Teddington Road (including the erection of a single-storey rear extension to No.23. Change of use of No.13 from ancillary offices to residential with the retention of the offices elsewhere on the site and the conversion of houses in multiple occupation to residential apartments at Nos.27 &amp; 29). The erection of a temporary sales building to the rear of No. 31 &amp; 33 Teddington Road, and associated landscape planting and car parking."/>
    <s v="13 Lower Teddington Road _x000a__x000a_"/>
    <s v="KT1"/>
    <m/>
    <m/>
    <m/>
    <m/>
    <m/>
    <m/>
    <m/>
    <m/>
    <m/>
    <n v="0"/>
    <n v="3"/>
    <n v="3"/>
    <m/>
    <m/>
    <m/>
    <m/>
    <m/>
    <m/>
    <m/>
    <n v="6"/>
    <n v="3"/>
    <n v="3"/>
    <n v="0"/>
    <n v="0"/>
    <n v="0"/>
    <n v="0"/>
    <n v="0"/>
    <n v="0"/>
    <n v="0"/>
    <n v="6"/>
    <s v="Y"/>
    <m/>
    <n v="6"/>
    <m/>
    <m/>
    <m/>
    <m/>
    <m/>
    <m/>
    <m/>
    <m/>
    <m/>
    <n v="6"/>
    <n v="6"/>
    <m/>
    <m/>
    <n v="517598"/>
    <n v="169722"/>
    <x v="11"/>
    <x v="11"/>
    <x v="0"/>
  </r>
  <r>
    <s v="19/0171/GPD15"/>
    <x v="2"/>
    <x v="1"/>
    <d v="2019-03-19T00:00:00"/>
    <d v="2022-03-19T00:00:00"/>
    <d v="2020-07-01T00:00:00"/>
    <d v="2022-07-04T00:00:00"/>
    <x v="1"/>
    <x v="0"/>
    <s v="Y"/>
    <s v="Change of use from B1 (Offices) to C3(a) (Dwellings) (2 x 2 bed)."/>
    <s v="62 Glentham Road, Barnes, London, SW13 9JJ, "/>
    <s v="SW13 9JJ"/>
    <m/>
    <m/>
    <m/>
    <m/>
    <m/>
    <m/>
    <m/>
    <m/>
    <m/>
    <n v="0"/>
    <m/>
    <n v="2"/>
    <m/>
    <m/>
    <m/>
    <m/>
    <m/>
    <m/>
    <m/>
    <n v="2"/>
    <n v="0"/>
    <n v="2"/>
    <n v="0"/>
    <n v="0"/>
    <n v="0"/>
    <n v="0"/>
    <n v="0"/>
    <n v="0"/>
    <n v="0"/>
    <n v="2"/>
    <m/>
    <m/>
    <n v="2"/>
    <m/>
    <m/>
    <m/>
    <m/>
    <m/>
    <m/>
    <m/>
    <m/>
    <m/>
    <n v="2"/>
    <n v="2"/>
    <m/>
    <m/>
    <n v="522531"/>
    <n v="177884"/>
    <x v="5"/>
    <x v="5"/>
    <x v="0"/>
  </r>
  <r>
    <s v="19/0175/FUL"/>
    <x v="0"/>
    <x v="0"/>
    <d v="2019-05-09T00:00:00"/>
    <d v="2022-05-09T00:00:00"/>
    <d v="2020-11-20T00:00:00"/>
    <m/>
    <x v="1"/>
    <x v="0"/>
    <s v="Y"/>
    <s v="Demolition of existing one-bedroom, two-storey dwelling and construction of one-bedroom, one-person single-storey dwelling."/>
    <s v="The Haven , Eel Pie Island, Twickenham, TW1 3DY"/>
    <s v="TW1 3DY"/>
    <n v="1"/>
    <m/>
    <m/>
    <m/>
    <m/>
    <m/>
    <m/>
    <m/>
    <m/>
    <n v="1"/>
    <n v="1"/>
    <m/>
    <m/>
    <m/>
    <m/>
    <m/>
    <m/>
    <m/>
    <m/>
    <n v="1"/>
    <n v="0"/>
    <n v="0"/>
    <n v="0"/>
    <n v="0"/>
    <n v="0"/>
    <n v="0"/>
    <n v="0"/>
    <n v="0"/>
    <n v="0"/>
    <n v="0"/>
    <m/>
    <m/>
    <n v="0"/>
    <m/>
    <m/>
    <m/>
    <m/>
    <m/>
    <m/>
    <m/>
    <m/>
    <m/>
    <n v="0"/>
    <n v="0"/>
    <m/>
    <m/>
    <n v="516414"/>
    <n v="173065"/>
    <x v="3"/>
    <x v="3"/>
    <x v="0"/>
  </r>
  <r>
    <s v="19/0551/FUL"/>
    <x v="1"/>
    <x v="0"/>
    <d v="2019-08-21T00:00:00"/>
    <d v="2022-08-21T00:00:00"/>
    <d v="2019-11-04T00:00:00"/>
    <d v="2022-06-01T00:00:00"/>
    <x v="1"/>
    <x v="0"/>
    <s v="Y"/>
    <s v="Convert 2 flats back to one family house. Proposed pitched side infill extension adjacent neighbouring infill extension with glazed rooflight. Proposed loft conversion with full width rear dormer, partial dormer to outrigger and rooflights."/>
    <s v="32 Selwyn Avenue, Richmond, TW9 2HA, "/>
    <s v="TW9 2HA"/>
    <n v="1"/>
    <n v="1"/>
    <m/>
    <m/>
    <m/>
    <m/>
    <m/>
    <m/>
    <m/>
    <n v="2"/>
    <m/>
    <m/>
    <m/>
    <m/>
    <n v="1"/>
    <m/>
    <m/>
    <m/>
    <m/>
    <n v="1"/>
    <n v="-1"/>
    <n v="-1"/>
    <n v="0"/>
    <n v="0"/>
    <n v="1"/>
    <n v="0"/>
    <n v="0"/>
    <n v="0"/>
    <n v="0"/>
    <n v="-1"/>
    <m/>
    <m/>
    <n v="-1"/>
    <m/>
    <m/>
    <m/>
    <m/>
    <m/>
    <m/>
    <m/>
    <m/>
    <m/>
    <n v="-1"/>
    <n v="-1"/>
    <m/>
    <m/>
    <n v="518458"/>
    <n v="175501"/>
    <x v="16"/>
    <x v="16"/>
    <x v="0"/>
  </r>
  <r>
    <s v="19/0823/GPD13"/>
    <x v="2"/>
    <x v="1"/>
    <d v="2019-05-07T00:00:00"/>
    <d v="2022-05-07T00:00:00"/>
    <d v="2022-03-30T00:00:00"/>
    <d v="2022-11-28T00:00:00"/>
    <x v="1"/>
    <x v="0"/>
    <s v="Y"/>
    <s v="Conversion of commercial unit to self-contained 2no. bedroom unit"/>
    <s v="203 Sandycombe Road, Richmond, TW9 2EW, "/>
    <s v="TW9 2EW"/>
    <m/>
    <m/>
    <m/>
    <m/>
    <m/>
    <m/>
    <m/>
    <m/>
    <m/>
    <n v="0"/>
    <m/>
    <n v="1"/>
    <m/>
    <m/>
    <m/>
    <m/>
    <m/>
    <m/>
    <m/>
    <n v="1"/>
    <n v="0"/>
    <n v="1"/>
    <n v="0"/>
    <n v="0"/>
    <n v="0"/>
    <n v="0"/>
    <n v="0"/>
    <n v="0"/>
    <n v="0"/>
    <n v="1"/>
    <m/>
    <m/>
    <n v="1"/>
    <m/>
    <m/>
    <m/>
    <m/>
    <m/>
    <m/>
    <m/>
    <m/>
    <m/>
    <n v="1"/>
    <n v="1"/>
    <m/>
    <m/>
    <n v="519091"/>
    <n v="176195"/>
    <x v="13"/>
    <x v="13"/>
    <x v="0"/>
  </r>
  <r>
    <s v="19/0954/VRC"/>
    <x v="0"/>
    <x v="0"/>
    <d v="2019-10-16T00:00:00"/>
    <d v="2022-10-16T00:00:00"/>
    <d v="2021-07-06T00:00:00"/>
    <m/>
    <x v="1"/>
    <x v="0"/>
    <s v="Y"/>
    <s v="Minor material amendment to application ref 16/3290/FUL (Partial demolition of an existing building and the creation of 3 new dwelling houses and associated works) by variation of appeal decision condition 2 (approved drawing numbers) to allow for externa"/>
    <s v="45 The Vineyard, Richmond, TW10 6AS, "/>
    <s v="TW10 6AS"/>
    <m/>
    <n v="2"/>
    <n v="1"/>
    <m/>
    <m/>
    <m/>
    <m/>
    <m/>
    <m/>
    <n v="3"/>
    <m/>
    <m/>
    <m/>
    <n v="3"/>
    <m/>
    <m/>
    <m/>
    <m/>
    <m/>
    <n v="3"/>
    <n v="0"/>
    <n v="-2"/>
    <n v="-1"/>
    <n v="3"/>
    <n v="0"/>
    <n v="0"/>
    <n v="0"/>
    <n v="0"/>
    <n v="0"/>
    <n v="0"/>
    <m/>
    <m/>
    <n v="0"/>
    <m/>
    <m/>
    <m/>
    <m/>
    <m/>
    <m/>
    <m/>
    <m/>
    <m/>
    <n v="0"/>
    <n v="0"/>
    <m/>
    <m/>
    <n v="518209"/>
    <n v="174625"/>
    <x v="4"/>
    <x v="4"/>
    <x v="0"/>
  </r>
  <r>
    <s v="19/1033/GPD23"/>
    <x v="2"/>
    <x v="1"/>
    <d v="2019-06-05T00:00:00"/>
    <d v="2022-06-05T00:00:00"/>
    <d v="2021-10-01T00:00:00"/>
    <m/>
    <x v="1"/>
    <x v="0"/>
    <s v="Y"/>
    <s v="Change of use from premises in light industrial use (Class B1(c)) to one dwelling house (Class C3)."/>
    <s v="Unit 1 Hampton Works Rear Of, 119 Sheen Lane, East Sheen, London"/>
    <s v="SW14 8AE"/>
    <m/>
    <m/>
    <m/>
    <m/>
    <m/>
    <m/>
    <m/>
    <m/>
    <m/>
    <n v="0"/>
    <m/>
    <n v="1"/>
    <m/>
    <m/>
    <m/>
    <m/>
    <m/>
    <m/>
    <m/>
    <n v="1"/>
    <n v="0"/>
    <n v="1"/>
    <n v="0"/>
    <n v="0"/>
    <n v="0"/>
    <n v="0"/>
    <n v="0"/>
    <n v="0"/>
    <n v="0"/>
    <n v="1"/>
    <m/>
    <m/>
    <m/>
    <n v="1"/>
    <m/>
    <m/>
    <m/>
    <m/>
    <m/>
    <m/>
    <m/>
    <m/>
    <n v="1"/>
    <n v="1"/>
    <m/>
    <m/>
    <n v="520517"/>
    <n v="175507"/>
    <x v="1"/>
    <x v="1"/>
    <x v="0"/>
  </r>
  <r>
    <s v="19/1065/VRC"/>
    <x v="0"/>
    <x v="0"/>
    <d v="2019-07-10T00:00:00"/>
    <d v="2022-07-10T00:00:00"/>
    <d v="2020-05-21T00:00:00"/>
    <m/>
    <x v="1"/>
    <x v="0"/>
    <s v="Y"/>
    <s v="Minor material amendment to planning permission 17/4358/VRC (which varied/removed approved conditions attached to planning permission ref: 08/1760/EXT dated 30.06.2017) and as further amended by 17/4358/NMA to enable minor changes to Block A of the staff"/>
    <s v="St Pauls School, Lonsdale Road, Barnes, London, SW13 9JT, "/>
    <s v="SW13 9JT"/>
    <n v="8"/>
    <n v="2"/>
    <n v="4"/>
    <n v="2"/>
    <m/>
    <m/>
    <m/>
    <m/>
    <m/>
    <n v="16"/>
    <n v="7"/>
    <n v="5"/>
    <n v="6"/>
    <m/>
    <m/>
    <m/>
    <m/>
    <m/>
    <m/>
    <n v="18"/>
    <n v="-1"/>
    <n v="3"/>
    <n v="2"/>
    <n v="-2"/>
    <n v="0"/>
    <n v="0"/>
    <n v="0"/>
    <n v="0"/>
    <n v="0"/>
    <n v="2"/>
    <m/>
    <m/>
    <m/>
    <m/>
    <n v="2"/>
    <m/>
    <m/>
    <m/>
    <m/>
    <m/>
    <m/>
    <m/>
    <n v="2"/>
    <n v="2"/>
    <m/>
    <m/>
    <n v="522473"/>
    <n v="178000"/>
    <x v="5"/>
    <x v="5"/>
    <x v="0"/>
  </r>
  <r>
    <s v="19/1098/FUL"/>
    <x v="0"/>
    <x v="0"/>
    <d v="2019-08-27T00:00:00"/>
    <d v="2022-08-27T00:00:00"/>
    <d v="2021-08-16T00:00:00"/>
    <m/>
    <x v="1"/>
    <x v="0"/>
    <s v="Y"/>
    <s v="Demolition of detached house, construction of four classrooms and a multi use hall complete with change of use from residential to education."/>
    <s v="190 Sheen Lane, East Sheen, London, SW14 8LF, "/>
    <s v="SW14 8LF"/>
    <m/>
    <m/>
    <n v="1"/>
    <m/>
    <m/>
    <m/>
    <m/>
    <m/>
    <m/>
    <n v="1"/>
    <m/>
    <m/>
    <m/>
    <m/>
    <m/>
    <m/>
    <m/>
    <m/>
    <m/>
    <n v="0"/>
    <n v="0"/>
    <n v="0"/>
    <n v="-1"/>
    <n v="0"/>
    <n v="0"/>
    <n v="0"/>
    <n v="0"/>
    <n v="0"/>
    <n v="0"/>
    <n v="-1"/>
    <m/>
    <m/>
    <n v="-1"/>
    <m/>
    <m/>
    <m/>
    <m/>
    <m/>
    <m/>
    <m/>
    <m/>
    <m/>
    <n v="-1"/>
    <n v="-1"/>
    <m/>
    <m/>
    <n v="520394"/>
    <n v="175127"/>
    <x v="1"/>
    <x v="1"/>
    <x v="0"/>
  </r>
  <r>
    <s v="19/1162/FUL"/>
    <x v="4"/>
    <x v="0"/>
    <d v="2020-03-20T00:00:00"/>
    <d v="2023-03-20T00:00:00"/>
    <d v="2020-10-01T00:00:00"/>
    <m/>
    <x v="1"/>
    <x v="0"/>
    <s v="Y"/>
    <s v="Part change of use of ground floor and rear garden from A1 to C3 (residential use) and replacement window on ground floor rear elevation to facilitate the conversion of existing 1 x 3 bed flat into 2 x 2 bed flats and associated cycle and refuse stores"/>
    <s v="82 - 84 Hill Rise, Richmond"/>
    <s v="TW10 6UB"/>
    <m/>
    <m/>
    <n v="1"/>
    <m/>
    <m/>
    <m/>
    <m/>
    <m/>
    <m/>
    <n v="1"/>
    <m/>
    <n v="2"/>
    <m/>
    <m/>
    <m/>
    <m/>
    <m/>
    <m/>
    <m/>
    <n v="2"/>
    <n v="0"/>
    <n v="2"/>
    <n v="-1"/>
    <n v="0"/>
    <n v="0"/>
    <n v="0"/>
    <n v="0"/>
    <n v="0"/>
    <n v="0"/>
    <n v="1"/>
    <m/>
    <m/>
    <m/>
    <n v="1"/>
    <m/>
    <m/>
    <m/>
    <m/>
    <m/>
    <m/>
    <m/>
    <m/>
    <n v="1"/>
    <n v="1"/>
    <m/>
    <m/>
    <n v="517949"/>
    <n v="174506"/>
    <x v="4"/>
    <x v="4"/>
    <x v="0"/>
  </r>
  <r>
    <s v="19/1663/FUL"/>
    <x v="2"/>
    <x v="0"/>
    <d v="2021-03-01T00:00:00"/>
    <d v="2024-03-01T00:00:00"/>
    <d v="2021-08-02T00:00:00"/>
    <m/>
    <x v="1"/>
    <x v="0"/>
    <s v="Y"/>
    <s v="Conversion and extension of workshop building Use Class E(g) - light industrial (formerly B1c and B1a lightl) to form a one-storey, 3 bedroom dwelling with accomodation in the roof Use Class C3 residential."/>
    <s v="Workshop Rear Of 8 , High Street, Hampton, TW12 2SJ"/>
    <s v="TW12 2SJ"/>
    <m/>
    <m/>
    <m/>
    <m/>
    <m/>
    <m/>
    <m/>
    <m/>
    <m/>
    <n v="0"/>
    <m/>
    <m/>
    <n v="1"/>
    <m/>
    <m/>
    <m/>
    <m/>
    <m/>
    <m/>
    <n v="1"/>
    <n v="0"/>
    <n v="0"/>
    <n v="1"/>
    <n v="0"/>
    <n v="0"/>
    <n v="0"/>
    <n v="0"/>
    <n v="0"/>
    <n v="0"/>
    <n v="1"/>
    <m/>
    <m/>
    <n v="1"/>
    <m/>
    <m/>
    <m/>
    <m/>
    <m/>
    <m/>
    <m/>
    <m/>
    <m/>
    <n v="1"/>
    <n v="1"/>
    <m/>
    <m/>
    <n v="513992"/>
    <n v="169525"/>
    <x v="12"/>
    <x v="12"/>
    <x v="0"/>
  </r>
  <r>
    <s v="19/1703/FUL"/>
    <x v="2"/>
    <x v="0"/>
    <d v="2019-08-12T00:00:00"/>
    <d v="2022-12-27T00:00:00"/>
    <d v="2021-05-24T00:00:00"/>
    <m/>
    <x v="1"/>
    <x v="0"/>
    <s v="Y"/>
    <s v="Internal alterations to provide accessible accommodation at the ground floor level of live/work unit. Employment use as printers/graphic design business to be retained. Partial demolition of part of ground floor extension to provide courtyard garden."/>
    <s v="216 Hampton Road, Twickenham, TW2 5NJ"/>
    <s v="TW2 5NJ"/>
    <m/>
    <m/>
    <n v="1"/>
    <m/>
    <m/>
    <m/>
    <m/>
    <m/>
    <m/>
    <n v="1"/>
    <n v="1"/>
    <m/>
    <n v="1"/>
    <m/>
    <m/>
    <m/>
    <m/>
    <m/>
    <m/>
    <n v="2"/>
    <n v="1"/>
    <n v="0"/>
    <n v="0"/>
    <n v="0"/>
    <n v="0"/>
    <n v="0"/>
    <n v="0"/>
    <n v="0"/>
    <n v="0"/>
    <n v="1"/>
    <m/>
    <m/>
    <n v="1"/>
    <m/>
    <m/>
    <m/>
    <m/>
    <m/>
    <m/>
    <m/>
    <m/>
    <m/>
    <n v="1"/>
    <n v="1"/>
    <m/>
    <m/>
    <n v="514733"/>
    <n v="172125"/>
    <x v="7"/>
    <x v="7"/>
    <x v="0"/>
  </r>
  <r>
    <s v="19/2377/GPD15"/>
    <x v="2"/>
    <x v="1"/>
    <d v="2019-09-30T00:00:00"/>
    <d v="2022-09-30T00:00:00"/>
    <d v="2020-02-17T00:00:00"/>
    <m/>
    <x v="1"/>
    <x v="0"/>
    <s v="Y"/>
    <s v="Partial change of use from office to residential (4 No flats)."/>
    <s v="122 - 124 St Margarets Road, Twickenham"/>
    <s v="TW1 2LH"/>
    <m/>
    <m/>
    <m/>
    <m/>
    <m/>
    <m/>
    <m/>
    <m/>
    <m/>
    <n v="0"/>
    <m/>
    <n v="4"/>
    <m/>
    <m/>
    <m/>
    <m/>
    <m/>
    <m/>
    <m/>
    <n v="4"/>
    <n v="0"/>
    <n v="4"/>
    <n v="0"/>
    <n v="0"/>
    <n v="0"/>
    <n v="0"/>
    <n v="0"/>
    <n v="0"/>
    <n v="0"/>
    <n v="4"/>
    <m/>
    <m/>
    <n v="4"/>
    <m/>
    <m/>
    <m/>
    <m/>
    <m/>
    <m/>
    <m/>
    <m/>
    <m/>
    <n v="4"/>
    <n v="4"/>
    <m/>
    <m/>
    <n v="516843"/>
    <n v="174266"/>
    <x v="0"/>
    <x v="0"/>
    <x v="0"/>
  </r>
  <r>
    <s v="19/2725/GPD15"/>
    <x v="2"/>
    <x v="1"/>
    <d v="2019-11-11T00:00:00"/>
    <d v="2022-11-11T00:00:00"/>
    <d v="2021-01-04T00:00:00"/>
    <d v="2022-09-06T00:00:00"/>
    <x v="1"/>
    <x v="0"/>
    <s v="Y"/>
    <s v="Change of use of first, second and third floor from B1(a) offices to C3 residential to provide 3 x flats (2 x 1 bed and 1 x studio)."/>
    <s v="7A York Street, Twickenham"/>
    <s v="TW1"/>
    <m/>
    <m/>
    <m/>
    <m/>
    <m/>
    <m/>
    <m/>
    <m/>
    <m/>
    <n v="0"/>
    <n v="3"/>
    <m/>
    <m/>
    <m/>
    <m/>
    <m/>
    <m/>
    <m/>
    <m/>
    <n v="3"/>
    <n v="3"/>
    <n v="0"/>
    <n v="0"/>
    <n v="0"/>
    <n v="0"/>
    <n v="0"/>
    <n v="0"/>
    <n v="0"/>
    <n v="0"/>
    <n v="3"/>
    <m/>
    <m/>
    <n v="3"/>
    <m/>
    <m/>
    <m/>
    <m/>
    <m/>
    <m/>
    <m/>
    <m/>
    <m/>
    <n v="3"/>
    <n v="3"/>
    <m/>
    <m/>
    <n v="516291"/>
    <n v="173345"/>
    <x v="3"/>
    <x v="3"/>
    <x v="0"/>
  </r>
  <r>
    <s v="19/2729/FUL"/>
    <x v="4"/>
    <x v="0"/>
    <d v="2020-07-24T00:00:00"/>
    <d v="2023-07-24T00:00:00"/>
    <d v="2021-11-01T00:00:00"/>
    <m/>
    <x v="1"/>
    <x v="0"/>
    <s v="Y"/>
    <s v="Part change of use of rear garden area, single storey side extension, part two storey part single storey rear extension and insertion of 2 rooflights on roof to outrigger to facilitate the creation of a self-contained 2 bed maisonette.  Associated boundar"/>
    <s v="The China Chef , 78 White Hart Lane, Barnes, London, SW13 0PZ"/>
    <s v="SW13 0PZ"/>
    <m/>
    <m/>
    <m/>
    <m/>
    <m/>
    <m/>
    <m/>
    <m/>
    <m/>
    <n v="0"/>
    <m/>
    <n v="1"/>
    <m/>
    <m/>
    <m/>
    <m/>
    <m/>
    <m/>
    <m/>
    <n v="1"/>
    <n v="0"/>
    <n v="1"/>
    <n v="0"/>
    <n v="0"/>
    <n v="0"/>
    <n v="0"/>
    <n v="0"/>
    <n v="0"/>
    <n v="0"/>
    <n v="1"/>
    <m/>
    <m/>
    <n v="1"/>
    <m/>
    <m/>
    <m/>
    <m/>
    <m/>
    <m/>
    <m/>
    <m/>
    <m/>
    <n v="1"/>
    <n v="1"/>
    <m/>
    <m/>
    <n v="521330"/>
    <n v="175807"/>
    <x v="10"/>
    <x v="10"/>
    <x v="0"/>
  </r>
  <r>
    <s v="19/2765/FUL"/>
    <x v="0"/>
    <x v="0"/>
    <d v="2020-08-20T00:00:00"/>
    <d v="2023-08-20T00:00:00"/>
    <d v="2021-12-07T00:00:00"/>
    <d v="2023-01-12T00:00:00"/>
    <x v="1"/>
    <x v="2"/>
    <s v="Y"/>
    <s v="Erection of  5 no. 2 bed/4 person terraced houses (including 1 wheelchair unit) and 4 no. 3 bed/5  person semi-detached houses; formation of new access off Simpson Road and 12 no. off-street car parking space; creation of publicly accessible pocket park a"/>
    <s v="Land To The Northeast Of, Simpson Road, Whitton"/>
    <s v="TW4 5QE"/>
    <m/>
    <m/>
    <m/>
    <m/>
    <m/>
    <m/>
    <m/>
    <m/>
    <m/>
    <n v="0"/>
    <m/>
    <n v="5"/>
    <n v="4"/>
    <m/>
    <m/>
    <m/>
    <m/>
    <m/>
    <m/>
    <n v="9"/>
    <n v="0"/>
    <n v="5"/>
    <n v="4"/>
    <n v="0"/>
    <n v="0"/>
    <n v="0"/>
    <n v="0"/>
    <n v="0"/>
    <n v="0"/>
    <n v="9"/>
    <m/>
    <m/>
    <n v="9"/>
    <m/>
    <m/>
    <m/>
    <m/>
    <m/>
    <m/>
    <m/>
    <m/>
    <m/>
    <n v="9"/>
    <n v="9"/>
    <m/>
    <m/>
    <n v="512878"/>
    <n v="174040"/>
    <x v="14"/>
    <x v="14"/>
    <x v="0"/>
  </r>
  <r>
    <s v="19/2860/FUL"/>
    <x v="2"/>
    <x v="0"/>
    <d v="2020-05-07T00:00:00"/>
    <d v="2023-05-07T00:00:00"/>
    <d v="2021-03-31T00:00:00"/>
    <d v="2022-07-22T00:00:00"/>
    <x v="1"/>
    <x v="0"/>
    <s v="Y"/>
    <s v="Change of use of five, B1(a) office units to provide five three-bedroomed terraced houses (Class C3), Retention of remaining class B1(a) office unit, extension and provision of rear private amenity space, facade alterations and other external alterations."/>
    <s v="Schurlock Place, 9 - 23 Third Cross Road, Twickenham, TW2 5FP"/>
    <s v="TW2 5FP"/>
    <m/>
    <m/>
    <m/>
    <m/>
    <m/>
    <m/>
    <m/>
    <m/>
    <m/>
    <n v="0"/>
    <m/>
    <m/>
    <n v="5"/>
    <m/>
    <m/>
    <m/>
    <m/>
    <m/>
    <m/>
    <n v="5"/>
    <n v="0"/>
    <n v="0"/>
    <n v="5"/>
    <n v="0"/>
    <n v="0"/>
    <n v="0"/>
    <n v="0"/>
    <n v="0"/>
    <n v="0"/>
    <n v="5"/>
    <m/>
    <m/>
    <n v="5"/>
    <m/>
    <m/>
    <m/>
    <m/>
    <m/>
    <m/>
    <m/>
    <m/>
    <m/>
    <n v="5"/>
    <n v="5"/>
    <m/>
    <m/>
    <n v="515028"/>
    <n v="172768"/>
    <x v="7"/>
    <x v="7"/>
    <x v="0"/>
  </r>
  <r>
    <s v="19/3419/FUL"/>
    <x v="0"/>
    <x v="0"/>
    <d v="2020-03-11T00:00:00"/>
    <d v="2023-03-11T00:00:00"/>
    <d v="2021-03-31T00:00:00"/>
    <m/>
    <x v="1"/>
    <x v="0"/>
    <s v="Y"/>
    <s v="Demolition of existing dwellinghouse and erection of detached two storey dwellinghouse, associated hard and soft landscaping"/>
    <s v="8 Sandy Lane, Petersham, Richmond, TW10 7EN, "/>
    <s v="TW10 7EN"/>
    <m/>
    <m/>
    <m/>
    <n v="1"/>
    <m/>
    <m/>
    <m/>
    <m/>
    <m/>
    <n v="1"/>
    <m/>
    <m/>
    <m/>
    <m/>
    <n v="1"/>
    <m/>
    <m/>
    <m/>
    <m/>
    <n v="1"/>
    <n v="0"/>
    <n v="0"/>
    <n v="0"/>
    <n v="-1"/>
    <n v="1"/>
    <n v="0"/>
    <n v="0"/>
    <n v="0"/>
    <n v="0"/>
    <n v="0"/>
    <m/>
    <m/>
    <n v="0"/>
    <m/>
    <m/>
    <m/>
    <m/>
    <m/>
    <m/>
    <m/>
    <m/>
    <m/>
    <n v="0"/>
    <n v="0"/>
    <m/>
    <m/>
    <n v="517948"/>
    <n v="172696"/>
    <x v="9"/>
    <x v="9"/>
    <x v="0"/>
  </r>
  <r>
    <s v="19/3568/FUL"/>
    <x v="0"/>
    <x v="0"/>
    <d v="2020-06-10T00:00:00"/>
    <d v="2023-06-10T00:00:00"/>
    <d v="2021-03-31T00:00:00"/>
    <m/>
    <x v="1"/>
    <x v="0"/>
    <s v="Y"/>
    <s v="Replacement of existing single-storey detached bungalow to provide a pair of two-storey semi-detached dwelling houses with habitable roofspace, each with 5-bedrooms; off-street parking provision for two vehicles per dwelling; the removal of the existing t"/>
    <s v="73A High Street, Hampton, TW12 2SX"/>
    <s v="TW12 2SX"/>
    <m/>
    <n v="1"/>
    <m/>
    <m/>
    <m/>
    <m/>
    <m/>
    <m/>
    <m/>
    <n v="1"/>
    <m/>
    <m/>
    <m/>
    <m/>
    <n v="2"/>
    <m/>
    <m/>
    <m/>
    <m/>
    <n v="2"/>
    <n v="0"/>
    <n v="-1"/>
    <n v="0"/>
    <n v="0"/>
    <n v="2"/>
    <n v="0"/>
    <n v="0"/>
    <n v="0"/>
    <n v="0"/>
    <n v="1"/>
    <m/>
    <m/>
    <n v="1"/>
    <m/>
    <m/>
    <m/>
    <m/>
    <m/>
    <m/>
    <m/>
    <m/>
    <m/>
    <n v="1"/>
    <n v="1"/>
    <m/>
    <m/>
    <n v="514203"/>
    <n v="169911"/>
    <x v="12"/>
    <x v="12"/>
    <x v="0"/>
  </r>
  <r>
    <s v="19/3652/FUL"/>
    <x v="1"/>
    <x v="0"/>
    <d v="2021-02-26T00:00:00"/>
    <d v="2024-02-26T00:00:00"/>
    <d v="2021-08-02T00:00:00"/>
    <d v="2022-06-01T00:00:00"/>
    <x v="1"/>
    <x v="0"/>
    <s v="Y"/>
    <s v="Single-storey rear extension and replacement window arrangement in side dormer and conversion of a dwelling house into two flats."/>
    <s v="600 Hanworth Road, Whitton, Hounslow, TW4 5LJ, "/>
    <s v="TW4 5LJ"/>
    <m/>
    <m/>
    <n v="1"/>
    <m/>
    <m/>
    <m/>
    <m/>
    <m/>
    <m/>
    <n v="1"/>
    <m/>
    <n v="1"/>
    <n v="1"/>
    <m/>
    <m/>
    <m/>
    <m/>
    <m/>
    <m/>
    <n v="2"/>
    <n v="0"/>
    <n v="1"/>
    <n v="0"/>
    <n v="0"/>
    <n v="0"/>
    <n v="0"/>
    <n v="0"/>
    <n v="0"/>
    <n v="0"/>
    <n v="1"/>
    <m/>
    <m/>
    <n v="1"/>
    <m/>
    <m/>
    <m/>
    <m/>
    <m/>
    <m/>
    <m/>
    <m/>
    <m/>
    <n v="1"/>
    <n v="1"/>
    <m/>
    <m/>
    <n v="512962"/>
    <n v="173989"/>
    <x v="14"/>
    <x v="14"/>
    <x v="0"/>
  </r>
  <r>
    <s v="19/3672/FUL"/>
    <x v="3"/>
    <x v="0"/>
    <d v="2020-05-06T00:00:00"/>
    <d v="2023-05-06T00:00:00"/>
    <d v="2021-03-01T00:00:00"/>
    <d v="2022-09-13T00:00:00"/>
    <x v="1"/>
    <x v="0"/>
    <s v="Y"/>
    <s v="Removal of existing stairs to rear, erection of the single-storey rear extension, replacement/new windows, refurbishment of existing side dormer roof extension, new access gate to facilitate the reversion of 2 x flats to a single-family dwellinghouse"/>
    <s v="68 Mount Ararat Road, Richmond, TW10 6PJ"/>
    <s v="TW10 6PJ"/>
    <m/>
    <n v="1"/>
    <m/>
    <m/>
    <n v="1"/>
    <m/>
    <m/>
    <m/>
    <m/>
    <n v="2"/>
    <m/>
    <m/>
    <m/>
    <m/>
    <n v="1"/>
    <m/>
    <m/>
    <m/>
    <m/>
    <n v="1"/>
    <n v="0"/>
    <n v="-1"/>
    <n v="0"/>
    <n v="0"/>
    <n v="0"/>
    <n v="0"/>
    <n v="0"/>
    <n v="0"/>
    <n v="0"/>
    <n v="-1"/>
    <m/>
    <m/>
    <n v="-1"/>
    <m/>
    <m/>
    <m/>
    <m/>
    <m/>
    <m/>
    <m/>
    <m/>
    <m/>
    <n v="-1"/>
    <n v="-1"/>
    <m/>
    <m/>
    <n v="518373"/>
    <n v="174608"/>
    <x v="4"/>
    <x v="4"/>
    <x v="0"/>
  </r>
  <r>
    <s v="19/3905/FUL"/>
    <x v="3"/>
    <x v="0"/>
    <d v="2020-10-22T00:00:00"/>
    <d v="2023-10-22T00:00:00"/>
    <d v="2022-02-01T00:00:00"/>
    <m/>
    <x v="1"/>
    <x v="0"/>
    <s v="Y"/>
    <s v="Replacement shopfront, replacement windows, 2 no. rooflights on front roof slope, new basement level with lightwells and rear staircase ground floor side/rear extension and 3 rear dormer roof extension to facilitate the provision of 1 no. retail unit and 7 no. flats (5 x studio flats and 2 x 1 bed flats) with associated hard and soft landscaping, cycle and refuse stores."/>
    <s v="422 Upper Richmond Road West, East Sheen, London"/>
    <s v="TW10 5DY"/>
    <m/>
    <m/>
    <n v="1"/>
    <m/>
    <m/>
    <m/>
    <m/>
    <m/>
    <m/>
    <n v="1"/>
    <n v="7"/>
    <m/>
    <m/>
    <m/>
    <m/>
    <m/>
    <m/>
    <m/>
    <m/>
    <n v="7"/>
    <n v="7"/>
    <n v="0"/>
    <n v="-1"/>
    <n v="0"/>
    <n v="0"/>
    <n v="0"/>
    <n v="0"/>
    <n v="0"/>
    <n v="0"/>
    <n v="6"/>
    <m/>
    <m/>
    <m/>
    <n v="6"/>
    <m/>
    <m/>
    <m/>
    <m/>
    <m/>
    <m/>
    <m/>
    <m/>
    <n v="6"/>
    <n v="6"/>
    <m/>
    <m/>
    <n v="519849"/>
    <n v="175357"/>
    <x v="16"/>
    <x v="16"/>
    <x v="0"/>
  </r>
  <r>
    <s v="20/0136/FUL"/>
    <x v="0"/>
    <x v="0"/>
    <d v="2020-03-26T00:00:00"/>
    <d v="2023-03-26T00:00:00"/>
    <d v="2021-03-01T00:00:00"/>
    <d v="2023-01-06T00:00:00"/>
    <x v="1"/>
    <x v="0"/>
    <s v="Y"/>
    <s v="Demolition of the existing house and reconstruction of replacement 2 storey with basement and accommodation in the roof single family home and associated parking, hard and soft landscaping."/>
    <s v="2 Belgrave Road, Barnes, London, SW13 9NS"/>
    <s v="SW13 9NS"/>
    <m/>
    <m/>
    <n v="1"/>
    <m/>
    <m/>
    <m/>
    <m/>
    <m/>
    <m/>
    <n v="1"/>
    <m/>
    <m/>
    <m/>
    <n v="1"/>
    <m/>
    <m/>
    <m/>
    <m/>
    <m/>
    <n v="1"/>
    <n v="0"/>
    <n v="0"/>
    <n v="-1"/>
    <n v="1"/>
    <n v="0"/>
    <n v="0"/>
    <n v="0"/>
    <n v="0"/>
    <n v="0"/>
    <n v="0"/>
    <m/>
    <m/>
    <n v="0"/>
    <m/>
    <m/>
    <m/>
    <m/>
    <m/>
    <m/>
    <m/>
    <m/>
    <m/>
    <n v="0"/>
    <n v="0"/>
    <m/>
    <m/>
    <n v="521893"/>
    <n v="177129"/>
    <x v="5"/>
    <x v="5"/>
    <x v="0"/>
  </r>
  <r>
    <s v="20/0222/FUL"/>
    <x v="0"/>
    <x v="0"/>
    <d v="2021-05-04T00:00:00"/>
    <d v="2024-05-04T00:00:00"/>
    <d v="2022-02-01T00:00:00"/>
    <m/>
    <x v="1"/>
    <x v="2"/>
    <s v="Y"/>
    <s v="Erection of a two storey residential building with accommodation within the roof to provide 14 flats (11 x 1 bed &amp; 3 x 2 bed units) with associated car parking and landscaping."/>
    <s v="Land Ajacent To, 38 - 42 Hampton Road, Teddington"/>
    <s v="TW11 0JE"/>
    <m/>
    <m/>
    <m/>
    <m/>
    <m/>
    <m/>
    <m/>
    <m/>
    <m/>
    <n v="0"/>
    <n v="5"/>
    <n v="3"/>
    <m/>
    <m/>
    <m/>
    <m/>
    <m/>
    <m/>
    <m/>
    <n v="8"/>
    <n v="5"/>
    <n v="3"/>
    <n v="0"/>
    <n v="0"/>
    <n v="0"/>
    <n v="0"/>
    <n v="0"/>
    <n v="0"/>
    <n v="0"/>
    <n v="8"/>
    <s v="Y"/>
    <m/>
    <m/>
    <n v="8"/>
    <m/>
    <m/>
    <m/>
    <m/>
    <m/>
    <m/>
    <m/>
    <m/>
    <n v="8"/>
    <n v="8"/>
    <m/>
    <m/>
    <n v="515045"/>
    <n v="171153"/>
    <x v="6"/>
    <x v="6"/>
    <x v="0"/>
  </r>
  <r>
    <s v="20/0222/FUL"/>
    <x v="0"/>
    <x v="0"/>
    <d v="2021-05-04T00:00:00"/>
    <d v="2024-05-04T00:00:00"/>
    <d v="2022-02-01T00:00:00"/>
    <m/>
    <x v="1"/>
    <x v="1"/>
    <s v="Y"/>
    <s v="Erection of a two storey residential building with accommodation within the roof to provide 14 flats (11 x 1 bed &amp; 3 x 2 bed units) with associated car parking and landscaping."/>
    <s v="Land Ajacent To, 38 - 42 Hampton Road, Teddington"/>
    <s v="TW11 0JE"/>
    <m/>
    <m/>
    <m/>
    <m/>
    <m/>
    <m/>
    <m/>
    <m/>
    <m/>
    <n v="0"/>
    <n v="6"/>
    <m/>
    <m/>
    <m/>
    <m/>
    <m/>
    <m/>
    <m/>
    <m/>
    <n v="6"/>
    <n v="6"/>
    <n v="0"/>
    <n v="0"/>
    <n v="0"/>
    <n v="0"/>
    <n v="0"/>
    <n v="0"/>
    <n v="0"/>
    <n v="0"/>
    <n v="6"/>
    <s v="Y"/>
    <m/>
    <m/>
    <n v="6"/>
    <m/>
    <m/>
    <m/>
    <m/>
    <m/>
    <m/>
    <m/>
    <m/>
    <n v="6"/>
    <n v="6"/>
    <m/>
    <m/>
    <n v="515045"/>
    <n v="171153"/>
    <x v="6"/>
    <x v="6"/>
    <x v="0"/>
  </r>
  <r>
    <s v="20/0256/FUL"/>
    <x v="4"/>
    <x v="0"/>
    <d v="2020-11-09T00:00:00"/>
    <d v="2023-11-09T00:00:00"/>
    <d v="2021-09-01T00:00:00"/>
    <m/>
    <x v="1"/>
    <x v="0"/>
    <s v="Y"/>
    <s v="Alterations to existing shopfront to create new entrance door, part change of use of ground floor, 2 rooflights on front roof slope, rear dormer roof extension to rear roof slope and roof to outrigger to facilitate the conversion of upper floors into C3 (Residential) use (to create 1 x 2 bed flat and 1 x studio).  New balustrade to rear to allow use of roof of ground floor extension as roof terrace."/>
    <s v="195 Upper Richmond Road West, East Sheen, SW14 8QT"/>
    <s v="SW14 8QT"/>
    <m/>
    <n v="1"/>
    <m/>
    <m/>
    <m/>
    <m/>
    <m/>
    <m/>
    <m/>
    <n v="1"/>
    <n v="1"/>
    <n v="1"/>
    <m/>
    <m/>
    <m/>
    <m/>
    <m/>
    <m/>
    <m/>
    <n v="2"/>
    <n v="1"/>
    <n v="0"/>
    <n v="0"/>
    <n v="0"/>
    <n v="0"/>
    <n v="0"/>
    <n v="0"/>
    <n v="0"/>
    <n v="0"/>
    <n v="1"/>
    <m/>
    <m/>
    <n v="1"/>
    <m/>
    <m/>
    <m/>
    <m/>
    <m/>
    <m/>
    <m/>
    <m/>
    <m/>
    <n v="1"/>
    <n v="1"/>
    <m/>
    <m/>
    <n v="520903"/>
    <n v="175430"/>
    <x v="1"/>
    <x v="1"/>
    <x v="0"/>
  </r>
  <r>
    <s v="20/0361/FUL"/>
    <x v="2"/>
    <x v="0"/>
    <d v="2020-07-31T00:00:00"/>
    <d v="2023-07-31T00:00:00"/>
    <d v="2020-10-01T00:00:00"/>
    <m/>
    <x v="1"/>
    <x v="0"/>
    <s v="Y"/>
    <s v="Enlargement of existing dormer on rear roof, replacement shopfront, replacement windows to front and rear, removel of exisitng lean to at rear first floor level to facilitate change of use of part ground floor, first, second and third floors from A4 to C3 (Residential) to create 3 flats (2 x studio and 1 x 2 bed flats) "/>
    <s v="26 - 28 York Street, Twickenham, TW1 3LJ, "/>
    <s v="TW1 3LJ"/>
    <m/>
    <n v="1"/>
    <m/>
    <m/>
    <m/>
    <m/>
    <m/>
    <m/>
    <m/>
    <n v="1"/>
    <n v="2"/>
    <n v="1"/>
    <m/>
    <m/>
    <m/>
    <m/>
    <m/>
    <m/>
    <m/>
    <n v="3"/>
    <n v="2"/>
    <n v="0"/>
    <n v="0"/>
    <n v="0"/>
    <n v="0"/>
    <n v="0"/>
    <n v="0"/>
    <n v="0"/>
    <n v="0"/>
    <n v="2"/>
    <m/>
    <m/>
    <n v="2"/>
    <m/>
    <m/>
    <m/>
    <m/>
    <m/>
    <m/>
    <m/>
    <m/>
    <m/>
    <n v="2"/>
    <n v="2"/>
    <m/>
    <m/>
    <n v="516334"/>
    <n v="173358"/>
    <x v="3"/>
    <x v="3"/>
    <x v="0"/>
  </r>
  <r>
    <s v="20/0384/GPD15"/>
    <x v="2"/>
    <x v="1"/>
    <d v="2020-04-01T00:00:00"/>
    <d v="2023-04-01T00:00:00"/>
    <d v="2020-09-01T00:00:00"/>
    <m/>
    <x v="1"/>
    <x v="0"/>
    <s v="Y"/>
    <s v="Change of use of part of first floor level from B1(a) office unit C3 (dwelling house) to form one x 4 bed self-contained apartment."/>
    <s v="21 Station Road, Barnes, London, SW13 0LF"/>
    <s v="SW13 0LF"/>
    <m/>
    <m/>
    <m/>
    <m/>
    <m/>
    <m/>
    <m/>
    <m/>
    <m/>
    <n v="0"/>
    <m/>
    <m/>
    <m/>
    <n v="1"/>
    <m/>
    <m/>
    <m/>
    <m/>
    <m/>
    <n v="1"/>
    <n v="0"/>
    <n v="0"/>
    <n v="0"/>
    <n v="1"/>
    <n v="0"/>
    <n v="0"/>
    <n v="0"/>
    <n v="0"/>
    <n v="0"/>
    <n v="1"/>
    <m/>
    <m/>
    <m/>
    <n v="1"/>
    <m/>
    <m/>
    <m/>
    <m/>
    <m/>
    <m/>
    <m/>
    <m/>
    <n v="1"/>
    <n v="1"/>
    <m/>
    <m/>
    <n v="521854"/>
    <n v="176284"/>
    <x v="10"/>
    <x v="10"/>
    <x v="0"/>
  </r>
  <r>
    <s v="20/0714/FUL"/>
    <x v="0"/>
    <x v="0"/>
    <d v="2020-07-20T00:00:00"/>
    <d v="2023-07-20T00:00:00"/>
    <d v="2021-02-01T00:00:00"/>
    <m/>
    <x v="1"/>
    <x v="0"/>
    <s v="Y"/>
    <s v="Demolition of existing semi-detached dwelling and replacement with a 2 storey semi-detached dwelling with basement and accommodation in the roof and associated parking, hard and soft landscaping, cycle and refuse stores"/>
    <s v="6 Cumberland Road, Barnes, London, SW13 9LY"/>
    <s v="SW13 9LY"/>
    <m/>
    <m/>
    <m/>
    <m/>
    <m/>
    <n v="1"/>
    <m/>
    <m/>
    <m/>
    <n v="1"/>
    <m/>
    <m/>
    <m/>
    <m/>
    <n v="1"/>
    <m/>
    <m/>
    <m/>
    <m/>
    <n v="1"/>
    <n v="0"/>
    <n v="0"/>
    <n v="0"/>
    <n v="0"/>
    <n v="1"/>
    <n v="-1"/>
    <n v="0"/>
    <n v="0"/>
    <n v="0"/>
    <n v="0"/>
    <m/>
    <m/>
    <n v="0"/>
    <m/>
    <m/>
    <m/>
    <m/>
    <m/>
    <m/>
    <m/>
    <m/>
    <m/>
    <n v="0"/>
    <n v="0"/>
    <m/>
    <m/>
    <n v="521978"/>
    <n v="176841"/>
    <x v="5"/>
    <x v="5"/>
    <x v="0"/>
  </r>
  <r>
    <s v="20/0773/FUL"/>
    <x v="0"/>
    <x v="0"/>
    <d v="2020-07-08T00:00:00"/>
    <d v="2023-07-08T00:00:00"/>
    <d v="2020-09-08T00:00:00"/>
    <m/>
    <x v="1"/>
    <x v="0"/>
    <s v="Y"/>
    <s v="Erection of 1no. single storey 2 bed dwellinghouse with associated cycle and refuse stores"/>
    <s v="Land At, Railway Side, Barnes, London"/>
    <s v="SW13 0AL"/>
    <m/>
    <m/>
    <m/>
    <m/>
    <m/>
    <m/>
    <m/>
    <m/>
    <m/>
    <n v="0"/>
    <m/>
    <n v="1"/>
    <m/>
    <m/>
    <m/>
    <m/>
    <m/>
    <m/>
    <m/>
    <n v="1"/>
    <n v="0"/>
    <n v="1"/>
    <n v="0"/>
    <n v="0"/>
    <n v="0"/>
    <n v="0"/>
    <n v="0"/>
    <n v="0"/>
    <n v="0"/>
    <n v="1"/>
    <m/>
    <m/>
    <n v="1"/>
    <m/>
    <m/>
    <m/>
    <m/>
    <m/>
    <m/>
    <m/>
    <m/>
    <m/>
    <n v="1"/>
    <n v="1"/>
    <m/>
    <m/>
    <n v="521729"/>
    <n v="176011"/>
    <x v="10"/>
    <x v="10"/>
    <x v="0"/>
  </r>
  <r>
    <s v="20/0857/GPD15"/>
    <x v="2"/>
    <x v="1"/>
    <d v="2021-01-27T00:00:00"/>
    <d v="2024-01-27T00:00:00"/>
    <d v="2021-09-01T00:00:00"/>
    <d v="2022-09-28T00:00:00"/>
    <x v="1"/>
    <x v="0"/>
    <s v="Y"/>
    <s v="Change of Use of B1(a) (Office) accommodation to provide 3 no. self-contained flats (C3 Residential) and associated refuse, recycling and cycle parking."/>
    <s v="2B Claremont Road, Teddington, TW11 8DG, "/>
    <s v="TW11 8DG"/>
    <m/>
    <m/>
    <m/>
    <m/>
    <m/>
    <m/>
    <m/>
    <m/>
    <m/>
    <n v="0"/>
    <n v="1"/>
    <n v="2"/>
    <m/>
    <m/>
    <m/>
    <m/>
    <m/>
    <m/>
    <m/>
    <n v="3"/>
    <n v="1"/>
    <n v="2"/>
    <n v="0"/>
    <n v="0"/>
    <n v="0"/>
    <n v="0"/>
    <n v="0"/>
    <n v="0"/>
    <n v="0"/>
    <n v="3"/>
    <m/>
    <m/>
    <n v="3"/>
    <m/>
    <m/>
    <m/>
    <m/>
    <m/>
    <m/>
    <m/>
    <m/>
    <m/>
    <n v="3"/>
    <n v="3"/>
    <m/>
    <m/>
    <n v="515781"/>
    <n v="171435"/>
    <x v="2"/>
    <x v="2"/>
    <x v="0"/>
  </r>
  <r>
    <s v="20/0899/GPD15"/>
    <x v="2"/>
    <x v="1"/>
    <d v="2020-05-20T00:00:00"/>
    <d v="2023-05-20T00:00:00"/>
    <d v="2021-08-02T00:00:00"/>
    <m/>
    <x v="1"/>
    <x v="0"/>
    <s v="Y"/>
    <s v="Change of use and first and second-story extensions (including basement) of a previous office building (B1a) to provide 5no. residential units (C3 use)."/>
    <s v="The Coach House , 273A Sandycombe Road, Richmond, TW9 3LU"/>
    <s v="TW9 3LU"/>
    <m/>
    <m/>
    <m/>
    <m/>
    <m/>
    <m/>
    <m/>
    <m/>
    <m/>
    <n v="0"/>
    <n v="5"/>
    <m/>
    <m/>
    <m/>
    <m/>
    <m/>
    <m/>
    <m/>
    <m/>
    <n v="5"/>
    <n v="5"/>
    <n v="0"/>
    <n v="0"/>
    <n v="0"/>
    <n v="0"/>
    <n v="0"/>
    <n v="0"/>
    <n v="0"/>
    <n v="0"/>
    <n v="5"/>
    <m/>
    <m/>
    <m/>
    <n v="5"/>
    <m/>
    <m/>
    <m/>
    <m/>
    <m/>
    <m/>
    <m/>
    <m/>
    <n v="5"/>
    <n v="5"/>
    <m/>
    <m/>
    <n v="519113"/>
    <n v="176411"/>
    <x v="13"/>
    <x v="13"/>
    <x v="0"/>
  </r>
  <r>
    <s v="20/1025/FUL"/>
    <x v="0"/>
    <x v="0"/>
    <d v="2021-01-13T00:00:00"/>
    <d v="2024-01-13T00:00:00"/>
    <d v="2021-08-01T00:00:00"/>
    <m/>
    <x v="1"/>
    <x v="0"/>
    <s v="Y"/>
    <s v="Demolition of existing delivery office and redevelopment of the site for mixed use development (Class E and Class C3) comprising 6 residential townhouses of 2 storeys + roof in height (ground inclusive) and a building of two storeys + roof in height (grou"/>
    <s v="Hampton Delivery Office , Rosehill, Hampton, TW12 2AA"/>
    <s v="TW12 2AA"/>
    <m/>
    <m/>
    <m/>
    <m/>
    <m/>
    <m/>
    <m/>
    <m/>
    <m/>
    <n v="0"/>
    <m/>
    <m/>
    <m/>
    <n v="6"/>
    <m/>
    <m/>
    <m/>
    <m/>
    <m/>
    <n v="6"/>
    <n v="0"/>
    <n v="0"/>
    <n v="0"/>
    <n v="6"/>
    <n v="0"/>
    <n v="0"/>
    <n v="0"/>
    <n v="0"/>
    <n v="0"/>
    <n v="6"/>
    <m/>
    <m/>
    <n v="6"/>
    <m/>
    <m/>
    <m/>
    <m/>
    <m/>
    <m/>
    <m/>
    <m/>
    <m/>
    <n v="6"/>
    <n v="6"/>
    <m/>
    <m/>
    <n v="513446"/>
    <n v="169655"/>
    <x v="12"/>
    <x v="12"/>
    <x v="0"/>
  </r>
  <r>
    <s v="20/1080/FUL"/>
    <x v="0"/>
    <x v="0"/>
    <d v="2020-11-02T00:00:00"/>
    <d v="2023-11-02T00:00:00"/>
    <d v="2021-12-02T00:00:00"/>
    <d v="2022-09-13T00:00:00"/>
    <x v="1"/>
    <x v="0"/>
    <s v="Y"/>
    <s v="Subdivision of existing plot and erection of a 2 bedroom detached dwelling with associated landscaping and shared front parking"/>
    <s v="1 Butts Crescent, Hanworth, Feltham, TW13 6HU, "/>
    <s v="TW13 6HU"/>
    <m/>
    <m/>
    <m/>
    <m/>
    <m/>
    <m/>
    <m/>
    <m/>
    <m/>
    <n v="0"/>
    <m/>
    <n v="1"/>
    <m/>
    <m/>
    <m/>
    <m/>
    <m/>
    <m/>
    <m/>
    <n v="1"/>
    <n v="0"/>
    <n v="1"/>
    <n v="0"/>
    <n v="0"/>
    <n v="0"/>
    <n v="0"/>
    <n v="0"/>
    <n v="0"/>
    <n v="0"/>
    <n v="1"/>
    <m/>
    <m/>
    <n v="1"/>
    <m/>
    <m/>
    <m/>
    <m/>
    <m/>
    <m/>
    <m/>
    <m/>
    <m/>
    <n v="1"/>
    <n v="1"/>
    <m/>
    <m/>
    <n v="513119"/>
    <n v="172196"/>
    <x v="7"/>
    <x v="7"/>
    <x v="1"/>
  </r>
  <r>
    <s v="20/1461/FUL"/>
    <x v="1"/>
    <x v="0"/>
    <d v="2020-10-02T00:00:00"/>
    <d v="2023-10-02T00:00:00"/>
    <d v="2021-12-01T00:00:00"/>
    <d v="2022-05-13T00:00:00"/>
    <x v="1"/>
    <x v="0"/>
    <s v="Y"/>
    <s v="Replacement door.  Change of use from C3 residential to Flexible Non-Residential Institutions or office use.  External cycle racks."/>
    <s v="3 Cedar Terrace, Richmond, TW9 2JE"/>
    <s v="TW9 2JE"/>
    <m/>
    <m/>
    <m/>
    <n v="1"/>
    <m/>
    <m/>
    <m/>
    <m/>
    <m/>
    <n v="1"/>
    <m/>
    <m/>
    <m/>
    <m/>
    <m/>
    <m/>
    <m/>
    <m/>
    <m/>
    <n v="0"/>
    <n v="0"/>
    <n v="0"/>
    <n v="0"/>
    <n v="-1"/>
    <n v="0"/>
    <n v="0"/>
    <n v="0"/>
    <n v="0"/>
    <n v="0"/>
    <n v="-1"/>
    <m/>
    <m/>
    <n v="-1"/>
    <m/>
    <m/>
    <m/>
    <m/>
    <m/>
    <m/>
    <m/>
    <m/>
    <m/>
    <n v="-1"/>
    <n v="-1"/>
    <m/>
    <m/>
    <n v="518472"/>
    <n v="175425"/>
    <x v="16"/>
    <x v="16"/>
    <x v="0"/>
  </r>
  <r>
    <s v="20/1484/FUL"/>
    <x v="0"/>
    <x v="0"/>
    <d v="2020-08-10T00:00:00"/>
    <d v="2023-08-10T00:00:00"/>
    <d v="2021-03-31T00:00:00"/>
    <d v="2023-01-20T00:00:00"/>
    <x v="1"/>
    <x v="0"/>
    <s v="Y"/>
    <s v="Demolition of garage and erection of Coach House style dwelling."/>
    <s v="Land To The Rear Of 178A - 184 , Kingston Lane, Teddington, TW11 9HD"/>
    <s v="TW11 9HD"/>
    <m/>
    <m/>
    <m/>
    <m/>
    <m/>
    <m/>
    <m/>
    <m/>
    <m/>
    <n v="0"/>
    <n v="1"/>
    <m/>
    <m/>
    <m/>
    <m/>
    <m/>
    <m/>
    <m/>
    <m/>
    <n v="1"/>
    <n v="1"/>
    <n v="0"/>
    <n v="0"/>
    <n v="0"/>
    <n v="0"/>
    <n v="0"/>
    <n v="0"/>
    <n v="0"/>
    <n v="0"/>
    <n v="1"/>
    <m/>
    <m/>
    <n v="1"/>
    <m/>
    <m/>
    <m/>
    <m/>
    <m/>
    <m/>
    <m/>
    <m/>
    <m/>
    <n v="1"/>
    <n v="1"/>
    <m/>
    <m/>
    <n v="516812"/>
    <n v="170692"/>
    <x v="11"/>
    <x v="11"/>
    <x v="0"/>
  </r>
  <r>
    <s v="20/1499/FUL"/>
    <x v="0"/>
    <x v="0"/>
    <d v="2020-09-29T00:00:00"/>
    <d v="2024-03-04T00:00:00"/>
    <d v="2022-03-31T00:00:00"/>
    <m/>
    <x v="1"/>
    <x v="0"/>
    <s v="Y"/>
    <s v="Demolition of existing buildings and the erection of a replacement building to contain 9no. flats (Use Class C3), with associated works including landscaping and parking."/>
    <s v="Boundaries, 1 St James's Road, Hampton Hill, Hampton, TW12 1DH, "/>
    <s v="TW12 1DH"/>
    <m/>
    <m/>
    <m/>
    <n v="1"/>
    <m/>
    <m/>
    <m/>
    <m/>
    <m/>
    <n v="1"/>
    <n v="1"/>
    <n v="7"/>
    <n v="1"/>
    <m/>
    <m/>
    <m/>
    <m/>
    <m/>
    <m/>
    <n v="9"/>
    <n v="1"/>
    <n v="7"/>
    <n v="1"/>
    <n v="-1"/>
    <n v="0"/>
    <n v="0"/>
    <n v="0"/>
    <n v="0"/>
    <n v="0"/>
    <n v="8"/>
    <m/>
    <m/>
    <n v="8"/>
    <m/>
    <m/>
    <m/>
    <m/>
    <m/>
    <m/>
    <m/>
    <m/>
    <m/>
    <n v="8"/>
    <n v="8"/>
    <m/>
    <m/>
    <n v="513824"/>
    <n v="171219"/>
    <x v="17"/>
    <x v="17"/>
    <x v="0"/>
  </r>
  <r>
    <s v="20/1870/FUL"/>
    <x v="2"/>
    <x v="0"/>
    <d v="2021-08-19T00:00:00"/>
    <d v="2024-08-19T00:00:00"/>
    <d v="2022-03-01T00:00:00"/>
    <m/>
    <x v="1"/>
    <x v="0"/>
    <s v="Y"/>
    <s v="Conversion to Use Class C3 of part only of B1 commercial space (with direct access at ground floor level) approved under LPA Ref: 13/3388 and providing at first floor level 4 x 2 Bed and 2 x 1 Bed dwellings."/>
    <s v="Unit B, 1 Railshead Road, Twickenham, Isleworth, TW7 7EP"/>
    <s v="TW7 7EP"/>
    <m/>
    <m/>
    <m/>
    <m/>
    <m/>
    <m/>
    <m/>
    <m/>
    <m/>
    <n v="0"/>
    <n v="2"/>
    <n v="4"/>
    <m/>
    <m/>
    <m/>
    <m/>
    <m/>
    <m/>
    <m/>
    <n v="6"/>
    <n v="2"/>
    <n v="4"/>
    <n v="0"/>
    <n v="0"/>
    <n v="0"/>
    <n v="0"/>
    <n v="0"/>
    <n v="0"/>
    <n v="0"/>
    <n v="6"/>
    <m/>
    <m/>
    <n v="6"/>
    <m/>
    <m/>
    <m/>
    <m/>
    <m/>
    <m/>
    <m/>
    <m/>
    <m/>
    <n v="6"/>
    <n v="6"/>
    <m/>
    <m/>
    <n v="516610"/>
    <n v="175362"/>
    <x v="0"/>
    <x v="0"/>
    <x v="0"/>
  </r>
  <r>
    <s v="20/1986/FUL"/>
    <x v="0"/>
    <x v="0"/>
    <d v="2020-11-06T00:00:00"/>
    <d v="2023-11-06T00:00:00"/>
    <d v="2022-01-26T00:00:00"/>
    <m/>
    <x v="1"/>
    <x v="0"/>
    <s v="Y"/>
    <s v="Replacement of the dwelling and garages with a new build dwelling and garage. Demolition of the existing dwelling and garages. Uses as existing"/>
    <s v="17A Strawberry Hill Road, Twickenham, TW1 4QB"/>
    <s v="TW1 4QB"/>
    <m/>
    <m/>
    <m/>
    <m/>
    <n v="1"/>
    <m/>
    <m/>
    <m/>
    <m/>
    <n v="1"/>
    <m/>
    <m/>
    <m/>
    <m/>
    <n v="1"/>
    <m/>
    <m/>
    <m/>
    <m/>
    <n v="1"/>
    <n v="0"/>
    <n v="0"/>
    <n v="0"/>
    <n v="0"/>
    <n v="0"/>
    <n v="0"/>
    <n v="0"/>
    <n v="0"/>
    <n v="0"/>
    <n v="0"/>
    <m/>
    <m/>
    <n v="0"/>
    <m/>
    <m/>
    <m/>
    <m/>
    <m/>
    <m/>
    <m/>
    <m/>
    <m/>
    <n v="0"/>
    <n v="0"/>
    <m/>
    <m/>
    <n v="515689"/>
    <n v="172252"/>
    <x v="8"/>
    <x v="8"/>
    <x v="0"/>
  </r>
  <r>
    <s v="20/2238/FUL"/>
    <x v="0"/>
    <x v="0"/>
    <d v="2021-02-05T00:00:00"/>
    <d v="2024-02-05T00:00:00"/>
    <d v="2021-08-01T00:00:00"/>
    <m/>
    <x v="1"/>
    <x v="0"/>
    <s v="Y"/>
    <s v="One new, single storey, 3 bedroom house (C3a) with associated parking off Southfield Gardens and amenity space."/>
    <s v="11 - 12 Cusack Close, Twickenham"/>
    <s v="TW1"/>
    <m/>
    <m/>
    <m/>
    <m/>
    <m/>
    <m/>
    <m/>
    <m/>
    <m/>
    <n v="0"/>
    <m/>
    <m/>
    <n v="1"/>
    <m/>
    <m/>
    <m/>
    <m/>
    <m/>
    <m/>
    <n v="1"/>
    <n v="0"/>
    <n v="0"/>
    <n v="1"/>
    <n v="0"/>
    <n v="0"/>
    <n v="0"/>
    <n v="0"/>
    <n v="0"/>
    <n v="0"/>
    <n v="1"/>
    <m/>
    <m/>
    <m/>
    <n v="1"/>
    <m/>
    <m/>
    <m/>
    <m/>
    <m/>
    <m/>
    <m/>
    <m/>
    <n v="1"/>
    <n v="1"/>
    <m/>
    <m/>
    <n v="515563"/>
    <n v="171846"/>
    <x v="8"/>
    <x v="8"/>
    <x v="0"/>
  </r>
  <r>
    <s v="20/2352/FUL"/>
    <x v="0"/>
    <x v="0"/>
    <d v="2021-06-01T00:00:00"/>
    <d v="2024-06-01T00:00:00"/>
    <d v="2022-01-24T00:00:00"/>
    <m/>
    <x v="1"/>
    <x v="0"/>
    <s v="Y"/>
    <s v="New detached 2 storey house at northern end of property plot, new single storey detached garage, new driveway off Cardinal's Walk. Existing house retained to Manor Gardens, sub division of plot."/>
    <s v="2 Manor Gardens, Hampton, TW12 2TU"/>
    <s v="TW12 2TU"/>
    <m/>
    <m/>
    <m/>
    <m/>
    <m/>
    <m/>
    <m/>
    <m/>
    <m/>
    <n v="0"/>
    <m/>
    <m/>
    <n v="1"/>
    <m/>
    <m/>
    <m/>
    <m/>
    <m/>
    <m/>
    <n v="1"/>
    <n v="0"/>
    <n v="0"/>
    <n v="1"/>
    <n v="0"/>
    <n v="0"/>
    <n v="0"/>
    <n v="0"/>
    <n v="0"/>
    <n v="0"/>
    <n v="1"/>
    <m/>
    <m/>
    <n v="1"/>
    <m/>
    <m/>
    <m/>
    <m/>
    <m/>
    <m/>
    <m/>
    <m/>
    <m/>
    <n v="1"/>
    <n v="1"/>
    <m/>
    <m/>
    <n v="514133"/>
    <n v="170165"/>
    <x v="12"/>
    <x v="12"/>
    <x v="1"/>
  </r>
  <r>
    <s v="20/2490/FUL"/>
    <x v="2"/>
    <x v="0"/>
    <d v="2020-11-09T00:00:00"/>
    <d v="2023-11-09T00:00:00"/>
    <d v="2021-01-05T00:00:00"/>
    <d v="2022-11-22T00:00:00"/>
    <x v="1"/>
    <x v="0"/>
    <s v="Y"/>
    <s v="Conversion of the first and second floor c3 single dwelling  (ex-HMO) into 2no. Self contained flats. Consisting of two 2 bedroom 3 person flats. Provision for external bin &amp; cycle storage to the rear."/>
    <s v="112A Heath Road, Twickenham, TW1 4BW"/>
    <s v="TW1 4BW"/>
    <m/>
    <m/>
    <m/>
    <n v="1"/>
    <m/>
    <m/>
    <m/>
    <m/>
    <m/>
    <n v="1"/>
    <m/>
    <n v="2"/>
    <m/>
    <m/>
    <m/>
    <m/>
    <m/>
    <m/>
    <m/>
    <n v="2"/>
    <n v="0"/>
    <n v="2"/>
    <n v="0"/>
    <n v="-1"/>
    <n v="0"/>
    <n v="0"/>
    <n v="0"/>
    <n v="0"/>
    <n v="0"/>
    <n v="1"/>
    <m/>
    <m/>
    <n v="1"/>
    <m/>
    <m/>
    <m/>
    <m/>
    <m/>
    <m/>
    <m/>
    <m/>
    <m/>
    <n v="1"/>
    <n v="1"/>
    <m/>
    <m/>
    <n v="515798"/>
    <n v="173148"/>
    <x v="8"/>
    <x v="8"/>
    <x v="0"/>
  </r>
  <r>
    <s v="20/2500/FUL"/>
    <x v="0"/>
    <x v="0"/>
    <d v="2021-01-06T00:00:00"/>
    <d v="2024-01-06T00:00:00"/>
    <d v="2021-08-16T00:00:00"/>
    <m/>
    <x v="1"/>
    <x v="0"/>
    <s v="Y"/>
    <s v="Erection of a single detached dwellinghouse with basement and sunken patio following demolition of existing side extension to former care home.   Conversion of former care home to a single dwellinghouse together with a proposed single storey rear extensio"/>
    <s v="96 Wensleydale Road, Hampton, TW12 2LY, "/>
    <s v="TW12 2LY"/>
    <m/>
    <m/>
    <m/>
    <m/>
    <m/>
    <m/>
    <m/>
    <m/>
    <m/>
    <n v="0"/>
    <m/>
    <m/>
    <m/>
    <m/>
    <n v="2"/>
    <m/>
    <m/>
    <m/>
    <m/>
    <n v="2"/>
    <n v="0"/>
    <n v="0"/>
    <n v="0"/>
    <n v="0"/>
    <n v="2"/>
    <n v="0"/>
    <n v="0"/>
    <n v="0"/>
    <n v="0"/>
    <n v="2"/>
    <m/>
    <m/>
    <n v="2"/>
    <m/>
    <m/>
    <m/>
    <m/>
    <m/>
    <m/>
    <m/>
    <m/>
    <m/>
    <n v="2"/>
    <n v="2"/>
    <m/>
    <m/>
    <n v="513454"/>
    <n v="170508"/>
    <x v="12"/>
    <x v="12"/>
    <x v="0"/>
  </r>
  <r>
    <s v="20/2505/FUL"/>
    <x v="0"/>
    <x v="0"/>
    <d v="2021-02-24T00:00:00"/>
    <d v="2024-02-24T00:00:00"/>
    <d v="2021-03-31T00:00:00"/>
    <d v="2022-04-19T00:00:00"/>
    <x v="1"/>
    <x v="0"/>
    <s v="Y"/>
    <s v="Demolition of an existing garage and creation of a new 4-bedroom house with associated parking, refuse, recycling, cycle storage, landscaping and amenity space."/>
    <s v="1 Derwent Road, Twickenham, TW2 7HQ"/>
    <s v="TW2 7HQ"/>
    <m/>
    <m/>
    <m/>
    <m/>
    <m/>
    <m/>
    <m/>
    <m/>
    <m/>
    <n v="0"/>
    <m/>
    <m/>
    <m/>
    <n v="1"/>
    <m/>
    <m/>
    <m/>
    <m/>
    <m/>
    <n v="1"/>
    <n v="0"/>
    <n v="0"/>
    <n v="0"/>
    <n v="1"/>
    <n v="0"/>
    <n v="0"/>
    <n v="0"/>
    <n v="0"/>
    <n v="0"/>
    <n v="1"/>
    <m/>
    <m/>
    <n v="1"/>
    <m/>
    <m/>
    <m/>
    <m/>
    <m/>
    <m/>
    <m/>
    <m/>
    <m/>
    <n v="1"/>
    <n v="1"/>
    <m/>
    <m/>
    <n v="513900"/>
    <n v="174312"/>
    <x v="15"/>
    <x v="15"/>
    <x v="0"/>
  </r>
  <r>
    <s v="20/2691/FUL"/>
    <x v="0"/>
    <x v="0"/>
    <d v="2020-12-21T00:00:00"/>
    <d v="2023-12-21T00:00:00"/>
    <d v="2021-10-01T00:00:00"/>
    <d v="2022-07-16T00:00:00"/>
    <x v="1"/>
    <x v="0"/>
    <s v="Y"/>
    <s v="Replacement two storey dwellinghouse with accommodation in the roof and associated cycle and refuse stores"/>
    <s v="51 Howsman Road, Barnes, London, SW13 9AW"/>
    <s v="SW13 9AW"/>
    <m/>
    <m/>
    <n v="1"/>
    <m/>
    <m/>
    <m/>
    <m/>
    <m/>
    <m/>
    <n v="1"/>
    <m/>
    <m/>
    <m/>
    <n v="1"/>
    <m/>
    <m/>
    <m/>
    <m/>
    <m/>
    <n v="1"/>
    <n v="0"/>
    <n v="0"/>
    <n v="-1"/>
    <n v="1"/>
    <n v="0"/>
    <n v="0"/>
    <n v="0"/>
    <n v="0"/>
    <n v="0"/>
    <n v="0"/>
    <m/>
    <m/>
    <n v="0"/>
    <m/>
    <m/>
    <m/>
    <m/>
    <m/>
    <m/>
    <m/>
    <m/>
    <m/>
    <n v="0"/>
    <n v="0"/>
    <m/>
    <m/>
    <n v="522113"/>
    <n v="177588"/>
    <x v="5"/>
    <x v="5"/>
    <x v="0"/>
  </r>
  <r>
    <s v="20/2694/FUL"/>
    <x v="0"/>
    <x v="0"/>
    <d v="2020-12-24T00:00:00"/>
    <d v="2023-12-24T00:00:00"/>
    <d v="2021-04-30T00:00:00"/>
    <m/>
    <x v="1"/>
    <x v="0"/>
    <s v="Y"/>
    <s v="Replacement Detached Dwelling with rooms in the roof"/>
    <s v="86 Ormond Drive, Hampton, TW12 2TN"/>
    <s v="TW12 2TN"/>
    <m/>
    <m/>
    <m/>
    <n v="1"/>
    <m/>
    <m/>
    <m/>
    <m/>
    <m/>
    <n v="1"/>
    <m/>
    <m/>
    <m/>
    <n v="1"/>
    <m/>
    <m/>
    <m/>
    <m/>
    <m/>
    <n v="1"/>
    <n v="0"/>
    <n v="0"/>
    <n v="0"/>
    <n v="0"/>
    <n v="0"/>
    <n v="0"/>
    <n v="0"/>
    <n v="0"/>
    <n v="0"/>
    <n v="0"/>
    <m/>
    <m/>
    <n v="0"/>
    <m/>
    <m/>
    <m/>
    <m/>
    <m/>
    <m/>
    <m/>
    <m/>
    <m/>
    <n v="0"/>
    <n v="0"/>
    <m/>
    <m/>
    <n v="513837"/>
    <n v="170102"/>
    <x v="12"/>
    <x v="12"/>
    <x v="0"/>
  </r>
  <r>
    <s v="20/2721/FUL"/>
    <x v="1"/>
    <x v="0"/>
    <d v="2021-02-15T00:00:00"/>
    <d v="2024-02-15T00:00:00"/>
    <d v="2021-03-01T00:00:00"/>
    <m/>
    <x v="1"/>
    <x v="0"/>
    <s v="Y"/>
    <s v="Change of use of the building into 2no. flats and reduction and retention of outbuilding"/>
    <s v="54 Percy Road, Hampton, TW12 2JR"/>
    <s v="TW12 2JR"/>
    <m/>
    <m/>
    <m/>
    <m/>
    <m/>
    <n v="1"/>
    <m/>
    <m/>
    <m/>
    <n v="1"/>
    <m/>
    <n v="1"/>
    <n v="1"/>
    <m/>
    <m/>
    <m/>
    <m/>
    <m/>
    <m/>
    <n v="2"/>
    <n v="0"/>
    <n v="1"/>
    <n v="1"/>
    <n v="0"/>
    <n v="0"/>
    <n v="-1"/>
    <n v="0"/>
    <n v="0"/>
    <n v="0"/>
    <n v="1"/>
    <m/>
    <m/>
    <n v="1"/>
    <m/>
    <m/>
    <m/>
    <m/>
    <m/>
    <m/>
    <m/>
    <m/>
    <m/>
    <n v="1"/>
    <n v="1"/>
    <m/>
    <m/>
    <n v="513178"/>
    <n v="170142"/>
    <x v="12"/>
    <x v="12"/>
    <x v="0"/>
  </r>
  <r>
    <s v="20/2757/VRC"/>
    <x v="0"/>
    <x v="0"/>
    <d v="2020-12-21T00:00:00"/>
    <d v="2023-12-21T00:00:00"/>
    <d v="2020-09-21T00:00:00"/>
    <m/>
    <x v="1"/>
    <x v="0"/>
    <s v="Y"/>
    <s v="Variation of Condition 2 (Approved Drawings) of application 19/2753/FUL to allow for 1) the alterations to Unit 6 comprising the enlargement of balcony and change from a 1 bed flat to a 2 bed flat; 2) removal of lifts in the North Block and redesigned stair core resulting in the enlargement of Units 4 and 5 to provide ensuite bathrooms and enlarged kitchen area. "/>
    <s v="63 Sandycombe Road, Richmond, TW9 2EP"/>
    <s v="TW9 2EP"/>
    <m/>
    <m/>
    <m/>
    <m/>
    <m/>
    <m/>
    <m/>
    <m/>
    <m/>
    <n v="0"/>
    <n v="5"/>
    <n v="3"/>
    <m/>
    <m/>
    <m/>
    <m/>
    <m/>
    <m/>
    <m/>
    <n v="8"/>
    <n v="5"/>
    <n v="3"/>
    <n v="0"/>
    <n v="0"/>
    <n v="0"/>
    <n v="0"/>
    <n v="0"/>
    <n v="0"/>
    <n v="0"/>
    <n v="8"/>
    <m/>
    <m/>
    <n v="8"/>
    <m/>
    <m/>
    <m/>
    <m/>
    <m/>
    <m/>
    <m/>
    <m/>
    <m/>
    <n v="8"/>
    <n v="8"/>
    <m/>
    <m/>
    <n v="519026"/>
    <n v="175926"/>
    <x v="13"/>
    <x v="13"/>
    <x v="0"/>
  </r>
  <r>
    <s v="20/2987/FUL"/>
    <x v="0"/>
    <x v="0"/>
    <d v="2021-05-17T00:00:00"/>
    <d v="2024-05-17T00:00:00"/>
    <d v="2021-06-01T00:00:00"/>
    <d v="2022-08-12T00:00:00"/>
    <x v="1"/>
    <x v="0"/>
    <s v="Y"/>
    <s v="Demolition of existing bungalow and erection of 3no. new residential units comprising 3 x 3 bedroom terraced houses, together with associated landscaping and parking."/>
    <s v="27 Blandford Road, Teddington, TW11 0LF"/>
    <s v="TW11 0LF"/>
    <m/>
    <m/>
    <n v="1"/>
    <m/>
    <m/>
    <m/>
    <m/>
    <m/>
    <m/>
    <n v="1"/>
    <m/>
    <m/>
    <n v="3"/>
    <m/>
    <m/>
    <m/>
    <m/>
    <m/>
    <m/>
    <n v="3"/>
    <n v="0"/>
    <n v="0"/>
    <n v="2"/>
    <n v="0"/>
    <n v="0"/>
    <n v="0"/>
    <n v="0"/>
    <n v="0"/>
    <n v="0"/>
    <n v="2"/>
    <m/>
    <m/>
    <n v="2"/>
    <m/>
    <m/>
    <m/>
    <m/>
    <m/>
    <m/>
    <m/>
    <m/>
    <m/>
    <n v="2"/>
    <n v="2"/>
    <m/>
    <m/>
    <n v="515086"/>
    <n v="171011"/>
    <x v="6"/>
    <x v="6"/>
    <x v="0"/>
  </r>
  <r>
    <s v="20/3144/FUL"/>
    <x v="0"/>
    <x v="0"/>
    <d v="2021-03-02T00:00:00"/>
    <d v="2024-03-02T00:00:00"/>
    <d v="2021-09-01T00:00:00"/>
    <m/>
    <x v="1"/>
    <x v="0"/>
    <s v="Y"/>
    <s v="Demolition of existing dwelling and garage and erection of new detached dwelling and outbuilding following previous approval."/>
    <s v="8 St Albans Gardens, Teddington, TW11 8AE"/>
    <s v="TW11 8AE"/>
    <m/>
    <n v="1"/>
    <m/>
    <m/>
    <m/>
    <m/>
    <m/>
    <m/>
    <m/>
    <n v="1"/>
    <m/>
    <m/>
    <m/>
    <n v="1"/>
    <m/>
    <m/>
    <m/>
    <m/>
    <m/>
    <n v="1"/>
    <n v="0"/>
    <n v="-1"/>
    <n v="0"/>
    <n v="1"/>
    <n v="0"/>
    <n v="0"/>
    <n v="0"/>
    <n v="0"/>
    <n v="0"/>
    <n v="0"/>
    <m/>
    <m/>
    <n v="0"/>
    <m/>
    <m/>
    <m/>
    <m/>
    <m/>
    <m/>
    <m/>
    <m/>
    <m/>
    <n v="0"/>
    <n v="0"/>
    <m/>
    <m/>
    <n v="516412"/>
    <n v="171302"/>
    <x v="2"/>
    <x v="2"/>
    <x v="0"/>
  </r>
  <r>
    <s v="20/3483/FUL"/>
    <x v="2"/>
    <x v="0"/>
    <d v="2021-07-14T00:00:00"/>
    <d v="2024-07-14T00:00:00"/>
    <d v="2021-12-13T00:00:00"/>
    <m/>
    <x v="1"/>
    <x v="0"/>
    <s v="Y"/>
    <s v="Replacement shopfront, part second floor and roof extension, replacement fenestration, new balcony and new privacy screens to rear to facilitate part change of use of ground floor and upper floor from Class E to Class C3 residential to provide a total of 6no. self-contained residential units and associated cycle store (Amended Plans)"/>
    <s v="9-10 George Street, Richmond, TW9 1JY"/>
    <s v="TW9 1JY"/>
    <m/>
    <m/>
    <m/>
    <m/>
    <m/>
    <m/>
    <m/>
    <m/>
    <m/>
    <n v="0"/>
    <n v="5"/>
    <n v="1"/>
    <m/>
    <m/>
    <m/>
    <m/>
    <m/>
    <m/>
    <m/>
    <n v="6"/>
    <n v="5"/>
    <n v="1"/>
    <n v="0"/>
    <n v="0"/>
    <n v="0"/>
    <n v="0"/>
    <n v="0"/>
    <n v="0"/>
    <n v="0"/>
    <n v="6"/>
    <m/>
    <m/>
    <n v="6"/>
    <m/>
    <m/>
    <m/>
    <m/>
    <m/>
    <m/>
    <m/>
    <m/>
    <m/>
    <n v="6"/>
    <n v="6"/>
    <m/>
    <m/>
    <n v="517806"/>
    <n v="174802"/>
    <x v="4"/>
    <x v="4"/>
    <x v="0"/>
  </r>
  <r>
    <s v="20/3641/FUL"/>
    <x v="0"/>
    <x v="0"/>
    <d v="2021-05-12T00:00:00"/>
    <d v="2024-05-12T00:00:00"/>
    <d v="2022-02-01T00:00:00"/>
    <m/>
    <x v="1"/>
    <x v="0"/>
    <s v="Y"/>
    <s v="Demolition of existing semi-detached bungalow and garage replacement detached dwelling house (Class C3) comprising ground, first floor and accommodation within the roof space."/>
    <s v="2 Chestnut Avenue, Hampton, TW12 2NU"/>
    <s v="TW12 2NU"/>
    <m/>
    <n v="1"/>
    <m/>
    <m/>
    <m/>
    <m/>
    <m/>
    <m/>
    <m/>
    <n v="1"/>
    <m/>
    <m/>
    <m/>
    <m/>
    <n v="1"/>
    <m/>
    <m/>
    <m/>
    <m/>
    <n v="1"/>
    <n v="0"/>
    <n v="-1"/>
    <n v="0"/>
    <n v="0"/>
    <n v="1"/>
    <n v="0"/>
    <n v="0"/>
    <n v="0"/>
    <n v="0"/>
    <n v="0"/>
    <m/>
    <m/>
    <n v="0"/>
    <m/>
    <m/>
    <m/>
    <m/>
    <m/>
    <m/>
    <m/>
    <m/>
    <m/>
    <n v="0"/>
    <n v="0"/>
    <m/>
    <m/>
    <n v="513278"/>
    <n v="170135"/>
    <x v="12"/>
    <x v="12"/>
    <x v="0"/>
  </r>
  <r>
    <s v="20/3688/FUL"/>
    <x v="2"/>
    <x v="0"/>
    <d v="2021-08-02T00:00:00"/>
    <d v="2024-08-02T00:00:00"/>
    <d v="2021-10-01T00:00:00"/>
    <d v="2022-04-01T00:00:00"/>
    <x v="1"/>
    <x v="0"/>
    <s v="Y"/>
    <s v="Change of Use to day nursery use from a mixed use day nursery and C3 residential to provide a total of 48 no. places for 0-2 year olds (23 places for under 2s and 25 places for 2 year olds) and increase of staff number to 15. Extension of operation hours"/>
    <s v="41 - 43 Powder Mill Lane, Twickenham, TW2 6EF"/>
    <s v="TW2 6EF"/>
    <m/>
    <m/>
    <m/>
    <n v="1"/>
    <m/>
    <m/>
    <m/>
    <m/>
    <m/>
    <n v="1"/>
    <m/>
    <m/>
    <m/>
    <m/>
    <m/>
    <m/>
    <m/>
    <m/>
    <m/>
    <n v="0"/>
    <n v="0"/>
    <n v="0"/>
    <n v="0"/>
    <n v="-1"/>
    <n v="0"/>
    <n v="0"/>
    <n v="0"/>
    <n v="0"/>
    <n v="0"/>
    <n v="-1"/>
    <m/>
    <m/>
    <n v="-1"/>
    <m/>
    <m/>
    <m/>
    <m/>
    <m/>
    <m/>
    <m/>
    <m/>
    <m/>
    <n v="-1"/>
    <n v="-1"/>
    <m/>
    <m/>
    <n v="513502"/>
    <n v="173048"/>
    <x v="14"/>
    <x v="14"/>
    <x v="0"/>
  </r>
  <r>
    <s v="20/3754/FUL"/>
    <x v="3"/>
    <x v="0"/>
    <d v="2021-03-29T00:00:00"/>
    <d v="2024-03-29T00:00:00"/>
    <d v="2021-10-01T00:00:00"/>
    <d v="2022-07-29T00:00:00"/>
    <x v="1"/>
    <x v="0"/>
    <s v="Y"/>
    <s v="Roof extension to provide a self contained studio flat and replacement shopfront"/>
    <s v="241 Sandycombe Road, Richmond, TW9 2EW"/>
    <s v="TW9 2EW"/>
    <m/>
    <m/>
    <m/>
    <m/>
    <m/>
    <m/>
    <m/>
    <m/>
    <m/>
    <n v="0"/>
    <n v="1"/>
    <m/>
    <m/>
    <m/>
    <m/>
    <m/>
    <m/>
    <m/>
    <m/>
    <n v="1"/>
    <n v="1"/>
    <n v="0"/>
    <n v="0"/>
    <n v="0"/>
    <n v="0"/>
    <n v="0"/>
    <n v="0"/>
    <n v="0"/>
    <n v="0"/>
    <n v="1"/>
    <m/>
    <m/>
    <n v="1"/>
    <m/>
    <m/>
    <m/>
    <m/>
    <m/>
    <m/>
    <m/>
    <m/>
    <m/>
    <n v="1"/>
    <n v="1"/>
    <m/>
    <m/>
    <n v="519103"/>
    <n v="176286"/>
    <x v="13"/>
    <x v="13"/>
    <x v="0"/>
  </r>
  <r>
    <s v="21/0111/GPD15"/>
    <x v="2"/>
    <x v="1"/>
    <d v="2021-02-16T00:00:00"/>
    <d v="2024-02-16T00:00:00"/>
    <d v="2021-02-01T00:00:00"/>
    <m/>
    <x v="1"/>
    <x v="0"/>
    <s v="Y"/>
    <s v="Change of Use from Office (Class E formerly B1(a)) to C3 to form 1 x 2 bed flat._x000d_"/>
    <s v="86 - 88 Lower Mortlake Road, Richmond"/>
    <s v="TW9 2JG"/>
    <m/>
    <m/>
    <m/>
    <m/>
    <m/>
    <m/>
    <m/>
    <m/>
    <m/>
    <n v="0"/>
    <m/>
    <n v="1"/>
    <m/>
    <m/>
    <m/>
    <m/>
    <m/>
    <m/>
    <m/>
    <n v="1"/>
    <n v="0"/>
    <n v="1"/>
    <n v="0"/>
    <n v="0"/>
    <n v="0"/>
    <n v="0"/>
    <n v="0"/>
    <n v="0"/>
    <n v="0"/>
    <n v="1"/>
    <m/>
    <m/>
    <m/>
    <n v="1"/>
    <m/>
    <m/>
    <m/>
    <m/>
    <m/>
    <m/>
    <m/>
    <m/>
    <n v="1"/>
    <n v="1"/>
    <m/>
    <m/>
    <n v="518619"/>
    <n v="175475"/>
    <x v="16"/>
    <x v="16"/>
    <x v="0"/>
  </r>
  <r>
    <s v="21/0129/PS192"/>
    <x v="2"/>
    <x v="1"/>
    <d v="2021-02-16T00:00:00"/>
    <d v="2024-02-16T00:00:00"/>
    <d v="2021-12-01T00:00:00"/>
    <m/>
    <x v="1"/>
    <x v="0"/>
    <s v="Y"/>
    <s v="Conversion of the existing 4-storey Use Class A2 unit to mixed-use, comprising an A2 unit at ground floor and two residential flats above on the second, third, and fourth floors."/>
    <s v="1 London Road, Twickenham, TW1 3SX"/>
    <s v="TW1 3SX"/>
    <m/>
    <m/>
    <m/>
    <m/>
    <m/>
    <m/>
    <m/>
    <m/>
    <m/>
    <n v="0"/>
    <n v="1"/>
    <n v="1"/>
    <m/>
    <m/>
    <m/>
    <m/>
    <m/>
    <m/>
    <m/>
    <n v="2"/>
    <n v="1"/>
    <n v="1"/>
    <n v="0"/>
    <n v="0"/>
    <n v="0"/>
    <n v="0"/>
    <n v="0"/>
    <n v="0"/>
    <n v="0"/>
    <n v="2"/>
    <m/>
    <m/>
    <n v="2"/>
    <m/>
    <m/>
    <m/>
    <m/>
    <m/>
    <m/>
    <m/>
    <m/>
    <m/>
    <n v="2"/>
    <n v="2"/>
    <m/>
    <m/>
    <n v="516260"/>
    <n v="173296"/>
    <x v="3"/>
    <x v="3"/>
    <x v="0"/>
  </r>
  <r>
    <s v="21/0754/GPD15"/>
    <x v="2"/>
    <x v="1"/>
    <d v="2021-04-12T00:00:00"/>
    <d v="2024-04-12T00:00:00"/>
    <d v="2022-01-17T00:00:00"/>
    <m/>
    <x v="1"/>
    <x v="0"/>
    <s v="Y"/>
    <s v="Change of use from existing offices in building of 63-65 High Street to 12 residential flats (including retention of 3 existing self-contained flats on second floor)"/>
    <s v="63 - 65 High Street, Hampton Hill"/>
    <s v="TW12 1NH"/>
    <m/>
    <m/>
    <m/>
    <m/>
    <m/>
    <m/>
    <m/>
    <m/>
    <m/>
    <n v="0"/>
    <n v="4"/>
    <n v="8"/>
    <m/>
    <m/>
    <m/>
    <m/>
    <m/>
    <m/>
    <m/>
    <n v="12"/>
    <n v="4"/>
    <n v="8"/>
    <n v="0"/>
    <n v="0"/>
    <n v="0"/>
    <n v="0"/>
    <n v="0"/>
    <n v="0"/>
    <n v="0"/>
    <n v="12"/>
    <s v="Y"/>
    <m/>
    <m/>
    <n v="6"/>
    <n v="6"/>
    <m/>
    <m/>
    <m/>
    <m/>
    <m/>
    <m/>
    <m/>
    <n v="12"/>
    <n v="12"/>
    <m/>
    <m/>
    <n v="514247"/>
    <n v="170821"/>
    <x v="6"/>
    <x v="6"/>
    <x v="0"/>
  </r>
  <r>
    <s v="21/1438/GPD15"/>
    <x v="2"/>
    <x v="1"/>
    <d v="2021-05-26T00:00:00"/>
    <d v="2024-05-26T00:00:00"/>
    <d v="2022-03-01T00:00:00"/>
    <m/>
    <x v="1"/>
    <x v="0"/>
    <s v="Y"/>
    <s v="Prior approval for the change of use from B1(a) (Office) to C3 (Residential) to provide a self contained flat."/>
    <s v="375 Upper Richmond Road West, East Sheen, SW14 7NX"/>
    <s v="SW14 7NX"/>
    <m/>
    <m/>
    <m/>
    <m/>
    <m/>
    <m/>
    <m/>
    <m/>
    <m/>
    <n v="0"/>
    <m/>
    <n v="1"/>
    <m/>
    <m/>
    <m/>
    <m/>
    <m/>
    <m/>
    <m/>
    <n v="1"/>
    <n v="0"/>
    <n v="1"/>
    <n v="0"/>
    <n v="0"/>
    <n v="0"/>
    <n v="0"/>
    <n v="0"/>
    <n v="0"/>
    <n v="0"/>
    <n v="1"/>
    <m/>
    <m/>
    <n v="1"/>
    <m/>
    <m/>
    <m/>
    <m/>
    <m/>
    <m/>
    <m/>
    <m/>
    <m/>
    <n v="1"/>
    <n v="1"/>
    <m/>
    <m/>
    <n v="520455"/>
    <n v="175362"/>
    <x v="1"/>
    <x v="1"/>
    <x v="0"/>
  </r>
  <r>
    <s v="21/1521/FUL"/>
    <x v="2"/>
    <x v="0"/>
    <d v="2021-11-09T00:00:00"/>
    <d v="2024-11-09T00:00:00"/>
    <d v="2022-03-01T00:00:00"/>
    <d v="2022-12-22T00:00:00"/>
    <x v="1"/>
    <x v="0"/>
    <s v="Y"/>
    <s v="Part infill second floor and roof, removal of rooflights, replacement windows/doors and new doors on ground floor side elevation to facilitate the change of use of part basement, part ground floor and first and second floors from retail (Class E) to residential use (Class C3) to create 8 residential flats "/>
    <s v="54 George Street, Richmond, TW9 1HJ"/>
    <s v="TW9 1HJ"/>
    <m/>
    <m/>
    <m/>
    <m/>
    <m/>
    <m/>
    <m/>
    <m/>
    <m/>
    <n v="0"/>
    <n v="7"/>
    <n v="1"/>
    <m/>
    <m/>
    <m/>
    <m/>
    <m/>
    <m/>
    <m/>
    <n v="8"/>
    <n v="7"/>
    <n v="1"/>
    <n v="0"/>
    <n v="0"/>
    <n v="0"/>
    <n v="0"/>
    <n v="0"/>
    <n v="0"/>
    <n v="0"/>
    <n v="8"/>
    <m/>
    <m/>
    <n v="8"/>
    <m/>
    <m/>
    <m/>
    <m/>
    <m/>
    <m/>
    <m/>
    <m/>
    <m/>
    <n v="8"/>
    <n v="8"/>
    <m/>
    <m/>
    <n v="517861"/>
    <n v="174904"/>
    <x v="4"/>
    <x v="4"/>
    <x v="0"/>
  </r>
  <r>
    <s v="21/1600/GPD15"/>
    <x v="2"/>
    <x v="1"/>
    <d v="2021-06-23T00:00:00"/>
    <d v="2024-06-23T00:00:00"/>
    <d v="2022-03-31T00:00:00"/>
    <d v="2022-12-23T00:00:00"/>
    <x v="1"/>
    <x v="0"/>
    <s v="Y"/>
    <s v="Change of use of the office building (Use Class E) to 1No. one-bed and 2No. two-bed residential units"/>
    <s v="Unit 5, The Mews, 53 High Street, Hampton Hill"/>
    <s v="TW12 1NH"/>
    <m/>
    <m/>
    <m/>
    <m/>
    <m/>
    <m/>
    <m/>
    <m/>
    <m/>
    <n v="0"/>
    <n v="1"/>
    <n v="2"/>
    <m/>
    <m/>
    <m/>
    <m/>
    <m/>
    <m/>
    <m/>
    <n v="3"/>
    <n v="1"/>
    <n v="2"/>
    <n v="0"/>
    <n v="0"/>
    <n v="0"/>
    <n v="0"/>
    <n v="0"/>
    <n v="0"/>
    <n v="0"/>
    <n v="3"/>
    <m/>
    <m/>
    <n v="3"/>
    <m/>
    <m/>
    <m/>
    <m/>
    <m/>
    <m/>
    <m/>
    <m/>
    <m/>
    <n v="3"/>
    <n v="3"/>
    <m/>
    <m/>
    <n v="514225"/>
    <n v="170812"/>
    <x v="6"/>
    <x v="6"/>
    <x v="0"/>
  </r>
  <r>
    <s v="21/2217/GPD15"/>
    <x v="2"/>
    <x v="1"/>
    <d v="2021-08-12T00:00:00"/>
    <d v="2024-08-12T00:00:00"/>
    <d v="2022-02-01T00:00:00"/>
    <d v="2022-06-23T00:00:00"/>
    <x v="1"/>
    <x v="0"/>
    <s v="Y"/>
    <s v="Conversion of the first floor offices accommodation to a two bedroom flat"/>
    <s v="2 Tudor Road, Hampton, TW12 2NQ_x000a_"/>
    <s v="TW12 2NQ"/>
    <m/>
    <m/>
    <m/>
    <m/>
    <m/>
    <m/>
    <m/>
    <m/>
    <m/>
    <n v="0"/>
    <m/>
    <n v="1"/>
    <m/>
    <m/>
    <m/>
    <m/>
    <m/>
    <m/>
    <m/>
    <n v="1"/>
    <n v="0"/>
    <n v="1"/>
    <n v="0"/>
    <n v="0"/>
    <n v="0"/>
    <n v="0"/>
    <n v="0"/>
    <n v="0"/>
    <n v="0"/>
    <n v="1"/>
    <m/>
    <m/>
    <n v="1"/>
    <m/>
    <m/>
    <m/>
    <m/>
    <m/>
    <m/>
    <m/>
    <m/>
    <m/>
    <n v="1"/>
    <n v="1"/>
    <m/>
    <m/>
    <n v="513441"/>
    <n v="169949"/>
    <x v="12"/>
    <x v="12"/>
    <x v="0"/>
  </r>
  <r>
    <s v="21/2391/FUL"/>
    <x v="1"/>
    <x v="0"/>
    <d v="2021-10-13T00:00:00"/>
    <d v="2024-10-13T00:00:00"/>
    <d v="2022-03-01T00:00:00"/>
    <m/>
    <x v="1"/>
    <x v="0"/>
    <s v="Y"/>
    <s v="Erection of a single storey rear extension comprising lower of ground level, removal of glazed extension at ground floor level, rear dormer roof extension, 2 rooflights to front roof slope, cycle and refuse stores and hard and soft landscaping to facilitate the conversion of two flats to a single dwelling."/>
    <s v="24 Cambrian Road, Richmond"/>
    <s v="TW10 6JQ"/>
    <m/>
    <n v="1"/>
    <n v="1"/>
    <m/>
    <m/>
    <m/>
    <m/>
    <m/>
    <m/>
    <n v="2"/>
    <m/>
    <m/>
    <m/>
    <m/>
    <m/>
    <n v="1"/>
    <m/>
    <m/>
    <m/>
    <n v="1"/>
    <n v="0"/>
    <n v="-1"/>
    <n v="-1"/>
    <n v="0"/>
    <n v="0"/>
    <n v="1"/>
    <n v="0"/>
    <n v="0"/>
    <n v="0"/>
    <n v="-1"/>
    <m/>
    <m/>
    <n v="-1"/>
    <m/>
    <m/>
    <m/>
    <m/>
    <m/>
    <m/>
    <m/>
    <m/>
    <m/>
    <n v="-1"/>
    <n v="-1"/>
    <m/>
    <m/>
    <n v="518740"/>
    <n v="174094"/>
    <x v="4"/>
    <x v="4"/>
    <x v="0"/>
  </r>
  <r>
    <s v="21/2400/GPD15"/>
    <x v="2"/>
    <x v="1"/>
    <d v="2021-08-25T00:00:00"/>
    <d v="2024-08-25T00:00:00"/>
    <d v="2022-02-01T00:00:00"/>
    <m/>
    <x v="1"/>
    <x v="0"/>
    <s v="Y"/>
    <s v="Change of use of first floor from B1(a)(Offices) to C3 (residential) use to provide 2 x 1 bed flats_x000d_"/>
    <s v="95 South Worple Way, East Sheen, London"/>
    <s v="SW14 8ND"/>
    <m/>
    <m/>
    <m/>
    <m/>
    <m/>
    <m/>
    <m/>
    <m/>
    <m/>
    <n v="0"/>
    <n v="2"/>
    <m/>
    <m/>
    <m/>
    <m/>
    <m/>
    <m/>
    <m/>
    <m/>
    <n v="2"/>
    <n v="2"/>
    <n v="0"/>
    <n v="0"/>
    <n v="0"/>
    <n v="0"/>
    <n v="0"/>
    <n v="0"/>
    <n v="0"/>
    <n v="0"/>
    <n v="2"/>
    <m/>
    <m/>
    <m/>
    <n v="2"/>
    <m/>
    <m/>
    <m/>
    <m/>
    <m/>
    <m/>
    <m/>
    <m/>
    <n v="2"/>
    <n v="2"/>
    <m/>
    <m/>
    <n v="520540"/>
    <n v="175748"/>
    <x v="1"/>
    <x v="1"/>
    <x v="0"/>
  </r>
  <r>
    <s v="21/3152/FUL"/>
    <x v="0"/>
    <x v="0"/>
    <d v="2021-11-24T00:00:00"/>
    <d v="2024-11-24T00:00:00"/>
    <d v="2022-02-01T00:00:00"/>
    <m/>
    <x v="1"/>
    <x v="0"/>
    <s v="Y"/>
    <s v="Demolition of existing house and construction of detached 2-storey dwelling house with basement and accomodation in roof space and associated hard and soft landscaping"/>
    <s v="2 Fife Road, East Sheen, London, SW14 7EP, "/>
    <s v="SW14 7EP"/>
    <m/>
    <m/>
    <m/>
    <n v="1"/>
    <m/>
    <m/>
    <m/>
    <m/>
    <m/>
    <n v="1"/>
    <m/>
    <m/>
    <m/>
    <m/>
    <n v="1"/>
    <m/>
    <m/>
    <m/>
    <m/>
    <n v="1"/>
    <n v="0"/>
    <n v="0"/>
    <n v="0"/>
    <n v="-1"/>
    <n v="1"/>
    <n v="0"/>
    <n v="0"/>
    <n v="0"/>
    <n v="0"/>
    <n v="0"/>
    <m/>
    <m/>
    <n v="0"/>
    <m/>
    <m/>
    <m/>
    <m/>
    <m/>
    <m/>
    <m/>
    <m/>
    <m/>
    <n v="0"/>
    <n v="0"/>
    <m/>
    <m/>
    <n v="520008"/>
    <n v="174808"/>
    <x v="1"/>
    <x v="1"/>
    <x v="0"/>
  </r>
  <r>
    <s v="21/3676/GPD26"/>
    <x v="2"/>
    <x v="1"/>
    <d v="2021-12-10T00:00:00"/>
    <d v="2024-12-10T00:00:00"/>
    <d v="2021-12-13T00:00:00"/>
    <m/>
    <x v="1"/>
    <x v="0"/>
    <s v="Y"/>
    <s v="Change of use from Doctors Surgery (Class E) to a Single Family/Household Dwellinghouse (C3)"/>
    <s v="224 London Road, Twickenham, TW1 1EU, "/>
    <s v="TW1 1EU"/>
    <m/>
    <m/>
    <m/>
    <m/>
    <m/>
    <m/>
    <m/>
    <m/>
    <m/>
    <n v="0"/>
    <m/>
    <m/>
    <m/>
    <m/>
    <n v="1"/>
    <m/>
    <m/>
    <m/>
    <m/>
    <n v="1"/>
    <n v="0"/>
    <n v="0"/>
    <n v="0"/>
    <n v="0"/>
    <n v="1"/>
    <n v="0"/>
    <n v="0"/>
    <n v="0"/>
    <n v="0"/>
    <n v="1"/>
    <m/>
    <m/>
    <n v="1"/>
    <m/>
    <m/>
    <m/>
    <m/>
    <m/>
    <m/>
    <m/>
    <m/>
    <m/>
    <n v="1"/>
    <n v="1"/>
    <m/>
    <m/>
    <n v="516107"/>
    <n v="174400"/>
    <x v="0"/>
    <x v="0"/>
    <x v="0"/>
  </r>
  <r>
    <s v="21/3971/GPD26"/>
    <x v="2"/>
    <x v="1"/>
    <d v="2022-01-20T00:00:00"/>
    <d v="2025-01-25T00:00:00"/>
    <d v="2022-03-01T00:00:00"/>
    <d v="2022-12-14T00:00:00"/>
    <x v="1"/>
    <x v="0"/>
    <s v="Y"/>
    <s v="Conversion from restaurant use class E (B) (formerly A3) to 4 x self contained residential units"/>
    <s v="117 London Road, Twickenham, TW1 1EE"/>
    <s v="TW1 1EE"/>
    <m/>
    <m/>
    <m/>
    <m/>
    <m/>
    <m/>
    <m/>
    <m/>
    <m/>
    <n v="0"/>
    <n v="3"/>
    <n v="1"/>
    <m/>
    <m/>
    <m/>
    <m/>
    <m/>
    <m/>
    <m/>
    <n v="4"/>
    <n v="3"/>
    <n v="1"/>
    <n v="0"/>
    <n v="0"/>
    <n v="0"/>
    <n v="0"/>
    <n v="0"/>
    <n v="0"/>
    <n v="0"/>
    <n v="4"/>
    <m/>
    <m/>
    <n v="4"/>
    <m/>
    <m/>
    <m/>
    <m/>
    <m/>
    <m/>
    <m/>
    <m/>
    <m/>
    <n v="4"/>
    <n v="4"/>
    <m/>
    <m/>
    <n v="516015"/>
    <n v="173773"/>
    <x v="0"/>
    <x v="0"/>
    <x v="0"/>
  </r>
  <r>
    <s v="22/0429/GPD26"/>
    <x v="2"/>
    <x v="1"/>
    <d v="2022-03-21T00:00:00"/>
    <d v="2025-03-21T00:00:00"/>
    <d v="2022-03-31T00:00:00"/>
    <d v="2022-09-09T00:00:00"/>
    <x v="1"/>
    <x v="0"/>
    <s v="Y"/>
    <s v="Change of use of a commercial office building in to 5 no. 1 bedrooms flats"/>
    <s v="3 Mount Mews, Hampton, TW12 2SH"/>
    <s v="TW12 2SH"/>
    <m/>
    <m/>
    <m/>
    <m/>
    <m/>
    <m/>
    <m/>
    <m/>
    <m/>
    <n v="0"/>
    <n v="5"/>
    <m/>
    <m/>
    <m/>
    <m/>
    <m/>
    <m/>
    <m/>
    <m/>
    <n v="5"/>
    <n v="5"/>
    <n v="0"/>
    <n v="0"/>
    <n v="0"/>
    <n v="0"/>
    <n v="0"/>
    <n v="0"/>
    <n v="0"/>
    <n v="0"/>
    <n v="5"/>
    <m/>
    <m/>
    <n v="5"/>
    <m/>
    <m/>
    <m/>
    <m/>
    <m/>
    <m/>
    <m/>
    <m/>
    <m/>
    <n v="5"/>
    <n v="5"/>
    <m/>
    <m/>
    <n v="513957"/>
    <n v="169583"/>
    <x v="12"/>
    <x v="12"/>
    <x v="0"/>
  </r>
  <r>
    <s v="17/0925/FUL"/>
    <x v="4"/>
    <x v="0"/>
    <d v="2021-08-10T00:00:00"/>
    <d v="2024-08-10T00:00:00"/>
    <m/>
    <m/>
    <x v="2"/>
    <x v="0"/>
    <s v="Y"/>
    <s v="Two storey side extension, first floor rear extension, rear dormer roof extension and installation of external metal staircase to facilitate the provision of 1 no. 1 bed flat and reconfiguration of existing 2 bed flat to 1 bed flat and associated parking,"/>
    <s v="638 Hanworth Road, Whitton, Hounslow, TW4 5NP, "/>
    <s v="TW4 5NP"/>
    <m/>
    <n v="1"/>
    <m/>
    <m/>
    <m/>
    <m/>
    <m/>
    <m/>
    <m/>
    <n v="1"/>
    <n v="2"/>
    <m/>
    <m/>
    <m/>
    <m/>
    <m/>
    <m/>
    <m/>
    <m/>
    <n v="2"/>
    <n v="2"/>
    <n v="-1"/>
    <n v="0"/>
    <n v="0"/>
    <n v="0"/>
    <n v="0"/>
    <n v="0"/>
    <n v="0"/>
    <n v="0"/>
    <n v="1"/>
    <m/>
    <m/>
    <n v="1"/>
    <m/>
    <m/>
    <m/>
    <m/>
    <m/>
    <m/>
    <m/>
    <m/>
    <m/>
    <n v="1"/>
    <n v="1"/>
    <m/>
    <m/>
    <n v="512771"/>
    <n v="173675"/>
    <x v="14"/>
    <x v="14"/>
    <x v="0"/>
  </r>
  <r>
    <s v="17/2872/FUL"/>
    <x v="0"/>
    <x v="0"/>
    <d v="2019-05-30T00:00:00"/>
    <d v="2022-05-30T00:00:00"/>
    <m/>
    <m/>
    <x v="2"/>
    <x v="0"/>
    <s v="Y"/>
    <s v="Erection of a one and a half storey, three-bedroom house in the rear garden of 33 (sited to rear of 35-35a) Wensleydale Road, with accommodation at basement level, associated hard and soft landscaping, 4 no.parking, refuse/recycling and cycle stores."/>
    <s v="33 Wensleydale Road, Hampton, TW12 2LP"/>
    <s v="TW12 2LP"/>
    <m/>
    <m/>
    <m/>
    <m/>
    <m/>
    <m/>
    <m/>
    <m/>
    <m/>
    <n v="0"/>
    <m/>
    <m/>
    <n v="1"/>
    <m/>
    <m/>
    <m/>
    <m/>
    <m/>
    <m/>
    <n v="1"/>
    <n v="0"/>
    <n v="0"/>
    <n v="1"/>
    <n v="0"/>
    <n v="0"/>
    <n v="0"/>
    <n v="0"/>
    <n v="0"/>
    <n v="0"/>
    <n v="1"/>
    <m/>
    <m/>
    <m/>
    <n v="1"/>
    <m/>
    <m/>
    <m/>
    <m/>
    <m/>
    <m/>
    <m/>
    <m/>
    <n v="1"/>
    <n v="1"/>
    <m/>
    <m/>
    <n v="513537"/>
    <n v="170046"/>
    <x v="12"/>
    <x v="12"/>
    <x v="0"/>
  </r>
  <r>
    <s v="17/4005/FUL"/>
    <x v="4"/>
    <x v="0"/>
    <d v="2020-03-05T00:00:00"/>
    <d v="2023-03-05T00:00:00"/>
    <m/>
    <m/>
    <x v="2"/>
    <x v="0"/>
    <s v="Y"/>
    <s v="Installation of new shopfront, new front access door, new windows to front and rear facades, alterations to and replacement of existing fenestration, removal of external staircase at rear ground and first floor level, provision of bike store and removal of extract system to provide 1 No. additional residential flat on the upper floors (2 x studios in total)."/>
    <s v="51 Kew Road, Richmond, TW9 2NQ"/>
    <s v="TW9 2NQ"/>
    <n v="1"/>
    <m/>
    <m/>
    <m/>
    <m/>
    <m/>
    <m/>
    <m/>
    <m/>
    <n v="1"/>
    <n v="2"/>
    <m/>
    <m/>
    <m/>
    <m/>
    <m/>
    <m/>
    <m/>
    <m/>
    <n v="2"/>
    <n v="1"/>
    <n v="0"/>
    <n v="0"/>
    <n v="0"/>
    <n v="0"/>
    <n v="0"/>
    <n v="0"/>
    <n v="0"/>
    <n v="0"/>
    <n v="1"/>
    <m/>
    <m/>
    <m/>
    <n v="1"/>
    <m/>
    <m/>
    <m/>
    <m/>
    <m/>
    <m/>
    <m/>
    <m/>
    <n v="1"/>
    <n v="1"/>
    <m/>
    <m/>
    <n v="518109"/>
    <n v="175300"/>
    <x v="4"/>
    <x v="4"/>
    <x v="0"/>
  </r>
  <r>
    <s v="17/4477/FUL"/>
    <x v="1"/>
    <x v="0"/>
    <d v="2019-05-23T00:00:00"/>
    <d v="2022-05-23T00:00:00"/>
    <m/>
    <m/>
    <x v="2"/>
    <x v="0"/>
    <s v="Y"/>
    <s v="Conversion of 2 flats into a single dwelling. Erection of a rear extension on the lower ground floor. Vertical enlargement of a rear window on the raised ground floor."/>
    <s v="15 Friars Stile Road, Richmond"/>
    <s v="TW10 6NH"/>
    <m/>
    <m/>
    <n v="2"/>
    <m/>
    <m/>
    <m/>
    <m/>
    <m/>
    <m/>
    <n v="2"/>
    <m/>
    <m/>
    <m/>
    <m/>
    <n v="1"/>
    <m/>
    <m/>
    <m/>
    <m/>
    <n v="1"/>
    <n v="0"/>
    <n v="0"/>
    <n v="-2"/>
    <n v="0"/>
    <n v="1"/>
    <n v="0"/>
    <n v="0"/>
    <n v="0"/>
    <n v="0"/>
    <n v="-1"/>
    <m/>
    <m/>
    <m/>
    <n v="-1"/>
    <m/>
    <m/>
    <m/>
    <m/>
    <m/>
    <m/>
    <m/>
    <m/>
    <n v="-1"/>
    <n v="-1"/>
    <m/>
    <m/>
    <n v="518418"/>
    <n v="174325"/>
    <x v="4"/>
    <x v="4"/>
    <x v="0"/>
  </r>
  <r>
    <s v="18/0315/FUL"/>
    <x v="0"/>
    <x v="0"/>
    <d v="2019-06-20T00:00:00"/>
    <d v="2022-06-20T00:00:00"/>
    <m/>
    <m/>
    <x v="2"/>
    <x v="0"/>
    <s v="Y"/>
    <s v="Demolition of the existing Church Hall and the bungalow at No 44 The Avenue and erection of four dwellings (3 x 4B7P, 1 x 3B5P) (Use Class C3 Dwelling Houses); a new entrance lobby (Narthex) to All Saints' Church and a new Church Hall (Use Class D1: Non-R"/>
    <s v="All Saints Parish Church, The Avenue, Hampton, TW12 3RG"/>
    <s v="TW12 3RG"/>
    <m/>
    <m/>
    <n v="1"/>
    <m/>
    <m/>
    <m/>
    <m/>
    <m/>
    <m/>
    <n v="1"/>
    <m/>
    <n v="1"/>
    <n v="1"/>
    <n v="3"/>
    <m/>
    <m/>
    <m/>
    <m/>
    <m/>
    <n v="5"/>
    <n v="0"/>
    <n v="1"/>
    <n v="0"/>
    <n v="3"/>
    <n v="0"/>
    <n v="0"/>
    <n v="0"/>
    <n v="0"/>
    <n v="0"/>
    <n v="4"/>
    <m/>
    <m/>
    <m/>
    <n v="4"/>
    <m/>
    <m/>
    <m/>
    <m/>
    <m/>
    <m/>
    <m/>
    <m/>
    <n v="4"/>
    <n v="4"/>
    <m/>
    <m/>
    <n v="512966"/>
    <n v="170724"/>
    <x v="17"/>
    <x v="17"/>
    <x v="0"/>
  </r>
  <r>
    <s v="18/1114/FUL"/>
    <x v="4"/>
    <x v="0"/>
    <d v="2019-07-25T00:00:00"/>
    <d v="2022-07-25T00:00:00"/>
    <m/>
    <m/>
    <x v="2"/>
    <x v="0"/>
    <s v="Y"/>
    <s v="Proposed extension at roof level and 3 storey rear staircase extension to facilitate the creation of 1 no. 1B2P flat.  Reconfiguration of existing 2 x 2 bed maisonettes into 2 x 2 bed flats.  Alterations to external elevations of the property.  Provsion of 1 no. parking (accessed from Taylor close), bin storage and bicycle storage."/>
    <s v="34 And 36 Taylor Close And, 177 High Street, Hampton Hill"/>
    <s v="TW12 1LF"/>
    <m/>
    <m/>
    <n v="2"/>
    <m/>
    <m/>
    <m/>
    <m/>
    <m/>
    <m/>
    <n v="2"/>
    <n v="1"/>
    <n v="2"/>
    <m/>
    <m/>
    <m/>
    <m/>
    <m/>
    <m/>
    <m/>
    <n v="3"/>
    <n v="1"/>
    <n v="2"/>
    <n v="-2"/>
    <n v="0"/>
    <n v="0"/>
    <n v="0"/>
    <n v="0"/>
    <n v="0"/>
    <n v="0"/>
    <n v="1"/>
    <m/>
    <m/>
    <m/>
    <n v="1"/>
    <m/>
    <m/>
    <m/>
    <m/>
    <m/>
    <m/>
    <m/>
    <m/>
    <n v="1"/>
    <n v="1"/>
    <m/>
    <m/>
    <n v="514448"/>
    <n v="171212"/>
    <x v="6"/>
    <x v="6"/>
    <x v="0"/>
  </r>
  <r>
    <s v="18/2943/FUL"/>
    <x v="3"/>
    <x v="0"/>
    <d v="2019-11-07T00:00:00"/>
    <d v="2022-11-07T00:00:00"/>
    <m/>
    <m/>
    <x v="2"/>
    <x v="0"/>
    <s v="Y"/>
    <s v="Construction of part second floor extension to facilitate the creation of 6No. one bedroom flats with associated alterations, new bin and cycle storage and associated car parking."/>
    <s v="A1 - A3 Kingsway, Oldfield Road, Hampton, TW12 2HD"/>
    <s v="TW12 2HE"/>
    <m/>
    <m/>
    <m/>
    <m/>
    <m/>
    <m/>
    <m/>
    <m/>
    <m/>
    <n v="0"/>
    <n v="6"/>
    <m/>
    <m/>
    <m/>
    <m/>
    <m/>
    <m/>
    <m/>
    <m/>
    <n v="6"/>
    <n v="6"/>
    <n v="0"/>
    <n v="0"/>
    <n v="0"/>
    <n v="0"/>
    <n v="0"/>
    <n v="0"/>
    <n v="0"/>
    <n v="0"/>
    <n v="6"/>
    <m/>
    <m/>
    <m/>
    <n v="6"/>
    <m/>
    <m/>
    <m/>
    <m/>
    <m/>
    <m/>
    <m/>
    <m/>
    <n v="6"/>
    <n v="6"/>
    <m/>
    <m/>
    <n v="512869"/>
    <n v="169793"/>
    <x v="12"/>
    <x v="12"/>
    <x v="0"/>
  </r>
  <r>
    <s v="18/3003/FUL"/>
    <x v="0"/>
    <x v="0"/>
    <d v="2019-05-24T00:00:00"/>
    <d v="2022-05-24T00:00:00"/>
    <m/>
    <m/>
    <x v="2"/>
    <x v="0"/>
    <s v="Y"/>
    <s v="Part single, part two-storey rear extension to facilitate the creation of a 1No. 2-bedroom (3 person) dwellinghouse with associated hard and soft landscaping, new boundary railings, sliding gate and timber fencing, cycle, refuse and recycle storage and fo"/>
    <s v="391 St Margarets Road, Twickenham,  TW7 7BZ"/>
    <s v="TW7 7BZ"/>
    <m/>
    <m/>
    <m/>
    <m/>
    <m/>
    <m/>
    <m/>
    <m/>
    <m/>
    <n v="0"/>
    <m/>
    <n v="1"/>
    <m/>
    <m/>
    <m/>
    <m/>
    <m/>
    <m/>
    <m/>
    <n v="1"/>
    <n v="0"/>
    <n v="1"/>
    <n v="0"/>
    <n v="0"/>
    <n v="0"/>
    <n v="0"/>
    <n v="0"/>
    <n v="0"/>
    <n v="0"/>
    <n v="1"/>
    <m/>
    <m/>
    <m/>
    <n v="1"/>
    <m/>
    <m/>
    <m/>
    <m/>
    <m/>
    <m/>
    <m/>
    <m/>
    <n v="1"/>
    <n v="1"/>
    <m/>
    <m/>
    <n v="516557"/>
    <n v="175273"/>
    <x v="0"/>
    <x v="0"/>
    <x v="0"/>
  </r>
  <r>
    <s v="18/3310/FUL"/>
    <x v="0"/>
    <x v="0"/>
    <d v="2020-09-16T00:00:00"/>
    <d v="2023-09-16T00:00:00"/>
    <m/>
    <m/>
    <x v="2"/>
    <x v="0"/>
    <s v="N"/>
    <s v="Demolition of existing buildings and structures, and redevelopment of the site to provide a 4-6 storey specialist extra care facility for the elderly with existing health conditions, comprising of 88 units, communal healthcare, therapy, leisure and social"/>
    <s v="Kew Biothane Plant, Melliss Avenue, Kew"/>
    <s v="TW9"/>
    <m/>
    <m/>
    <m/>
    <m/>
    <m/>
    <m/>
    <m/>
    <m/>
    <m/>
    <n v="0"/>
    <n v="13"/>
    <n v="75"/>
    <m/>
    <m/>
    <m/>
    <m/>
    <m/>
    <m/>
    <m/>
    <n v="88"/>
    <n v="13"/>
    <n v="75"/>
    <n v="0"/>
    <n v="0"/>
    <n v="0"/>
    <n v="0"/>
    <n v="0"/>
    <n v="0"/>
    <n v="0"/>
    <n v="88"/>
    <s v="Y"/>
    <m/>
    <m/>
    <n v="22"/>
    <n v="22"/>
    <n v="22"/>
    <n v="22"/>
    <m/>
    <m/>
    <m/>
    <m/>
    <m/>
    <n v="88"/>
    <n v="88"/>
    <s v="Y"/>
    <s v="Y"/>
    <n v="519778"/>
    <n v="176914"/>
    <x v="13"/>
    <x v="13"/>
    <x v="0"/>
  </r>
  <r>
    <s v="18/3418/FUL"/>
    <x v="0"/>
    <x v="0"/>
    <d v="2020-11-10T00:00:00"/>
    <d v="2023-11-10T00:00:00"/>
    <m/>
    <m/>
    <x v="2"/>
    <x v="0"/>
    <s v="Y"/>
    <s v="Demolition of existing garages and erection of 1no. Dwelling house. Relocation of entrance to existing flats."/>
    <s v="332 Richmond Road, Twickenham, TW1 2DU"/>
    <s v="TW1 2DU"/>
    <m/>
    <m/>
    <m/>
    <m/>
    <m/>
    <m/>
    <m/>
    <m/>
    <m/>
    <n v="0"/>
    <m/>
    <n v="1"/>
    <m/>
    <m/>
    <m/>
    <m/>
    <m/>
    <m/>
    <m/>
    <n v="1"/>
    <n v="0"/>
    <n v="1"/>
    <n v="0"/>
    <n v="0"/>
    <n v="0"/>
    <n v="0"/>
    <n v="0"/>
    <n v="0"/>
    <n v="0"/>
    <n v="1"/>
    <m/>
    <m/>
    <m/>
    <n v="1"/>
    <m/>
    <m/>
    <m/>
    <m/>
    <m/>
    <m/>
    <m/>
    <m/>
    <n v="1"/>
    <n v="1"/>
    <m/>
    <m/>
    <n v="517407"/>
    <n v="174195"/>
    <x v="3"/>
    <x v="3"/>
    <x v="0"/>
  </r>
  <r>
    <s v="18/3642/OUT"/>
    <x v="0"/>
    <x v="0"/>
    <d v="2020-09-14T00:00:00"/>
    <d v="2023-09-14T00:00:00"/>
    <m/>
    <m/>
    <x v="2"/>
    <x v="0"/>
    <s v="Y"/>
    <s v="Outline planning permission for the demolition and comprehensive redevelopment (phased development) of land at Barnes Hospital to provide a mixed use development comprising a health centre (Use Class D1), a Special Educational Needs (SEN) School (Use Clas"/>
    <s v="Barnes Hospital, South Worple Way, East Sheen, London, SW14 8SU"/>
    <s v="SW14 8SU"/>
    <m/>
    <m/>
    <m/>
    <m/>
    <m/>
    <m/>
    <m/>
    <m/>
    <m/>
    <n v="0"/>
    <n v="22"/>
    <n v="31"/>
    <n v="12"/>
    <m/>
    <m/>
    <m/>
    <m/>
    <m/>
    <m/>
    <n v="65"/>
    <n v="22"/>
    <n v="31"/>
    <n v="12"/>
    <n v="0"/>
    <n v="0"/>
    <n v="0"/>
    <n v="0"/>
    <n v="0"/>
    <n v="0"/>
    <n v="65"/>
    <s v="Y"/>
    <m/>
    <m/>
    <m/>
    <n v="21.666666666666668"/>
    <n v="21.666666666666668"/>
    <n v="21.666666666666668"/>
    <m/>
    <m/>
    <m/>
    <m/>
    <m/>
    <n v="65"/>
    <n v="65"/>
    <m/>
    <m/>
    <n v="521203"/>
    <n v="175677"/>
    <x v="10"/>
    <x v="10"/>
    <x v="0"/>
  </r>
  <r>
    <s v="18/3642/OUT"/>
    <x v="0"/>
    <x v="0"/>
    <d v="2020-09-14T00:00:00"/>
    <d v="2023-09-14T00:00:00"/>
    <m/>
    <m/>
    <x v="2"/>
    <x v="3"/>
    <s v="Y"/>
    <s v="Outline planning permission for the demolition and comprehensive redevelopment (phased development) of land at Barnes Hospital to provide a mixed use development comprising a health centre (Use Class D1), a Special Educational Needs (SEN) School (Use Clas"/>
    <s v="Barnes Hospital, South Worple Way, East Sheen, London, SW14 8SU"/>
    <s v="SW14 8SU"/>
    <m/>
    <m/>
    <m/>
    <m/>
    <m/>
    <m/>
    <m/>
    <m/>
    <m/>
    <n v="0"/>
    <n v="5"/>
    <n v="7"/>
    <n v="2"/>
    <m/>
    <m/>
    <m/>
    <m/>
    <m/>
    <m/>
    <n v="14"/>
    <n v="5"/>
    <n v="7"/>
    <n v="2"/>
    <n v="0"/>
    <n v="0"/>
    <n v="0"/>
    <n v="0"/>
    <n v="0"/>
    <n v="0"/>
    <n v="14"/>
    <s v="Y"/>
    <m/>
    <m/>
    <m/>
    <n v="4.666666666666667"/>
    <n v="4.666666666666667"/>
    <n v="4.666666666666667"/>
    <m/>
    <m/>
    <m/>
    <m/>
    <m/>
    <n v="14"/>
    <n v="14"/>
    <m/>
    <m/>
    <n v="521203"/>
    <n v="175677"/>
    <x v="10"/>
    <x v="10"/>
    <x v="0"/>
  </r>
  <r>
    <s v="18/3642/OUT"/>
    <x v="0"/>
    <x v="0"/>
    <d v="2020-09-14T00:00:00"/>
    <d v="2023-09-14T00:00:00"/>
    <m/>
    <m/>
    <x v="2"/>
    <x v="4"/>
    <s v="Y"/>
    <s v="Outline planning permission for the demolition and comprehensive redevelopment (phased development) of land at Barnes Hospital to provide a mixed use development comprising a health centre (Use Class D1), a Special Educational Needs (SEN) School (Use Clas"/>
    <s v="Barnes Hospital, South Worple Way, East Sheen, London, SW14 8SU"/>
    <s v="SW14 8SU"/>
    <m/>
    <m/>
    <m/>
    <m/>
    <m/>
    <m/>
    <m/>
    <m/>
    <m/>
    <n v="0"/>
    <n v="3"/>
    <n v="1"/>
    <m/>
    <m/>
    <m/>
    <m/>
    <m/>
    <m/>
    <m/>
    <n v="4"/>
    <n v="3"/>
    <n v="1"/>
    <n v="0"/>
    <n v="0"/>
    <n v="0"/>
    <n v="0"/>
    <n v="0"/>
    <n v="0"/>
    <n v="0"/>
    <n v="4"/>
    <s v="Y"/>
    <m/>
    <m/>
    <m/>
    <n v="1.3333333333333333"/>
    <n v="1.3333333333333333"/>
    <n v="1.3333333333333333"/>
    <m/>
    <m/>
    <m/>
    <m/>
    <m/>
    <n v="4"/>
    <n v="4"/>
    <m/>
    <m/>
    <n v="521203"/>
    <n v="175677"/>
    <x v="10"/>
    <x v="10"/>
    <x v="0"/>
  </r>
  <r>
    <s v="18/3930/FUL"/>
    <x v="0"/>
    <x v="0"/>
    <d v="2019-10-17T00:00:00"/>
    <d v="2022-10-17T00:00:00"/>
    <d v="2022-09-07T00:00:00"/>
    <m/>
    <x v="2"/>
    <x v="0"/>
    <s v="Y"/>
    <s v="Demolition of existing garage and erection of 1No. 2 storey with habitable roofspace 4 bed dwelling with associated hard and soft landscaping. Alterations to existing crossover and creation of a new crossover in front of No.38 Langham Road to facilitate provision of 1No. off-street parking space to existing dwelling and proposed dwelling."/>
    <s v="38 Langham Road, Teddington, TW11 9HQ"/>
    <s v="TW11 9HQ"/>
    <m/>
    <m/>
    <m/>
    <m/>
    <m/>
    <m/>
    <m/>
    <m/>
    <m/>
    <n v="0"/>
    <m/>
    <m/>
    <m/>
    <n v="1"/>
    <m/>
    <m/>
    <m/>
    <m/>
    <m/>
    <n v="1"/>
    <n v="0"/>
    <n v="0"/>
    <n v="0"/>
    <n v="1"/>
    <n v="0"/>
    <n v="0"/>
    <n v="0"/>
    <n v="0"/>
    <n v="0"/>
    <n v="1"/>
    <m/>
    <m/>
    <m/>
    <n v="1"/>
    <m/>
    <m/>
    <m/>
    <m/>
    <m/>
    <m/>
    <m/>
    <m/>
    <n v="1"/>
    <n v="1"/>
    <m/>
    <m/>
    <n v="516550"/>
    <n v="171027"/>
    <x v="11"/>
    <x v="11"/>
    <x v="1"/>
  </r>
  <r>
    <s v="18/3954/FUL"/>
    <x v="0"/>
    <x v="0"/>
    <d v="2019-07-08T00:00:00"/>
    <d v="2022-06-24T00:00:00"/>
    <m/>
    <m/>
    <x v="2"/>
    <x v="0"/>
    <s v="Y"/>
    <s v="Demolition of existing two-storey dwelling house and construction of replacement 7-bedroom, 2-storey dwelling house (with accommodation in the roof space) and associated landscaping and new front boundary treatment."/>
    <s v="20 Sheen Common Drive, Richmond, TW10 5BN"/>
    <s v="TW10 5BN"/>
    <m/>
    <m/>
    <m/>
    <n v="1"/>
    <m/>
    <m/>
    <m/>
    <m/>
    <m/>
    <n v="1"/>
    <m/>
    <m/>
    <m/>
    <m/>
    <m/>
    <m/>
    <n v="1"/>
    <m/>
    <m/>
    <n v="1"/>
    <n v="0"/>
    <n v="0"/>
    <n v="0"/>
    <n v="-1"/>
    <n v="0"/>
    <n v="0"/>
    <n v="1"/>
    <n v="0"/>
    <n v="0"/>
    <n v="0"/>
    <m/>
    <m/>
    <n v="0"/>
    <m/>
    <m/>
    <m/>
    <m/>
    <m/>
    <m/>
    <m/>
    <m/>
    <m/>
    <n v="0"/>
    <n v="0"/>
    <m/>
    <m/>
    <n v="519436"/>
    <n v="174990"/>
    <x v="4"/>
    <x v="4"/>
    <x v="0"/>
  </r>
  <r>
    <s v="19/0198/HOT"/>
    <x v="2"/>
    <x v="0"/>
    <d v="2020-12-22T00:00:00"/>
    <d v="2023-12-22T00:00:00"/>
    <m/>
    <m/>
    <x v="2"/>
    <x v="0"/>
    <s v="Y"/>
    <s v="Works of alteration and refurbishment in connection with the use of the building as a single, family dwellinghouse, including: demolition of existing Victorian side extension and construction of replacement side extension with roof terrace. Construction o"/>
    <s v="Wick House , Richmond Hill, Richmond, TW10 6RN"/>
    <s v="TW10 6RN"/>
    <m/>
    <m/>
    <m/>
    <m/>
    <m/>
    <m/>
    <m/>
    <m/>
    <m/>
    <n v="0"/>
    <m/>
    <m/>
    <m/>
    <m/>
    <n v="1"/>
    <m/>
    <m/>
    <m/>
    <m/>
    <n v="1"/>
    <n v="0"/>
    <n v="0"/>
    <n v="0"/>
    <n v="0"/>
    <n v="1"/>
    <n v="0"/>
    <n v="0"/>
    <n v="0"/>
    <n v="0"/>
    <n v="1"/>
    <m/>
    <m/>
    <m/>
    <m/>
    <m/>
    <m/>
    <m/>
    <m/>
    <m/>
    <m/>
    <m/>
    <m/>
    <n v="0"/>
    <n v="0"/>
    <m/>
    <m/>
    <n v="518366"/>
    <n v="173868"/>
    <x v="9"/>
    <x v="9"/>
    <x v="0"/>
  </r>
  <r>
    <s v="19/0228/FUL"/>
    <x v="1"/>
    <x v="0"/>
    <d v="2019-06-28T00:00:00"/>
    <d v="2022-06-28T00:00:00"/>
    <m/>
    <m/>
    <x v="2"/>
    <x v="0"/>
    <s v="Y"/>
    <s v="Division of the existing dwelling house into two residential units in the form of semi detached houses. The demolition of the existing adjoined garage and alterations to fenestration."/>
    <s v="173 Kew Road, Richmond, TW9 2BB"/>
    <s v="TW9 2BB"/>
    <m/>
    <m/>
    <m/>
    <m/>
    <m/>
    <m/>
    <n v="1"/>
    <m/>
    <m/>
    <n v="1"/>
    <m/>
    <m/>
    <n v="1"/>
    <n v="1"/>
    <m/>
    <m/>
    <m/>
    <m/>
    <m/>
    <n v="2"/>
    <n v="0"/>
    <n v="0"/>
    <n v="1"/>
    <n v="1"/>
    <n v="0"/>
    <n v="0"/>
    <n v="-1"/>
    <n v="0"/>
    <n v="0"/>
    <n v="1"/>
    <m/>
    <m/>
    <m/>
    <n v="1"/>
    <m/>
    <m/>
    <m/>
    <m/>
    <m/>
    <m/>
    <m/>
    <m/>
    <n v="1"/>
    <n v="1"/>
    <m/>
    <m/>
    <n v="518380"/>
    <n v="175623"/>
    <x v="16"/>
    <x v="16"/>
    <x v="0"/>
  </r>
  <r>
    <s v="19/0338/FUL"/>
    <x v="0"/>
    <x v="0"/>
    <d v="2019-05-24T00:00:00"/>
    <d v="2022-05-24T00:00:00"/>
    <m/>
    <m/>
    <x v="2"/>
    <x v="0"/>
    <s v="Y"/>
    <s v="Demolition of existing 3-bedroom bungalow and erection of a new 3-bedroom detached house with basement level."/>
    <s v="48 Fourth Cross Road, Twickenham, TW2 5EL"/>
    <s v="TW2 5EL"/>
    <m/>
    <m/>
    <n v="1"/>
    <m/>
    <m/>
    <m/>
    <m/>
    <m/>
    <m/>
    <n v="1"/>
    <m/>
    <m/>
    <n v="1"/>
    <m/>
    <m/>
    <m/>
    <m/>
    <m/>
    <m/>
    <n v="1"/>
    <n v="0"/>
    <n v="0"/>
    <n v="0"/>
    <n v="0"/>
    <n v="0"/>
    <n v="0"/>
    <n v="0"/>
    <n v="0"/>
    <n v="0"/>
    <n v="0"/>
    <m/>
    <m/>
    <n v="0"/>
    <m/>
    <m/>
    <m/>
    <m/>
    <m/>
    <m/>
    <m/>
    <m/>
    <m/>
    <n v="0"/>
    <n v="0"/>
    <m/>
    <m/>
    <n v="514720"/>
    <n v="172712"/>
    <x v="7"/>
    <x v="7"/>
    <x v="0"/>
  </r>
  <r>
    <s v="19/0391/FUL"/>
    <x v="0"/>
    <x v="0"/>
    <d v="2020-02-20T00:00:00"/>
    <d v="2023-02-20T00:00:00"/>
    <m/>
    <m/>
    <x v="2"/>
    <x v="0"/>
    <s v="Y"/>
    <s v="Demolition all buildings on site and the erection of a three-storey building and a part one, two-storey building comprising (3 x 1 bedroom and 4 x 2 bedroom) flats and approximately 805 sqm of flexible B1/D1 and flexible B1/D2 commercial floorspace, surfa"/>
    <s v="26-28 , Priests Bridge, East Sheen, London, SW14 8TA"/>
    <s v="SW14 8TA"/>
    <m/>
    <m/>
    <m/>
    <m/>
    <m/>
    <m/>
    <m/>
    <m/>
    <m/>
    <n v="0"/>
    <n v="3"/>
    <n v="4"/>
    <m/>
    <m/>
    <m/>
    <m/>
    <m/>
    <m/>
    <m/>
    <n v="7"/>
    <n v="3"/>
    <n v="4"/>
    <n v="0"/>
    <n v="0"/>
    <n v="0"/>
    <n v="0"/>
    <n v="0"/>
    <n v="0"/>
    <n v="0"/>
    <n v="7"/>
    <m/>
    <m/>
    <n v="3.5"/>
    <n v="3.5"/>
    <m/>
    <m/>
    <m/>
    <m/>
    <m/>
    <m/>
    <m/>
    <m/>
    <n v="7"/>
    <n v="7"/>
    <m/>
    <m/>
    <n v="521492"/>
    <n v="175545"/>
    <x v="10"/>
    <x v="10"/>
    <x v="0"/>
  </r>
  <r>
    <s v="19/0414/FUL"/>
    <x v="0"/>
    <x v="0"/>
    <d v="2020-01-23T00:00:00"/>
    <d v="2023-01-23T00:00:00"/>
    <m/>
    <m/>
    <x v="2"/>
    <x v="0"/>
    <s v="Y"/>
    <s v="Erection of 2No 3-bed, 6-person houses with associated hard and soft landscaping, cycle and refuse stores and car parking on land to rear of 56 and 58 Harvey Road."/>
    <s v="56 - 58 Harvey Road, Whitton"/>
    <s v="TW4 5LU"/>
    <m/>
    <m/>
    <m/>
    <m/>
    <m/>
    <m/>
    <m/>
    <m/>
    <m/>
    <n v="0"/>
    <m/>
    <m/>
    <n v="2"/>
    <m/>
    <m/>
    <m/>
    <m/>
    <m/>
    <m/>
    <n v="2"/>
    <n v="0"/>
    <n v="0"/>
    <n v="2"/>
    <n v="0"/>
    <n v="0"/>
    <n v="0"/>
    <n v="0"/>
    <n v="0"/>
    <n v="0"/>
    <n v="2"/>
    <m/>
    <m/>
    <n v="1"/>
    <n v="1"/>
    <m/>
    <m/>
    <m/>
    <m/>
    <m/>
    <m/>
    <m/>
    <m/>
    <n v="2"/>
    <n v="2"/>
    <m/>
    <m/>
    <n v="513048"/>
    <n v="173758"/>
    <x v="14"/>
    <x v="14"/>
    <x v="1"/>
  </r>
  <r>
    <s v="19/0483/FUL"/>
    <x v="1"/>
    <x v="0"/>
    <d v="2021-08-27T00:00:00"/>
    <d v="2024-08-27T00:00:00"/>
    <m/>
    <m/>
    <x v="2"/>
    <x v="0"/>
    <s v="Y"/>
    <s v="Insertion of 3 no. rooflights on front roof slope and 2 no. rear dormer roof extensions to facilitate the conversion of existing 2 no. 3 bed maisonettes at no. 8A and 10A High Street to 5 flats (4 no. 1 bed and 1 no. 2 bed)"/>
    <s v="8 - 10 High Street, Teddington"/>
    <s v="TW11 8EW"/>
    <m/>
    <m/>
    <n v="2"/>
    <m/>
    <m/>
    <m/>
    <m/>
    <m/>
    <m/>
    <n v="2"/>
    <n v="4"/>
    <n v="1"/>
    <m/>
    <m/>
    <m/>
    <m/>
    <m/>
    <m/>
    <m/>
    <n v="5"/>
    <n v="4"/>
    <n v="1"/>
    <n v="-2"/>
    <n v="0"/>
    <n v="0"/>
    <n v="0"/>
    <n v="0"/>
    <n v="0"/>
    <n v="0"/>
    <n v="3"/>
    <m/>
    <m/>
    <n v="1.5"/>
    <n v="1.5"/>
    <m/>
    <m/>
    <m/>
    <m/>
    <m/>
    <m/>
    <m/>
    <m/>
    <n v="3"/>
    <n v="3"/>
    <m/>
    <m/>
    <n v="515988"/>
    <n v="171089"/>
    <x v="2"/>
    <x v="2"/>
    <x v="0"/>
  </r>
  <r>
    <s v="19/0495/FUL"/>
    <x v="0"/>
    <x v="0"/>
    <d v="2020-09-04T00:00:00"/>
    <d v="2023-09-04T00:00:00"/>
    <d v="2022-08-10T00:00:00"/>
    <m/>
    <x v="2"/>
    <x v="0"/>
    <s v="Y"/>
    <s v="Demolition of the existing dwelling and the erection of a pair of semi-detached dwellings with associated hard and soft landscaping and refuse store."/>
    <s v="1 Curtis Road, Whitton, Hounslow, TW4 5PU, "/>
    <s v="TW4 5PU"/>
    <m/>
    <m/>
    <n v="1"/>
    <m/>
    <m/>
    <m/>
    <m/>
    <m/>
    <m/>
    <n v="1"/>
    <m/>
    <n v="2"/>
    <m/>
    <m/>
    <m/>
    <m/>
    <m/>
    <m/>
    <m/>
    <n v="2"/>
    <n v="0"/>
    <n v="2"/>
    <n v="-1"/>
    <n v="0"/>
    <n v="0"/>
    <n v="0"/>
    <n v="0"/>
    <n v="0"/>
    <n v="0"/>
    <n v="1"/>
    <m/>
    <m/>
    <n v="1"/>
    <m/>
    <m/>
    <m/>
    <m/>
    <m/>
    <m/>
    <m/>
    <m/>
    <m/>
    <n v="1"/>
    <n v="1"/>
    <m/>
    <m/>
    <n v="512568"/>
    <n v="173521"/>
    <x v="14"/>
    <x v="14"/>
    <x v="0"/>
  </r>
  <r>
    <s v="19/0691/FUL"/>
    <x v="0"/>
    <x v="0"/>
    <d v="2021-07-28T00:00:00"/>
    <d v="2024-07-28T00:00:00"/>
    <m/>
    <m/>
    <x v="2"/>
    <x v="0"/>
    <s v="Y"/>
    <s v="Demolition of 38 garages including vehicle repair garage and the erection of six residential units (2x 3 bed and 4 x 2 bed), incorporating two commercial (B1a offices) units (totalling 152 sq.m), with amenity space, 14 off-street car parking spaces and as"/>
    <s v="Land Rear Of, 127 - 147 Kingsway, Mortlake, London, SW14 7HN, "/>
    <s v="SW14 7HN"/>
    <m/>
    <m/>
    <m/>
    <m/>
    <m/>
    <m/>
    <m/>
    <m/>
    <m/>
    <n v="0"/>
    <m/>
    <n v="4"/>
    <n v="2"/>
    <m/>
    <m/>
    <m/>
    <m/>
    <m/>
    <m/>
    <n v="6"/>
    <n v="0"/>
    <n v="4"/>
    <n v="2"/>
    <n v="0"/>
    <n v="0"/>
    <n v="0"/>
    <n v="0"/>
    <n v="0"/>
    <n v="0"/>
    <n v="6"/>
    <m/>
    <m/>
    <n v="3"/>
    <n v="3"/>
    <m/>
    <m/>
    <m/>
    <m/>
    <m/>
    <m/>
    <m/>
    <m/>
    <n v="6"/>
    <n v="6"/>
    <m/>
    <m/>
    <n v="519806"/>
    <n v="175640"/>
    <x v="16"/>
    <x v="16"/>
    <x v="0"/>
  </r>
  <r>
    <s v="19/0911/FUL"/>
    <x v="3"/>
    <x v="0"/>
    <d v="2020-02-05T00:00:00"/>
    <d v="2023-02-05T00:00:00"/>
    <d v="2023-02-03T00:00:00"/>
    <m/>
    <x v="2"/>
    <x v="0"/>
    <s v="Y"/>
    <s v="Proposed construction of additional floor level to create 2 no. additional two bed flats, together with a three storey side extension in the form of a bay window, change to existing fenestration and addition of 8 no. balconies at first and second floor le"/>
    <s v="Wick House, 10 Station Road, Hampton Wick, KT1 4HF"/>
    <s v="KT2 4HF"/>
    <m/>
    <m/>
    <m/>
    <m/>
    <m/>
    <m/>
    <m/>
    <m/>
    <m/>
    <n v="0"/>
    <m/>
    <n v="2"/>
    <m/>
    <m/>
    <m/>
    <m/>
    <m/>
    <m/>
    <m/>
    <n v="2"/>
    <n v="0"/>
    <n v="2"/>
    <n v="0"/>
    <n v="0"/>
    <n v="0"/>
    <n v="0"/>
    <n v="0"/>
    <n v="0"/>
    <n v="0"/>
    <n v="2"/>
    <m/>
    <m/>
    <m/>
    <n v="2"/>
    <m/>
    <m/>
    <m/>
    <m/>
    <m/>
    <m/>
    <m/>
    <m/>
    <n v="2"/>
    <n v="2"/>
    <m/>
    <m/>
    <n v="517543"/>
    <n v="169767"/>
    <x v="11"/>
    <x v="11"/>
    <x v="0"/>
  </r>
  <r>
    <s v="19/1219/FUL"/>
    <x v="0"/>
    <x v="0"/>
    <d v="2019-12-11T00:00:00"/>
    <d v="2022-12-11T00:00:00"/>
    <m/>
    <m/>
    <x v="2"/>
    <x v="0"/>
    <s v="Y"/>
    <s v="Replacement 2 storey 4 bedroom dwellinghouse with basement level and accommodation in the roof.  Associated hard and soft landscaping, cycle and refuse stores and parking."/>
    <s v="21 Sunbury Avenue, East Sheen, London, SW14 8RA"/>
    <s v="SW14 8RA"/>
    <m/>
    <n v="1"/>
    <m/>
    <m/>
    <m/>
    <m/>
    <m/>
    <m/>
    <m/>
    <n v="1"/>
    <m/>
    <m/>
    <n v="1"/>
    <m/>
    <m/>
    <m/>
    <m/>
    <m/>
    <m/>
    <n v="1"/>
    <n v="0"/>
    <n v="-1"/>
    <n v="1"/>
    <n v="0"/>
    <n v="0"/>
    <n v="0"/>
    <n v="0"/>
    <n v="0"/>
    <n v="0"/>
    <n v="0"/>
    <m/>
    <m/>
    <n v="0"/>
    <m/>
    <m/>
    <m/>
    <m/>
    <m/>
    <m/>
    <m/>
    <m/>
    <m/>
    <n v="0"/>
    <n v="0"/>
    <m/>
    <m/>
    <n v="520990"/>
    <n v="175033"/>
    <x v="1"/>
    <x v="1"/>
    <x v="0"/>
  </r>
  <r>
    <s v="19/1647/FUL"/>
    <x v="0"/>
    <x v="0"/>
    <d v="2021-03-30T00:00:00"/>
    <d v="2024-03-30T00:00:00"/>
    <m/>
    <m/>
    <x v="2"/>
    <x v="0"/>
    <s v="Y"/>
    <s v="Demolition of the existing garage block and the erection of a mews development, consisting of 2 x 2 bedroom dwellings, together with associated car parking and landscaping improvements."/>
    <s v="Garages Adjacent 75, Churchview Road, Twickenham"/>
    <s v="TW2 5BT"/>
    <m/>
    <m/>
    <m/>
    <m/>
    <m/>
    <m/>
    <m/>
    <m/>
    <m/>
    <n v="0"/>
    <m/>
    <n v="2"/>
    <m/>
    <m/>
    <m/>
    <m/>
    <m/>
    <m/>
    <m/>
    <n v="2"/>
    <n v="0"/>
    <n v="2"/>
    <n v="0"/>
    <n v="0"/>
    <n v="0"/>
    <n v="0"/>
    <n v="0"/>
    <n v="0"/>
    <n v="0"/>
    <n v="2"/>
    <m/>
    <m/>
    <n v="1"/>
    <n v="1"/>
    <m/>
    <m/>
    <m/>
    <m/>
    <m/>
    <m/>
    <m/>
    <m/>
    <n v="2"/>
    <n v="2"/>
    <m/>
    <m/>
    <n v="514626"/>
    <n v="173079"/>
    <x v="7"/>
    <x v="7"/>
    <x v="0"/>
  </r>
  <r>
    <s v="19/1728/FUL"/>
    <x v="1"/>
    <x v="0"/>
    <d v="2020-05-15T00:00:00"/>
    <d v="2023-05-15T00:00:00"/>
    <m/>
    <m/>
    <x v="2"/>
    <x v="0"/>
    <s v="Y"/>
    <s v="Conversion and alteration of the existing garage building to provide a one bedroom flat over two levels together with a garden amenity area."/>
    <s v="Manning House, 3 Gloucester Road, Teddington, TW11 0NS"/>
    <s v="TW11 0NS"/>
    <m/>
    <m/>
    <m/>
    <m/>
    <m/>
    <m/>
    <m/>
    <m/>
    <m/>
    <n v="0"/>
    <n v="1"/>
    <m/>
    <m/>
    <m/>
    <m/>
    <m/>
    <m/>
    <m/>
    <m/>
    <n v="1"/>
    <n v="1"/>
    <n v="0"/>
    <n v="0"/>
    <n v="0"/>
    <n v="0"/>
    <n v="0"/>
    <n v="0"/>
    <n v="0"/>
    <n v="0"/>
    <n v="1"/>
    <m/>
    <m/>
    <n v="0.5"/>
    <n v="0.5"/>
    <m/>
    <m/>
    <m/>
    <m/>
    <m/>
    <m/>
    <m/>
    <m/>
    <n v="1"/>
    <n v="1"/>
    <m/>
    <m/>
    <n v="515221"/>
    <n v="171318"/>
    <x v="6"/>
    <x v="6"/>
    <x v="0"/>
  </r>
  <r>
    <s v="19/1731/FUL"/>
    <x v="0"/>
    <x v="0"/>
    <d v="2019-08-21T00:00:00"/>
    <d v="2022-08-21T00:00:00"/>
    <m/>
    <m/>
    <x v="2"/>
    <x v="0"/>
    <s v="Y"/>
    <s v="Demolition of existing dwellinghouse and erection of replacement two storey 4 bedroom dwellinghouse with associated hard and soft landscaping and cycle and refuse store. Replacement boundary fence/gates."/>
    <s v="17A Tower Road, Twickenham, TW1 4PD"/>
    <s v="TW1 4PD"/>
    <m/>
    <n v="1"/>
    <m/>
    <m/>
    <m/>
    <m/>
    <m/>
    <m/>
    <m/>
    <n v="1"/>
    <m/>
    <m/>
    <m/>
    <n v="1"/>
    <m/>
    <m/>
    <m/>
    <m/>
    <m/>
    <n v="1"/>
    <n v="0"/>
    <n v="-1"/>
    <n v="0"/>
    <n v="1"/>
    <n v="0"/>
    <n v="0"/>
    <n v="0"/>
    <n v="0"/>
    <n v="0"/>
    <n v="0"/>
    <m/>
    <m/>
    <n v="0"/>
    <m/>
    <m/>
    <m/>
    <m/>
    <m/>
    <m/>
    <m/>
    <m/>
    <m/>
    <n v="0"/>
    <n v="0"/>
    <m/>
    <m/>
    <n v="515806"/>
    <n v="172455"/>
    <x v="8"/>
    <x v="8"/>
    <x v="0"/>
  </r>
  <r>
    <s v="19/1759/FUL"/>
    <x v="1"/>
    <x v="0"/>
    <d v="2019-09-16T00:00:00"/>
    <d v="2022-09-16T00:00:00"/>
    <m/>
    <m/>
    <x v="2"/>
    <x v="0"/>
    <s v="Y"/>
    <s v="Single-storey rear extension, roof extensions and alterations to front and rear, extension to second floor of rear addition, elevation/fenestration alterations and new boundary treatment to allow for the change of use from 2 to 5 flats."/>
    <s v="85 Connaught Road, Teddington, TW11 0QQ"/>
    <s v="TW11 0QQ"/>
    <m/>
    <n v="1"/>
    <n v="1"/>
    <m/>
    <m/>
    <m/>
    <m/>
    <m/>
    <m/>
    <n v="2"/>
    <n v="4"/>
    <n v="1"/>
    <m/>
    <m/>
    <m/>
    <m/>
    <m/>
    <m/>
    <m/>
    <n v="5"/>
    <n v="4"/>
    <n v="0"/>
    <n v="-1"/>
    <n v="0"/>
    <n v="0"/>
    <n v="0"/>
    <n v="0"/>
    <n v="0"/>
    <n v="0"/>
    <n v="3"/>
    <m/>
    <m/>
    <n v="3"/>
    <m/>
    <m/>
    <m/>
    <m/>
    <m/>
    <m/>
    <m/>
    <m/>
    <m/>
    <n v="3"/>
    <n v="3"/>
    <m/>
    <m/>
    <n v="514632"/>
    <n v="171370"/>
    <x v="6"/>
    <x v="6"/>
    <x v="0"/>
  </r>
  <r>
    <s v="19/1763/FUL"/>
    <x v="0"/>
    <x v="0"/>
    <d v="2019-09-23T00:00:00"/>
    <d v="2022-09-23T00:00:00"/>
    <m/>
    <m/>
    <x v="2"/>
    <x v="0"/>
    <s v="Y"/>
    <s v="Demolition of existing residential garages and erection of 2x four bed semi-detached houses (Use Class C3), associated amenity space, landscaping, car and cycle parking and refuse storage."/>
    <s v="Garages At, Craneford Way, Twickenham"/>
    <s v="TW2 7SQ"/>
    <m/>
    <m/>
    <m/>
    <m/>
    <m/>
    <m/>
    <m/>
    <m/>
    <m/>
    <n v="0"/>
    <m/>
    <m/>
    <m/>
    <n v="2"/>
    <m/>
    <m/>
    <m/>
    <m/>
    <m/>
    <n v="2"/>
    <n v="0"/>
    <n v="0"/>
    <n v="0"/>
    <n v="2"/>
    <n v="0"/>
    <n v="0"/>
    <n v="0"/>
    <n v="0"/>
    <n v="0"/>
    <n v="2"/>
    <m/>
    <m/>
    <n v="1"/>
    <n v="1"/>
    <m/>
    <m/>
    <m/>
    <m/>
    <m/>
    <m/>
    <m/>
    <m/>
    <n v="2"/>
    <n v="2"/>
    <m/>
    <m/>
    <n v="515377"/>
    <n v="173631"/>
    <x v="0"/>
    <x v="0"/>
    <x v="0"/>
  </r>
  <r>
    <s v="19/1890/FUL"/>
    <x v="0"/>
    <x v="0"/>
    <d v="2020-06-08T00:00:00"/>
    <d v="2023-06-08T00:00:00"/>
    <d v="2022-04-14T00:00:00"/>
    <m/>
    <x v="2"/>
    <x v="0"/>
    <s v="Y"/>
    <s v="Erection of two pairs of semi-detached 4 bedroom dwellings and associated parking and landscaping following the demolition of the existing property."/>
    <s v="224 Hospital Bridge Road, Twickenham, TW2 6LF"/>
    <s v="TW2 6LF"/>
    <m/>
    <m/>
    <n v="1"/>
    <m/>
    <m/>
    <m/>
    <m/>
    <m/>
    <m/>
    <n v="1"/>
    <m/>
    <m/>
    <m/>
    <n v="4"/>
    <m/>
    <m/>
    <m/>
    <m/>
    <m/>
    <n v="4"/>
    <n v="0"/>
    <n v="0"/>
    <n v="-1"/>
    <n v="4"/>
    <n v="0"/>
    <n v="0"/>
    <n v="0"/>
    <n v="0"/>
    <n v="0"/>
    <n v="3"/>
    <m/>
    <m/>
    <n v="3"/>
    <m/>
    <m/>
    <m/>
    <m/>
    <m/>
    <m/>
    <m/>
    <m/>
    <m/>
    <n v="3"/>
    <n v="3"/>
    <m/>
    <m/>
    <n v="513614"/>
    <n v="173545"/>
    <x v="14"/>
    <x v="14"/>
    <x v="0"/>
  </r>
  <r>
    <s v="19/2199/FUL"/>
    <x v="0"/>
    <x v="0"/>
    <d v="2021-01-13T00:00:00"/>
    <d v="2024-01-13T00:00:00"/>
    <m/>
    <m/>
    <x v="2"/>
    <x v="0"/>
    <s v="Y"/>
    <s v="Erection of a two-storey building with a basement level providing a commercial unit (Flexible Use Class B1 or D1) on part ground floor and basement levels and two flats (2 x 2-beds) on ground and upper floors.  Associated cycle and refuse stores."/>
    <s v="14 St Leonards Road, East Sheen, London, SW14 7LY"/>
    <s v="SW14 7LY"/>
    <m/>
    <m/>
    <m/>
    <m/>
    <m/>
    <m/>
    <m/>
    <m/>
    <m/>
    <n v="0"/>
    <m/>
    <n v="2"/>
    <m/>
    <m/>
    <m/>
    <m/>
    <m/>
    <m/>
    <m/>
    <n v="2"/>
    <n v="0"/>
    <n v="2"/>
    <n v="0"/>
    <n v="0"/>
    <n v="0"/>
    <n v="0"/>
    <n v="0"/>
    <n v="0"/>
    <n v="0"/>
    <n v="2"/>
    <m/>
    <m/>
    <n v="1"/>
    <n v="1"/>
    <m/>
    <m/>
    <m/>
    <m/>
    <m/>
    <m/>
    <m/>
    <m/>
    <n v="2"/>
    <n v="2"/>
    <m/>
    <m/>
    <n v="520452"/>
    <n v="175621"/>
    <x v="1"/>
    <x v="1"/>
    <x v="0"/>
  </r>
  <r>
    <s v="19/2235/FUL"/>
    <x v="0"/>
    <x v="0"/>
    <d v="2020-07-31T00:00:00"/>
    <d v="2023-07-31T00:00:00"/>
    <d v="2022-09-05T00:00:00"/>
    <m/>
    <x v="2"/>
    <x v="0"/>
    <s v="Y"/>
    <s v="Demolition of existing dwelling and the erection of two 4-bedroom semi-detached dwellings with associated access and car parking."/>
    <s v="10 Broad Lane, Hampton, TW12 3AW"/>
    <s v="TW12 3AW"/>
    <m/>
    <m/>
    <n v="1"/>
    <m/>
    <m/>
    <m/>
    <m/>
    <m/>
    <m/>
    <n v="1"/>
    <m/>
    <m/>
    <m/>
    <n v="2"/>
    <m/>
    <m/>
    <m/>
    <m/>
    <m/>
    <n v="2"/>
    <n v="0"/>
    <n v="0"/>
    <n v="-1"/>
    <n v="2"/>
    <n v="0"/>
    <n v="0"/>
    <n v="0"/>
    <n v="0"/>
    <n v="0"/>
    <n v="1"/>
    <m/>
    <m/>
    <n v="1"/>
    <m/>
    <m/>
    <m/>
    <m/>
    <m/>
    <m/>
    <m/>
    <m/>
    <m/>
    <n v="1"/>
    <n v="1"/>
    <m/>
    <m/>
    <n v="513725"/>
    <n v="170629"/>
    <x v="17"/>
    <x v="17"/>
    <x v="0"/>
  </r>
  <r>
    <s v="19/2273/FUL"/>
    <x v="2"/>
    <x v="0"/>
    <d v="2019-12-23T00:00:00"/>
    <d v="2022-12-23T00:00:00"/>
    <m/>
    <m/>
    <x v="2"/>
    <x v="0"/>
    <s v="Y"/>
    <s v="Removal of static caravan.  Conversion of the ground floor area to left of barn entrance into a self-contained residence ancillary to the stables.  New toilet facility with disabled provision within stables."/>
    <s v="Old Farm Stables Flat, Oak Avenue, Hampton, TW12 3QD"/>
    <s v="TW12 3QD"/>
    <m/>
    <m/>
    <m/>
    <m/>
    <m/>
    <m/>
    <m/>
    <m/>
    <m/>
    <n v="0"/>
    <m/>
    <n v="1"/>
    <m/>
    <m/>
    <m/>
    <m/>
    <m/>
    <m/>
    <m/>
    <n v="1"/>
    <n v="0"/>
    <n v="1"/>
    <n v="0"/>
    <n v="0"/>
    <n v="0"/>
    <n v="0"/>
    <n v="0"/>
    <n v="0"/>
    <n v="0"/>
    <n v="1"/>
    <m/>
    <m/>
    <n v="0.5"/>
    <n v="0.5"/>
    <m/>
    <m/>
    <m/>
    <m/>
    <m/>
    <m/>
    <m/>
    <m/>
    <n v="1"/>
    <n v="1"/>
    <m/>
    <m/>
    <n v="512318"/>
    <n v="171284"/>
    <x v="17"/>
    <x v="17"/>
    <x v="0"/>
  </r>
  <r>
    <s v="19/2404/FUL"/>
    <x v="0"/>
    <x v="0"/>
    <d v="2021-06-30T00:00:00"/>
    <d v="2024-06-30T00:00:00"/>
    <m/>
    <m/>
    <x v="2"/>
    <x v="0"/>
    <s v="Y"/>
    <s v="Redevelopment of existing hard standing court to accommodate new 4 storey residential building (comprising 11x1 bed and 1x2 bed charitable housing units) fronting Queens Road and 15 no. surface car parking spaces to the rear. Creation of a new multi-use r"/>
    <s v="Queens Road Estate, Queens Road, Richmond, TW10"/>
    <s v="TW10"/>
    <m/>
    <m/>
    <m/>
    <m/>
    <m/>
    <m/>
    <m/>
    <m/>
    <m/>
    <n v="0"/>
    <n v="11"/>
    <n v="1"/>
    <m/>
    <m/>
    <m/>
    <m/>
    <m/>
    <m/>
    <m/>
    <n v="12"/>
    <n v="11"/>
    <n v="1"/>
    <n v="0"/>
    <n v="0"/>
    <n v="0"/>
    <n v="0"/>
    <n v="0"/>
    <n v="0"/>
    <n v="0"/>
    <n v="12"/>
    <s v="Y"/>
    <m/>
    <m/>
    <m/>
    <n v="12"/>
    <m/>
    <m/>
    <m/>
    <m/>
    <m/>
    <m/>
    <m/>
    <n v="12"/>
    <n v="12"/>
    <m/>
    <m/>
    <n v="518792"/>
    <n v="174254"/>
    <x v="4"/>
    <x v="4"/>
    <x v="0"/>
  </r>
  <r>
    <s v="19/2414/FUL"/>
    <x v="0"/>
    <x v="0"/>
    <d v="2020-07-08T00:00:00"/>
    <d v="2023-07-08T00:00:00"/>
    <m/>
    <m/>
    <x v="2"/>
    <x v="0"/>
    <s v="Y"/>
    <s v="Erection of a single storey one-bed dwelling, associated parking provision, cycle and refuse stores and landscaping."/>
    <s v="Rear Of 54, Heathside, Whitton"/>
    <s v="TW4 5NN"/>
    <m/>
    <m/>
    <m/>
    <m/>
    <m/>
    <m/>
    <m/>
    <m/>
    <m/>
    <n v="0"/>
    <n v="1"/>
    <m/>
    <m/>
    <m/>
    <m/>
    <m/>
    <m/>
    <m/>
    <m/>
    <n v="1"/>
    <n v="1"/>
    <n v="0"/>
    <n v="0"/>
    <n v="0"/>
    <n v="0"/>
    <n v="0"/>
    <n v="0"/>
    <n v="0"/>
    <n v="0"/>
    <n v="1"/>
    <m/>
    <m/>
    <n v="0.5"/>
    <n v="0.5"/>
    <m/>
    <m/>
    <m/>
    <m/>
    <m/>
    <m/>
    <m/>
    <m/>
    <n v="1"/>
    <n v="1"/>
    <m/>
    <m/>
    <n v="512957"/>
    <n v="173546"/>
    <x v="14"/>
    <x v="14"/>
    <x v="1"/>
  </r>
  <r>
    <s v="19/2471/FUL"/>
    <x v="3"/>
    <x v="0"/>
    <d v="2020-05-06T00:00:00"/>
    <d v="2023-05-06T00:00:00"/>
    <m/>
    <m/>
    <x v="2"/>
    <x v="0"/>
    <s v="Y"/>
    <s v="Demoltion of existing staircase/structures to rear. Construction of a part 3 part 2 storey rear extension to provide 2 x new flats and roof terrace (1 x studio and 1 x 1 bed flat) and associated bin store, cycle parking and hard and soft landscaping."/>
    <s v="121 High Street, Whitton, Twickenham, TW2 7LG, "/>
    <s v="TW2 7LG"/>
    <m/>
    <m/>
    <m/>
    <m/>
    <m/>
    <m/>
    <m/>
    <m/>
    <m/>
    <n v="0"/>
    <n v="2"/>
    <m/>
    <m/>
    <m/>
    <m/>
    <m/>
    <m/>
    <m/>
    <m/>
    <n v="2"/>
    <n v="2"/>
    <n v="0"/>
    <n v="0"/>
    <n v="0"/>
    <n v="0"/>
    <n v="0"/>
    <n v="0"/>
    <n v="0"/>
    <n v="0"/>
    <n v="2"/>
    <m/>
    <m/>
    <n v="1"/>
    <n v="1"/>
    <m/>
    <m/>
    <m/>
    <m/>
    <m/>
    <m/>
    <m/>
    <m/>
    <n v="2"/>
    <n v="2"/>
    <m/>
    <m/>
    <n v="514218"/>
    <n v="173596"/>
    <x v="15"/>
    <x v="15"/>
    <x v="0"/>
  </r>
  <r>
    <s v="19/2665/FUL"/>
    <x v="2"/>
    <x v="0"/>
    <d v="2021-09-24T00:00:00"/>
    <d v="2024-09-24T00:00:00"/>
    <m/>
    <m/>
    <x v="2"/>
    <x v="0"/>
    <s v="Y"/>
    <s v="Change of use of Hampton Court Gate Lodge from vacant police offices (sui generis) to a single family residential dwelling (use class C3) and the creation of a residential curtilage with associated parking and amenity space.  Change of use of land to the"/>
    <s v="Hampton Court Gate Lodge, Hampton Court Road, Hampton, KT8 9BZ"/>
    <s v="KT8 9BZ"/>
    <m/>
    <m/>
    <m/>
    <m/>
    <m/>
    <m/>
    <m/>
    <m/>
    <m/>
    <n v="0"/>
    <m/>
    <m/>
    <n v="1"/>
    <m/>
    <m/>
    <m/>
    <m/>
    <m/>
    <m/>
    <n v="1"/>
    <n v="0"/>
    <n v="0"/>
    <n v="1"/>
    <n v="0"/>
    <n v="0"/>
    <n v="0"/>
    <n v="0"/>
    <n v="0"/>
    <n v="0"/>
    <n v="1"/>
    <m/>
    <m/>
    <n v="0.5"/>
    <n v="0.5"/>
    <m/>
    <m/>
    <m/>
    <m/>
    <m/>
    <m/>
    <m/>
    <m/>
    <n v="1"/>
    <n v="1"/>
    <m/>
    <m/>
    <n v="515782"/>
    <n v="168844"/>
    <x v="12"/>
    <x v="12"/>
    <x v="0"/>
  </r>
  <r>
    <s v="19/2789/FUL"/>
    <x v="0"/>
    <x v="0"/>
    <d v="2020-06-19T00:00:00"/>
    <d v="2023-06-19T00:00:00"/>
    <m/>
    <m/>
    <x v="2"/>
    <x v="1"/>
    <s v="Y"/>
    <s v="Demolition of existing commercial building and erection of building to provide 15 affordable residential units, together with 12 parking spaces and communal amenity space."/>
    <s v="Lockcorp House, 75 Norcutt Road, Twickenham, TW2 6SR"/>
    <s v="TW2 6SR"/>
    <m/>
    <m/>
    <m/>
    <m/>
    <m/>
    <m/>
    <m/>
    <m/>
    <m/>
    <n v="0"/>
    <n v="6"/>
    <n v="6"/>
    <n v="3"/>
    <m/>
    <m/>
    <m/>
    <m/>
    <m/>
    <m/>
    <n v="15"/>
    <n v="6"/>
    <n v="6"/>
    <n v="3"/>
    <n v="0"/>
    <n v="0"/>
    <n v="0"/>
    <n v="0"/>
    <n v="0"/>
    <n v="0"/>
    <n v="15"/>
    <s v="Y"/>
    <m/>
    <m/>
    <n v="7.5"/>
    <n v="7.5"/>
    <m/>
    <m/>
    <m/>
    <m/>
    <m/>
    <m/>
    <m/>
    <n v="15"/>
    <n v="15"/>
    <m/>
    <m/>
    <n v="515337"/>
    <n v="173383"/>
    <x v="8"/>
    <x v="8"/>
    <x v="0"/>
  </r>
  <r>
    <s v="19/2893/FUL"/>
    <x v="0"/>
    <x v="0"/>
    <d v="2022-02-15T00:00:00"/>
    <d v="2025-02-15T00:00:00"/>
    <m/>
    <m/>
    <x v="2"/>
    <x v="0"/>
    <s v="Y"/>
    <s v="Construction of a detached two-storey building comprising of two x one-bedroom flats on the vacant car parking site including associated amenity space and no car parking."/>
    <s v="48 - 50 Ashley Road, Hampton"/>
    <s v="TW12 2HU"/>
    <m/>
    <m/>
    <m/>
    <m/>
    <m/>
    <m/>
    <m/>
    <m/>
    <m/>
    <n v="0"/>
    <n v="2"/>
    <m/>
    <m/>
    <m/>
    <m/>
    <m/>
    <m/>
    <m/>
    <m/>
    <n v="2"/>
    <n v="2"/>
    <n v="0"/>
    <n v="0"/>
    <n v="0"/>
    <n v="0"/>
    <n v="0"/>
    <n v="0"/>
    <n v="0"/>
    <n v="0"/>
    <n v="2"/>
    <m/>
    <m/>
    <n v="1"/>
    <n v="1"/>
    <m/>
    <m/>
    <m/>
    <m/>
    <m/>
    <m/>
    <m/>
    <m/>
    <n v="2"/>
    <n v="2"/>
    <m/>
    <m/>
    <n v="513346"/>
    <n v="169821"/>
    <x v="12"/>
    <x v="12"/>
    <x v="0"/>
  </r>
  <r>
    <s v="19/3101/GPD23"/>
    <x v="2"/>
    <x v="1"/>
    <d v="2019-11-18T00:00:00"/>
    <d v="2022-11-18T00:00:00"/>
    <m/>
    <m/>
    <x v="2"/>
    <x v="0"/>
    <s v="Y"/>
    <s v="Change of Use of existing B1(c) light industrial unit to residential C3 providing 1No. 2 Bed dwelling."/>
    <s v="Unit 4, Princes Works, Princes Road, Teddington, TW11 0RW, "/>
    <s v="TW11 0RW"/>
    <m/>
    <m/>
    <m/>
    <m/>
    <m/>
    <m/>
    <m/>
    <m/>
    <m/>
    <n v="0"/>
    <m/>
    <n v="1"/>
    <m/>
    <m/>
    <m/>
    <m/>
    <m/>
    <m/>
    <m/>
    <n v="1"/>
    <n v="0"/>
    <n v="1"/>
    <n v="0"/>
    <n v="0"/>
    <n v="0"/>
    <n v="0"/>
    <n v="0"/>
    <n v="0"/>
    <n v="0"/>
    <n v="1"/>
    <m/>
    <m/>
    <n v="0.5"/>
    <n v="0.5"/>
    <m/>
    <m/>
    <m/>
    <m/>
    <m/>
    <m/>
    <m/>
    <m/>
    <n v="1"/>
    <n v="1"/>
    <m/>
    <m/>
    <n v="515035"/>
    <n v="171569"/>
    <x v="6"/>
    <x v="6"/>
    <x v="0"/>
  </r>
  <r>
    <s v="19/3324/FUL"/>
    <x v="0"/>
    <x v="0"/>
    <d v="2020-09-30T00:00:00"/>
    <d v="2023-09-30T00:00:00"/>
    <m/>
    <m/>
    <x v="2"/>
    <x v="0"/>
    <s v="Y"/>
    <s v="Demolition of 30 garages and erection of 5 x 3 bedroom detached dwellings with associated hard and soft landscaping, parking and cycle and refuse stores"/>
    <s v="Garages And Land Adjacent Railway, South Worple Way, East Sheen, London"/>
    <s v="SW14 8"/>
    <m/>
    <m/>
    <m/>
    <m/>
    <m/>
    <m/>
    <m/>
    <m/>
    <m/>
    <n v="0"/>
    <m/>
    <m/>
    <n v="5"/>
    <m/>
    <m/>
    <m/>
    <m/>
    <m/>
    <m/>
    <n v="5"/>
    <n v="0"/>
    <n v="0"/>
    <n v="5"/>
    <n v="0"/>
    <n v="0"/>
    <n v="0"/>
    <n v="0"/>
    <n v="0"/>
    <n v="0"/>
    <n v="5"/>
    <m/>
    <m/>
    <n v="2.5"/>
    <n v="2.5"/>
    <m/>
    <m/>
    <m/>
    <m/>
    <m/>
    <m/>
    <m/>
    <m/>
    <n v="5"/>
    <n v="5"/>
    <m/>
    <m/>
    <n v="520616"/>
    <n v="175748"/>
    <x v="1"/>
    <x v="1"/>
    <x v="0"/>
  </r>
  <r>
    <s v="19/3490/FUL"/>
    <x v="3"/>
    <x v="0"/>
    <d v="2020-09-18T00:00:00"/>
    <d v="2023-09-18T00:00:00"/>
    <m/>
    <m/>
    <x v="2"/>
    <x v="0"/>
    <s v="Y"/>
    <s v="Part two-storey/part single-storey rear extension to provide 1no. additional dwelling, including associated alterations to fenestration, following demolition of existing single-storey rear extension."/>
    <s v="81 High Street, Hampton Wick, Kingston Upon Thames, KT1 4DG, "/>
    <s v="KT1 4DG"/>
    <m/>
    <m/>
    <m/>
    <m/>
    <m/>
    <m/>
    <m/>
    <m/>
    <m/>
    <n v="0"/>
    <n v="1"/>
    <m/>
    <m/>
    <m/>
    <m/>
    <m/>
    <m/>
    <m/>
    <m/>
    <n v="1"/>
    <n v="1"/>
    <n v="0"/>
    <n v="0"/>
    <n v="0"/>
    <n v="0"/>
    <n v="0"/>
    <n v="0"/>
    <n v="0"/>
    <n v="0"/>
    <n v="1"/>
    <m/>
    <m/>
    <n v="0.5"/>
    <n v="0.5"/>
    <m/>
    <m/>
    <m/>
    <m/>
    <m/>
    <m/>
    <m/>
    <m/>
    <n v="1"/>
    <n v="1"/>
    <m/>
    <m/>
    <n v="517423"/>
    <n v="169711"/>
    <x v="11"/>
    <x v="11"/>
    <x v="0"/>
  </r>
  <r>
    <s v="19/3616/FUL"/>
    <x v="0"/>
    <x v="0"/>
    <d v="2021-03-03T00:00:00"/>
    <d v="2024-03-03T00:00:00"/>
    <m/>
    <m/>
    <x v="2"/>
    <x v="0"/>
    <s v="Y"/>
    <s v="Proposed redevelopment of existing car park to provide a new building of 5 to 6 storeys, comprising 46 no. residential units (Use Class C3), disabled car parking, cycle parking, landscaping, enhancements to public realm and associated works"/>
    <s v="Old Station Forecourt, Railway Approach, Twickenham, TW1 4LJ, "/>
    <s v="TW1 4LJ"/>
    <m/>
    <m/>
    <m/>
    <m/>
    <m/>
    <m/>
    <m/>
    <m/>
    <m/>
    <n v="0"/>
    <n v="28"/>
    <n v="8"/>
    <m/>
    <m/>
    <m/>
    <m/>
    <m/>
    <m/>
    <m/>
    <n v="36"/>
    <n v="28"/>
    <n v="8"/>
    <n v="0"/>
    <n v="0"/>
    <n v="0"/>
    <n v="0"/>
    <n v="0"/>
    <n v="0"/>
    <n v="0"/>
    <n v="36"/>
    <s v="Y"/>
    <m/>
    <m/>
    <n v="12"/>
    <n v="12"/>
    <n v="12"/>
    <m/>
    <m/>
    <m/>
    <m/>
    <m/>
    <m/>
    <n v="36"/>
    <n v="36"/>
    <m/>
    <m/>
    <n v="516060"/>
    <n v="173599"/>
    <x v="3"/>
    <x v="3"/>
    <x v="0"/>
  </r>
  <r>
    <s v="19/3616/FUL"/>
    <x v="0"/>
    <x v="0"/>
    <d v="2021-03-03T00:00:00"/>
    <d v="2024-03-03T00:00:00"/>
    <m/>
    <m/>
    <x v="2"/>
    <x v="3"/>
    <s v="Y"/>
    <s v="Proposed redevelopment of existing car park to provide a new building of 5 to 6 storeys, comprising 46 no. residential units (Use Class C3), disabled car parking, cycle parking, landscaping, enhancements to public realm and associated works"/>
    <s v="Old Station Forecourt, Railway Approach, Twickenham, TW1 4LJ, "/>
    <s v="TW1 4LJ"/>
    <m/>
    <m/>
    <m/>
    <m/>
    <m/>
    <m/>
    <m/>
    <m/>
    <m/>
    <n v="0"/>
    <n v="10"/>
    <n v="0"/>
    <m/>
    <m/>
    <m/>
    <m/>
    <m/>
    <m/>
    <m/>
    <n v="10"/>
    <n v="10"/>
    <n v="0"/>
    <n v="0"/>
    <n v="0"/>
    <n v="0"/>
    <n v="0"/>
    <n v="0"/>
    <n v="0"/>
    <n v="0"/>
    <n v="10"/>
    <s v="Y"/>
    <m/>
    <m/>
    <n v="3.3333333333333335"/>
    <n v="3.3333333333333335"/>
    <n v="3.3333333333333335"/>
    <m/>
    <m/>
    <m/>
    <m/>
    <m/>
    <m/>
    <n v="10"/>
    <n v="10"/>
    <m/>
    <m/>
    <n v="516060"/>
    <n v="173599"/>
    <x v="3"/>
    <x v="3"/>
    <x v="0"/>
  </r>
  <r>
    <s v="19/3632/FUL"/>
    <x v="3"/>
    <x v="0"/>
    <d v="2020-11-02T00:00:00"/>
    <d v="2023-11-02T00:00:00"/>
    <m/>
    <m/>
    <x v="2"/>
    <x v="0"/>
    <s v="Y"/>
    <s v="Loft conversion to no. 1 and no. 3 Cromwell Road to provide 2 x 1 person studios with external extensions (side dormer roof extensions) and alterations with internal remodeling and ancillary cycle and refuse storage."/>
    <s v="1 - 3 Cromwell Road, Teddington"/>
    <s v="TW11 9EQ"/>
    <m/>
    <m/>
    <m/>
    <m/>
    <m/>
    <m/>
    <m/>
    <m/>
    <m/>
    <n v="0"/>
    <n v="2"/>
    <m/>
    <m/>
    <m/>
    <m/>
    <m/>
    <m/>
    <m/>
    <m/>
    <n v="2"/>
    <n v="2"/>
    <n v="0"/>
    <n v="0"/>
    <n v="0"/>
    <n v="0"/>
    <n v="0"/>
    <n v="0"/>
    <n v="0"/>
    <n v="0"/>
    <n v="2"/>
    <m/>
    <m/>
    <n v="1"/>
    <n v="1"/>
    <m/>
    <m/>
    <m/>
    <m/>
    <m/>
    <m/>
    <m/>
    <m/>
    <n v="2"/>
    <n v="2"/>
    <m/>
    <m/>
    <n v="516132"/>
    <n v="170736"/>
    <x v="2"/>
    <x v="2"/>
    <x v="0"/>
  </r>
  <r>
    <s v="19/3704/FUL"/>
    <x v="4"/>
    <x v="0"/>
    <d v="2020-08-06T00:00:00"/>
    <d v="2023-08-06T00:00:00"/>
    <m/>
    <m/>
    <x v="2"/>
    <x v="0"/>
    <s v="Y"/>
    <s v="Part single, part two-storey rear extension to allow the expansion of both ground floor retail / commercial units and the sub-division of the existing 3 bedroom first floor flat to form 2No. 1-bedroom flats and the construction of a mansard style roof ext"/>
    <s v="3 - 4 New Broadway, Hampton Hill"/>
    <s v="TW12 1JG"/>
    <m/>
    <m/>
    <n v="1"/>
    <m/>
    <m/>
    <m/>
    <m/>
    <m/>
    <m/>
    <n v="1"/>
    <n v="4"/>
    <m/>
    <m/>
    <m/>
    <m/>
    <m/>
    <m/>
    <m/>
    <m/>
    <n v="4"/>
    <n v="4"/>
    <n v="0"/>
    <n v="-1"/>
    <n v="0"/>
    <n v="0"/>
    <n v="0"/>
    <n v="0"/>
    <n v="0"/>
    <n v="0"/>
    <n v="3"/>
    <m/>
    <m/>
    <n v="1.5"/>
    <n v="1.5"/>
    <m/>
    <m/>
    <m/>
    <m/>
    <m/>
    <m/>
    <m/>
    <m/>
    <n v="3"/>
    <n v="3"/>
    <m/>
    <m/>
    <n v="514554"/>
    <n v="171263"/>
    <x v="6"/>
    <x v="6"/>
    <x v="0"/>
  </r>
  <r>
    <s v="19/3746/FUL"/>
    <x v="3"/>
    <x v="0"/>
    <d v="2020-12-10T00:00:00"/>
    <d v="2023-12-10T00:00:00"/>
    <m/>
    <m/>
    <x v="2"/>
    <x v="0"/>
    <s v="Y"/>
    <s v="Rear extension at second and third floor levels to form 2 x 1 person flats"/>
    <s v="Tabard House, 22 Upper Teddington Road, Hampton Wick"/>
    <s v="KT1 4DT"/>
    <m/>
    <m/>
    <m/>
    <m/>
    <m/>
    <m/>
    <m/>
    <m/>
    <m/>
    <n v="0"/>
    <n v="2"/>
    <m/>
    <m/>
    <m/>
    <m/>
    <m/>
    <m/>
    <m/>
    <m/>
    <n v="2"/>
    <n v="2"/>
    <n v="0"/>
    <n v="0"/>
    <n v="0"/>
    <n v="0"/>
    <n v="0"/>
    <n v="0"/>
    <n v="0"/>
    <n v="0"/>
    <n v="2"/>
    <m/>
    <m/>
    <n v="1"/>
    <n v="1"/>
    <m/>
    <m/>
    <m/>
    <m/>
    <m/>
    <m/>
    <m/>
    <m/>
    <n v="2"/>
    <n v="2"/>
    <m/>
    <m/>
    <n v="517355"/>
    <n v="169968"/>
    <x v="11"/>
    <x v="11"/>
    <x v="0"/>
  </r>
  <r>
    <s v="19/3857/FUL"/>
    <x v="4"/>
    <x v="0"/>
    <d v="2020-06-18T00:00:00"/>
    <d v="2023-06-18T00:00:00"/>
    <m/>
    <m/>
    <x v="2"/>
    <x v="0"/>
    <s v="Y"/>
    <s v="Part two storey, part first floor infill, part second floor rear extensions and extensions / alterations to the roof to facilitate the conversion of existing 1 x studio and 1 x 2 bed flat into four flats (2 x studio and 2 x 1 bed) and increase in retail floorspace with associated refuse and bicycle enclosures and hard and soft landscaping"/>
    <s v="20 London Road, Twickenham, TW1 3RR"/>
    <s v="TW1 3RR"/>
    <n v="1"/>
    <n v="1"/>
    <m/>
    <m/>
    <m/>
    <m/>
    <m/>
    <m/>
    <m/>
    <n v="2"/>
    <n v="4"/>
    <m/>
    <m/>
    <m/>
    <m/>
    <m/>
    <m/>
    <m/>
    <m/>
    <n v="4"/>
    <n v="3"/>
    <n v="-1"/>
    <n v="0"/>
    <n v="0"/>
    <n v="0"/>
    <n v="0"/>
    <n v="0"/>
    <n v="0"/>
    <n v="0"/>
    <n v="2"/>
    <m/>
    <m/>
    <n v="1"/>
    <n v="1"/>
    <m/>
    <m/>
    <m/>
    <m/>
    <m/>
    <m/>
    <m/>
    <m/>
    <n v="2"/>
    <n v="2"/>
    <m/>
    <m/>
    <n v="516259"/>
    <n v="173377"/>
    <x v="3"/>
    <x v="3"/>
    <x v="0"/>
  </r>
  <r>
    <s v="20/0127/FUL"/>
    <x v="1"/>
    <x v="0"/>
    <d v="2021-09-20T00:00:00"/>
    <d v="2024-09-20T00:00:00"/>
    <m/>
    <m/>
    <x v="2"/>
    <x v="0"/>
    <s v="Y"/>
    <s v="Conversion of existing maisonette on first and second floors into 2 flats (1 x 1 bedroom flat and 1 x 2 bedroom flat)"/>
    <s v="350 Richmond Road, Twickenham, TW1 2DU, "/>
    <s v="TW1 2DU"/>
    <m/>
    <m/>
    <m/>
    <n v="1"/>
    <m/>
    <m/>
    <m/>
    <m/>
    <m/>
    <n v="1"/>
    <n v="1"/>
    <n v="1"/>
    <m/>
    <m/>
    <m/>
    <m/>
    <m/>
    <m/>
    <m/>
    <n v="2"/>
    <n v="1"/>
    <n v="1"/>
    <n v="0"/>
    <n v="-1"/>
    <n v="0"/>
    <n v="0"/>
    <n v="0"/>
    <n v="0"/>
    <n v="0"/>
    <n v="1"/>
    <m/>
    <m/>
    <n v="0.5"/>
    <n v="0.5"/>
    <m/>
    <m/>
    <m/>
    <m/>
    <m/>
    <m/>
    <m/>
    <m/>
    <n v="1"/>
    <n v="1"/>
    <m/>
    <m/>
    <n v="517428"/>
    <n v="174238"/>
    <x v="3"/>
    <x v="3"/>
    <x v="0"/>
  </r>
  <r>
    <s v="20/0145/FUL"/>
    <x v="1"/>
    <x v="0"/>
    <d v="2020-10-05T00:00:00"/>
    <d v="2023-10-05T00:00:00"/>
    <m/>
    <m/>
    <x v="2"/>
    <x v="0"/>
    <s v="Y"/>
    <s v="3,2m rear extension and division of a single flat into 2 flats."/>
    <s v="133A Percy Road, Twickenham, TW2 6HT"/>
    <s v="TW2 6HT"/>
    <m/>
    <m/>
    <m/>
    <n v="1"/>
    <m/>
    <m/>
    <m/>
    <m/>
    <m/>
    <n v="1"/>
    <n v="1"/>
    <n v="1"/>
    <m/>
    <m/>
    <m/>
    <m/>
    <m/>
    <m/>
    <m/>
    <n v="2"/>
    <n v="1"/>
    <n v="1"/>
    <n v="0"/>
    <n v="-1"/>
    <n v="0"/>
    <n v="0"/>
    <n v="0"/>
    <n v="0"/>
    <n v="0"/>
    <n v="1"/>
    <m/>
    <m/>
    <n v="0.5"/>
    <n v="0.5"/>
    <m/>
    <m/>
    <m/>
    <m/>
    <m/>
    <m/>
    <m/>
    <m/>
    <n v="1"/>
    <n v="1"/>
    <m/>
    <m/>
    <n v="514206"/>
    <n v="173520"/>
    <x v="14"/>
    <x v="14"/>
    <x v="0"/>
  </r>
  <r>
    <s v="20/0238/GPD23"/>
    <x v="2"/>
    <x v="1"/>
    <d v="2020-05-05T00:00:00"/>
    <d v="2023-05-05T00:00:00"/>
    <m/>
    <m/>
    <x v="2"/>
    <x v="0"/>
    <s v="Y"/>
    <s v="Change of use of existing light industrial unit B1(c) to residential dwelling C3"/>
    <s v="Unit 2, Princes Works, Princes Road, Teddington"/>
    <s v="TW11 0RW"/>
    <m/>
    <m/>
    <m/>
    <m/>
    <m/>
    <m/>
    <m/>
    <m/>
    <m/>
    <n v="0"/>
    <m/>
    <n v="1"/>
    <m/>
    <m/>
    <m/>
    <m/>
    <m/>
    <m/>
    <m/>
    <n v="1"/>
    <n v="0"/>
    <n v="1"/>
    <n v="0"/>
    <n v="0"/>
    <n v="0"/>
    <n v="0"/>
    <n v="0"/>
    <n v="0"/>
    <n v="0"/>
    <n v="1"/>
    <m/>
    <m/>
    <n v="0.5"/>
    <n v="0.5"/>
    <m/>
    <m/>
    <m/>
    <m/>
    <m/>
    <m/>
    <m/>
    <m/>
    <n v="1"/>
    <n v="1"/>
    <m/>
    <m/>
    <n v="515038"/>
    <n v="171570"/>
    <x v="6"/>
    <x v="6"/>
    <x v="0"/>
  </r>
  <r>
    <s v="20/0373/PS192"/>
    <x v="2"/>
    <x v="1"/>
    <d v="2020-02-18T00:00:00"/>
    <d v="2023-02-18T00:00:00"/>
    <m/>
    <m/>
    <x v="2"/>
    <x v="0"/>
    <s v="Y"/>
    <s v="Change of use of part ground and upper floors from A2 (Financial Services) use class into C3 (Residential)."/>
    <s v="347 Upper Richmond Road West, East Sheen, London, SW14 8RH"/>
    <s v="SW14 8RH"/>
    <m/>
    <m/>
    <m/>
    <m/>
    <m/>
    <m/>
    <m/>
    <m/>
    <m/>
    <n v="0"/>
    <m/>
    <n v="2"/>
    <m/>
    <m/>
    <m/>
    <m/>
    <m/>
    <m/>
    <m/>
    <n v="2"/>
    <n v="0"/>
    <n v="2"/>
    <n v="0"/>
    <n v="0"/>
    <n v="0"/>
    <n v="0"/>
    <n v="0"/>
    <n v="0"/>
    <n v="0"/>
    <n v="2"/>
    <m/>
    <m/>
    <n v="1"/>
    <n v="1"/>
    <m/>
    <m/>
    <m/>
    <m/>
    <m/>
    <m/>
    <m/>
    <m/>
    <n v="2"/>
    <n v="2"/>
    <m/>
    <m/>
    <n v="520577"/>
    <n v="175397"/>
    <x v="1"/>
    <x v="1"/>
    <x v="0"/>
  </r>
  <r>
    <s v="20/0595/FUL"/>
    <x v="4"/>
    <x v="0"/>
    <d v="2020-09-24T00:00:00"/>
    <d v="2023-09-24T00:00:00"/>
    <m/>
    <m/>
    <x v="2"/>
    <x v="0"/>
    <s v="Y"/>
    <s v="Demolition of existing outbuilding.  Single storey side/rear extension to facilitate change of use of rear part of ground floor (A1 (Retail)) to residential use (Class C3) to create 1 x 1 bed flat with associated cycle and refuse store."/>
    <s v="64 White Hart Lane, Barnes, London, SW13 0PZ"/>
    <s v="SW13 0PZ"/>
    <m/>
    <m/>
    <m/>
    <m/>
    <m/>
    <m/>
    <m/>
    <m/>
    <m/>
    <n v="0"/>
    <n v="1"/>
    <m/>
    <m/>
    <m/>
    <m/>
    <m/>
    <m/>
    <m/>
    <m/>
    <n v="1"/>
    <n v="1"/>
    <n v="0"/>
    <n v="0"/>
    <n v="0"/>
    <n v="0"/>
    <n v="0"/>
    <n v="0"/>
    <n v="0"/>
    <n v="0"/>
    <n v="1"/>
    <m/>
    <m/>
    <n v="0.5"/>
    <n v="0.5"/>
    <m/>
    <m/>
    <m/>
    <m/>
    <m/>
    <m/>
    <m/>
    <m/>
    <n v="1"/>
    <n v="1"/>
    <m/>
    <m/>
    <n v="521318"/>
    <n v="175834"/>
    <x v="10"/>
    <x v="10"/>
    <x v="0"/>
  </r>
  <r>
    <s v="20/0618/FUL"/>
    <x v="2"/>
    <x v="0"/>
    <d v="2021-08-23T00:00:00"/>
    <d v="2024-08-23T00:00:00"/>
    <m/>
    <m/>
    <x v="2"/>
    <x v="0"/>
    <s v="Y"/>
    <s v="Proposed conversion of existing office to 2 bedroom apartment."/>
    <s v="2 Heron Court, 3 - 5 High Street, Hampton, TW12 2SQ, "/>
    <s v="TW12 2SQ"/>
    <m/>
    <m/>
    <m/>
    <m/>
    <m/>
    <m/>
    <m/>
    <m/>
    <m/>
    <n v="0"/>
    <m/>
    <n v="1"/>
    <m/>
    <m/>
    <m/>
    <m/>
    <m/>
    <m/>
    <m/>
    <n v="1"/>
    <n v="0"/>
    <n v="1"/>
    <n v="0"/>
    <n v="0"/>
    <n v="0"/>
    <n v="0"/>
    <n v="0"/>
    <n v="0"/>
    <n v="0"/>
    <n v="1"/>
    <m/>
    <m/>
    <n v="0.5"/>
    <n v="0.5"/>
    <m/>
    <m/>
    <m/>
    <m/>
    <m/>
    <m/>
    <m/>
    <m/>
    <n v="1"/>
    <n v="1"/>
    <m/>
    <m/>
    <n v="513948"/>
    <n v="169533"/>
    <x v="12"/>
    <x v="12"/>
    <x v="0"/>
  </r>
  <r>
    <s v="20/0740/FUL"/>
    <x v="0"/>
    <x v="0"/>
    <d v="2020-06-24T00:00:00"/>
    <d v="2023-06-24T00:00:00"/>
    <m/>
    <m/>
    <x v="2"/>
    <x v="0"/>
    <s v="Y"/>
    <s v="Demolition of existing detached dwelling and construction of new 2 storey 4 bed house with basement level with associated hard and soft landscaping, cycle and refuse stores"/>
    <s v="Downlands, Petersham Close, Petersham, Richmond, TW10 7DZ, "/>
    <s v="TW10 7DZ"/>
    <m/>
    <m/>
    <m/>
    <n v="1"/>
    <m/>
    <m/>
    <m/>
    <m/>
    <m/>
    <n v="1"/>
    <m/>
    <m/>
    <m/>
    <m/>
    <n v="1"/>
    <m/>
    <m/>
    <m/>
    <m/>
    <n v="1"/>
    <n v="0"/>
    <n v="0"/>
    <n v="0"/>
    <n v="-1"/>
    <n v="1"/>
    <n v="0"/>
    <n v="0"/>
    <n v="0"/>
    <n v="0"/>
    <n v="0"/>
    <m/>
    <m/>
    <n v="0"/>
    <m/>
    <m/>
    <m/>
    <m/>
    <m/>
    <m/>
    <m/>
    <m/>
    <m/>
    <n v="0"/>
    <n v="0"/>
    <m/>
    <m/>
    <n v="517972"/>
    <n v="172874"/>
    <x v="9"/>
    <x v="9"/>
    <x v="0"/>
  </r>
  <r>
    <s v="20/0815/FUL"/>
    <x v="3"/>
    <x v="0"/>
    <d v="2020-08-25T00:00:00"/>
    <d v="2023-08-25T00:00:00"/>
    <m/>
    <m/>
    <x v="2"/>
    <x v="0"/>
    <s v="Y"/>
    <s v="Change of use of forecourt and existing lobby and staircase from B1(a) to sui generis (mixed B1(a)/C3) to facilitate the creation of a second floor extension to the existing office building to provide a 3 bed flat, external alterations to the fenestration"/>
    <s v="East House , 109 South Worple Way, East Sheen, London, SW14 8TN"/>
    <s v="SW14 8TN"/>
    <m/>
    <m/>
    <m/>
    <m/>
    <m/>
    <m/>
    <m/>
    <m/>
    <m/>
    <n v="0"/>
    <m/>
    <m/>
    <n v="1"/>
    <m/>
    <m/>
    <m/>
    <m/>
    <m/>
    <m/>
    <n v="1"/>
    <n v="0"/>
    <n v="0"/>
    <n v="1"/>
    <n v="0"/>
    <n v="0"/>
    <n v="0"/>
    <n v="0"/>
    <n v="0"/>
    <n v="0"/>
    <n v="1"/>
    <m/>
    <m/>
    <n v="0.5"/>
    <n v="0.5"/>
    <m/>
    <m/>
    <m/>
    <m/>
    <m/>
    <m/>
    <m/>
    <m/>
    <n v="1"/>
    <n v="1"/>
    <m/>
    <m/>
    <n v="520556"/>
    <n v="175757"/>
    <x v="1"/>
    <x v="1"/>
    <x v="0"/>
  </r>
  <r>
    <s v="20/0915/GPD15"/>
    <x v="2"/>
    <x v="1"/>
    <d v="2021-02-02T00:00:00"/>
    <d v="2024-02-02T00:00:00"/>
    <d v="2022-04-08T00:00:00"/>
    <m/>
    <x v="2"/>
    <x v="0"/>
    <s v="Y"/>
    <s v="Conversion of existing ground and first floor office to 2no. residential units"/>
    <s v="2 Mount Mews, Hampton, TW12 2SH"/>
    <s v="TW12 2SH"/>
    <m/>
    <m/>
    <m/>
    <m/>
    <m/>
    <m/>
    <m/>
    <m/>
    <m/>
    <n v="0"/>
    <n v="2"/>
    <m/>
    <m/>
    <m/>
    <m/>
    <m/>
    <m/>
    <m/>
    <m/>
    <n v="2"/>
    <n v="2"/>
    <n v="0"/>
    <n v="0"/>
    <n v="0"/>
    <n v="0"/>
    <n v="0"/>
    <n v="0"/>
    <n v="0"/>
    <n v="0"/>
    <n v="2"/>
    <m/>
    <m/>
    <n v="2"/>
    <m/>
    <m/>
    <m/>
    <m/>
    <m/>
    <m/>
    <m/>
    <m/>
    <m/>
    <n v="2"/>
    <n v="2"/>
    <m/>
    <m/>
    <n v="513964"/>
    <n v="169580"/>
    <x v="12"/>
    <x v="12"/>
    <x v="0"/>
  </r>
  <r>
    <s v="20/0921/FUL"/>
    <x v="1"/>
    <x v="0"/>
    <d v="2020-10-14T00:00:00"/>
    <d v="2023-10-14T00:00:00"/>
    <m/>
    <m/>
    <x v="2"/>
    <x v="0"/>
    <s v="Y"/>
    <s v="Conversion of existing 3-bed terraced dwelling to 2 x 1-bed flats"/>
    <s v="22 Linden Road, Hampton, TW12 2JB"/>
    <s v="TW12 2JB"/>
    <m/>
    <m/>
    <n v="1"/>
    <m/>
    <m/>
    <m/>
    <m/>
    <m/>
    <m/>
    <n v="1"/>
    <n v="2"/>
    <m/>
    <m/>
    <m/>
    <m/>
    <m/>
    <m/>
    <m/>
    <m/>
    <n v="2"/>
    <n v="2"/>
    <n v="0"/>
    <n v="-1"/>
    <n v="0"/>
    <n v="0"/>
    <n v="0"/>
    <n v="0"/>
    <n v="0"/>
    <n v="0"/>
    <n v="1"/>
    <m/>
    <m/>
    <n v="0.5"/>
    <n v="0.5"/>
    <m/>
    <m/>
    <m/>
    <m/>
    <m/>
    <m/>
    <m/>
    <m/>
    <n v="1"/>
    <n v="1"/>
    <m/>
    <m/>
    <n v="513125"/>
    <n v="169836"/>
    <x v="12"/>
    <x v="12"/>
    <x v="0"/>
  </r>
  <r>
    <s v="20/0990/FUL"/>
    <x v="0"/>
    <x v="0"/>
    <d v="2020-09-30T00:00:00"/>
    <d v="2023-09-30T00:00:00"/>
    <m/>
    <m/>
    <x v="2"/>
    <x v="0"/>
    <s v="Y"/>
    <s v="Demolition of existing garage and the erection of a single storey studio dwelling unit with associated hard and soft landscaping, refuse and cycle stores and boundary treatment."/>
    <s v="Land Rear Of, 40 Pagoda Avenue, Richmond, TW9 2HF"/>
    <s v="TW9 2HF"/>
    <m/>
    <m/>
    <m/>
    <m/>
    <m/>
    <m/>
    <m/>
    <m/>
    <m/>
    <n v="0"/>
    <n v="1"/>
    <m/>
    <m/>
    <m/>
    <m/>
    <m/>
    <m/>
    <m/>
    <m/>
    <n v="1"/>
    <n v="1"/>
    <n v="0"/>
    <n v="0"/>
    <n v="0"/>
    <n v="0"/>
    <n v="0"/>
    <n v="0"/>
    <n v="0"/>
    <n v="0"/>
    <n v="1"/>
    <m/>
    <m/>
    <n v="0.5"/>
    <n v="0.5"/>
    <m/>
    <m/>
    <m/>
    <m/>
    <m/>
    <m/>
    <m/>
    <m/>
    <n v="1"/>
    <n v="1"/>
    <m/>
    <m/>
    <n v="518657"/>
    <n v="175579"/>
    <x v="16"/>
    <x v="16"/>
    <x v="0"/>
  </r>
  <r>
    <s v="20/0997/FUL"/>
    <x v="1"/>
    <x v="0"/>
    <d v="2020-12-04T00:00:00"/>
    <d v="2023-12-04T00:00:00"/>
    <d v="2022-04-19T00:00:00"/>
    <m/>
    <x v="2"/>
    <x v="0"/>
    <s v="Y"/>
    <s v="Demolition of the existing external staircase at the rear, part change of use of ground floor to C3 use, construction of a first floor infill rear extension with two rooflights at the front and 1 rooflight to rear to facilitate the conversion of existing 1 x three bedroom maisonette into 2 flats (2 x 1 bed)"/>
    <s v="2 Grand Parade, East Sheen, London, SW14 7PS"/>
    <s v="SW14 7PS"/>
    <m/>
    <m/>
    <n v="1"/>
    <m/>
    <m/>
    <m/>
    <m/>
    <m/>
    <m/>
    <n v="1"/>
    <n v="2"/>
    <m/>
    <m/>
    <m/>
    <m/>
    <m/>
    <m/>
    <m/>
    <m/>
    <n v="2"/>
    <n v="2"/>
    <n v="0"/>
    <n v="-1"/>
    <n v="0"/>
    <n v="0"/>
    <n v="0"/>
    <n v="0"/>
    <n v="0"/>
    <n v="0"/>
    <n v="1"/>
    <m/>
    <m/>
    <n v="1"/>
    <m/>
    <m/>
    <m/>
    <m/>
    <m/>
    <m/>
    <m/>
    <m/>
    <m/>
    <n v="1"/>
    <n v="1"/>
    <m/>
    <m/>
    <n v="520166"/>
    <n v="175305"/>
    <x v="1"/>
    <x v="1"/>
    <x v="0"/>
  </r>
  <r>
    <s v="20/1205/FUL"/>
    <x v="1"/>
    <x v="0"/>
    <d v="2021-06-21T00:00:00"/>
    <d v="2024-06-21T00:00:00"/>
    <d v="2022-07-06T00:00:00"/>
    <m/>
    <x v="2"/>
    <x v="0"/>
    <s v="Y"/>
    <s v="Part change of use of ground floor from A3 to C3 (Residential) and alterations to existing shopfront to create new access door to facilitate the conversion of existing 2 x 3 bed maisonettes into 4 No. self-contained studio and 3 No. 1 bed Flats; Rear Infill between the Outriggers at first and second-floor level; Replacement of Roof with New Flat Red Clay Roof Tiles; Installation of 2 No. Velux Conservation Windows on Front Facing Pitched Roof; 2 No. Velux Conservation Windows and 1 No. AOV Window along with 12 No. Solar PV Panels on Rear Facing Pitched Roof; installation of 8 No. Solar PV Panels on the two Rear Outrigger Flat Roofs; and replacement / repositioning of the existing Extraction Duct at the rear of the Property"/>
    <s v="102 - 104 Kew Road, Richmond, TW9 2PQ, "/>
    <s v="TW9 2PQ"/>
    <m/>
    <m/>
    <n v="2"/>
    <m/>
    <m/>
    <m/>
    <m/>
    <m/>
    <m/>
    <n v="2"/>
    <n v="7"/>
    <m/>
    <m/>
    <m/>
    <m/>
    <m/>
    <m/>
    <m/>
    <m/>
    <n v="7"/>
    <n v="7"/>
    <n v="0"/>
    <n v="-2"/>
    <n v="0"/>
    <n v="0"/>
    <n v="0"/>
    <n v="0"/>
    <n v="0"/>
    <n v="0"/>
    <n v="5"/>
    <m/>
    <m/>
    <n v="2.5"/>
    <n v="2.5"/>
    <m/>
    <m/>
    <m/>
    <m/>
    <m/>
    <m/>
    <m/>
    <m/>
    <n v="5"/>
    <n v="5"/>
    <m/>
    <m/>
    <n v="518353"/>
    <n v="175510"/>
    <x v="16"/>
    <x v="16"/>
    <x v="0"/>
  </r>
  <r>
    <s v="20/1223/FUL"/>
    <x v="0"/>
    <x v="0"/>
    <d v="2020-08-10T00:00:00"/>
    <d v="2023-08-10T00:00:00"/>
    <m/>
    <m/>
    <x v="2"/>
    <x v="0"/>
    <s v="Y"/>
    <s v="The construction of a two storey 4 bedroom dwelling with a basement level following the demolition of the existing house and garage."/>
    <s v="90 Ormond Avenue, Hampton, TW12 2RX, "/>
    <s v="TW12 2RX"/>
    <m/>
    <m/>
    <m/>
    <n v="1"/>
    <m/>
    <m/>
    <m/>
    <m/>
    <m/>
    <n v="1"/>
    <m/>
    <m/>
    <m/>
    <n v="1"/>
    <m/>
    <m/>
    <m/>
    <m/>
    <m/>
    <n v="1"/>
    <n v="0"/>
    <n v="0"/>
    <n v="0"/>
    <n v="0"/>
    <n v="0"/>
    <n v="0"/>
    <n v="0"/>
    <n v="0"/>
    <n v="0"/>
    <n v="0"/>
    <m/>
    <m/>
    <n v="0"/>
    <m/>
    <m/>
    <m/>
    <m/>
    <m/>
    <m/>
    <m/>
    <m/>
    <m/>
    <n v="0"/>
    <n v="0"/>
    <m/>
    <m/>
    <n v="513542"/>
    <n v="169839"/>
    <x v="12"/>
    <x v="12"/>
    <x v="0"/>
  </r>
  <r>
    <s v="20/1333/FUL"/>
    <x v="2"/>
    <x v="0"/>
    <d v="2020-09-16T00:00:00"/>
    <d v="2023-09-16T00:00:00"/>
    <m/>
    <m/>
    <x v="2"/>
    <x v="0"/>
    <s v="Y"/>
    <s v="Rear extension at first floor level with green roof, installation of rooflights on side and rear facing roof slopes to facilitate change of use of upper floors to C3 (residential) use and to provide 1 x 2 bed maisonette: additional shop storage space at f"/>
    <s v="5 Barnes High Street, Barnes, London, SW13 9LB"/>
    <s v="SW13 9LB"/>
    <m/>
    <m/>
    <m/>
    <m/>
    <m/>
    <m/>
    <m/>
    <m/>
    <m/>
    <n v="0"/>
    <m/>
    <n v="1"/>
    <m/>
    <m/>
    <m/>
    <m/>
    <m/>
    <m/>
    <m/>
    <n v="1"/>
    <n v="0"/>
    <n v="1"/>
    <n v="0"/>
    <n v="0"/>
    <n v="0"/>
    <n v="0"/>
    <n v="0"/>
    <n v="0"/>
    <n v="0"/>
    <n v="1"/>
    <m/>
    <m/>
    <n v="0.5"/>
    <n v="0.5"/>
    <m/>
    <m/>
    <m/>
    <m/>
    <m/>
    <m/>
    <m/>
    <m/>
    <n v="1"/>
    <n v="1"/>
    <m/>
    <m/>
    <n v="521750"/>
    <n v="176384"/>
    <x v="10"/>
    <x v="10"/>
    <x v="0"/>
  </r>
  <r>
    <s v="20/1417/GPD15"/>
    <x v="2"/>
    <x v="1"/>
    <d v="2020-08-19T00:00:00"/>
    <d v="2023-08-19T00:00:00"/>
    <m/>
    <m/>
    <x v="2"/>
    <x v="0"/>
    <s v="Y"/>
    <s v="Change of use of office (B1a) to dwelling (C3)"/>
    <s v="112 Shacklegate Lane, Teddington, TW11 8SH, "/>
    <s v="TW11 8SH"/>
    <m/>
    <m/>
    <m/>
    <m/>
    <m/>
    <m/>
    <m/>
    <m/>
    <m/>
    <n v="0"/>
    <n v="1"/>
    <m/>
    <m/>
    <m/>
    <m/>
    <m/>
    <m/>
    <m/>
    <m/>
    <n v="1"/>
    <n v="1"/>
    <n v="0"/>
    <n v="0"/>
    <n v="0"/>
    <n v="0"/>
    <n v="0"/>
    <n v="0"/>
    <n v="0"/>
    <n v="0"/>
    <n v="1"/>
    <m/>
    <m/>
    <n v="0.5"/>
    <n v="0.5"/>
    <m/>
    <m/>
    <m/>
    <m/>
    <m/>
    <m/>
    <m/>
    <m/>
    <n v="1"/>
    <n v="1"/>
    <m/>
    <m/>
    <n v="515402"/>
    <n v="171660"/>
    <x v="6"/>
    <x v="6"/>
    <x v="0"/>
  </r>
  <r>
    <s v="20/1558/FUL"/>
    <x v="3"/>
    <x v="0"/>
    <d v="2021-06-08T00:00:00"/>
    <d v="2024-06-08T00:00:00"/>
    <m/>
    <m/>
    <x v="2"/>
    <x v="0"/>
    <s v="Y"/>
    <s v="Additional storey to 2-storey commercial building to provide 4 no.1 bed apartments"/>
    <s v="Ground Floor, 55 - 61 Heath Road, Twickenham, TW1 4AW, "/>
    <s v="TW1 4AW"/>
    <m/>
    <m/>
    <m/>
    <m/>
    <m/>
    <m/>
    <m/>
    <m/>
    <m/>
    <n v="0"/>
    <n v="4"/>
    <m/>
    <m/>
    <m/>
    <m/>
    <m/>
    <m/>
    <m/>
    <m/>
    <n v="4"/>
    <n v="4"/>
    <n v="0"/>
    <n v="0"/>
    <n v="0"/>
    <n v="0"/>
    <n v="0"/>
    <n v="0"/>
    <n v="0"/>
    <n v="0"/>
    <n v="4"/>
    <m/>
    <m/>
    <n v="2"/>
    <n v="2"/>
    <m/>
    <m/>
    <m/>
    <m/>
    <m/>
    <m/>
    <m/>
    <m/>
    <n v="4"/>
    <n v="4"/>
    <m/>
    <m/>
    <n v="515975"/>
    <n v="173091"/>
    <x v="8"/>
    <x v="8"/>
    <x v="0"/>
  </r>
  <r>
    <s v="20/1570/FUL"/>
    <x v="0"/>
    <x v="0"/>
    <d v="2022-01-26T00:00:00"/>
    <d v="2025-01-26T00:00:00"/>
    <m/>
    <m/>
    <x v="2"/>
    <x v="0"/>
    <s v="Y"/>
    <s v="Demolition of existing garages and erection of a part two / four storey building to provide 4 x 1, 4 x 2 and 1 x 3 bedroom flats and associated soft and hard landscaping, cycle and refuse stores."/>
    <s v="Garage Site, Marys Terrace, Twickenham, TW1 3JB"/>
    <s v="TW1 3JB"/>
    <m/>
    <m/>
    <m/>
    <m/>
    <m/>
    <m/>
    <m/>
    <m/>
    <m/>
    <n v="0"/>
    <n v="4"/>
    <n v="4"/>
    <n v="1"/>
    <m/>
    <m/>
    <m/>
    <m/>
    <m/>
    <m/>
    <n v="9"/>
    <n v="4"/>
    <n v="4"/>
    <n v="1"/>
    <n v="0"/>
    <n v="0"/>
    <n v="0"/>
    <n v="0"/>
    <n v="0"/>
    <n v="0"/>
    <n v="9"/>
    <m/>
    <m/>
    <m/>
    <n v="4.5"/>
    <n v="4.5"/>
    <m/>
    <m/>
    <m/>
    <m/>
    <m/>
    <m/>
    <m/>
    <n v="9"/>
    <n v="9"/>
    <m/>
    <m/>
    <n v="516182"/>
    <n v="173653"/>
    <x v="3"/>
    <x v="3"/>
    <x v="0"/>
  </r>
  <r>
    <s v="20/1805/FUL"/>
    <x v="2"/>
    <x v="0"/>
    <d v="2021-05-20T00:00:00"/>
    <d v="2024-05-20T00:00:00"/>
    <m/>
    <m/>
    <x v="2"/>
    <x v="0"/>
    <s v="Y"/>
    <s v="Change of use of part of ground floor commercial unit to provide 4 x 1 bedroom dwellings"/>
    <s v="159 Heath Road, Twickenham TW1 4BH"/>
    <s v="TW1 4BH"/>
    <m/>
    <m/>
    <m/>
    <m/>
    <m/>
    <m/>
    <m/>
    <m/>
    <m/>
    <n v="0"/>
    <n v="4"/>
    <m/>
    <m/>
    <m/>
    <m/>
    <m/>
    <m/>
    <m/>
    <m/>
    <n v="4"/>
    <n v="4"/>
    <n v="0"/>
    <n v="0"/>
    <n v="0"/>
    <n v="0"/>
    <n v="0"/>
    <n v="0"/>
    <n v="0"/>
    <n v="0"/>
    <n v="4"/>
    <m/>
    <m/>
    <m/>
    <n v="4"/>
    <m/>
    <m/>
    <m/>
    <m/>
    <m/>
    <m/>
    <m/>
    <m/>
    <n v="4"/>
    <n v="4"/>
    <m/>
    <m/>
    <n v="515605"/>
    <n v="173100"/>
    <x v="8"/>
    <x v="8"/>
    <x v="0"/>
  </r>
  <r>
    <s v="20/1846/FUL"/>
    <x v="4"/>
    <x v="0"/>
    <d v="2021-02-12T00:00:00"/>
    <d v="2024-02-12T00:00:00"/>
    <m/>
    <m/>
    <x v="2"/>
    <x v="0"/>
    <s v="Y"/>
    <s v="Ground and basement extensions to facilitate change of use of basement and part change of use of ground floor from A1 to C3 to provide a one- bedroom residential unit"/>
    <s v="4 The Broadway, Barnes, London, SW13 0NY"/>
    <s v="SW13 0NY"/>
    <m/>
    <m/>
    <m/>
    <m/>
    <m/>
    <m/>
    <m/>
    <m/>
    <m/>
    <n v="0"/>
    <n v="1"/>
    <m/>
    <m/>
    <m/>
    <m/>
    <m/>
    <m/>
    <m/>
    <m/>
    <n v="1"/>
    <n v="1"/>
    <n v="0"/>
    <n v="0"/>
    <n v="0"/>
    <n v="0"/>
    <n v="0"/>
    <n v="0"/>
    <n v="0"/>
    <n v="0"/>
    <n v="1"/>
    <m/>
    <m/>
    <n v="0.5"/>
    <n v="0.5"/>
    <m/>
    <m/>
    <m/>
    <m/>
    <m/>
    <m/>
    <m/>
    <m/>
    <n v="1"/>
    <n v="1"/>
    <m/>
    <m/>
    <n v="521239"/>
    <n v="176042"/>
    <x v="10"/>
    <x v="10"/>
    <x v="0"/>
  </r>
  <r>
    <s v="20/1885/FUL"/>
    <x v="2"/>
    <x v="0"/>
    <d v="2020-10-02T00:00:00"/>
    <d v="2023-10-02T00:00:00"/>
    <m/>
    <m/>
    <x v="2"/>
    <x v="0"/>
    <s v="Y"/>
    <s v="Conversion of public house to a single residential dwelling"/>
    <s v="80 Windmill Road, Hampton Hill, Hampton, TW12 1QU, "/>
    <s v="TW12 1QU"/>
    <m/>
    <m/>
    <m/>
    <n v="1"/>
    <m/>
    <m/>
    <m/>
    <m/>
    <m/>
    <n v="1"/>
    <m/>
    <m/>
    <m/>
    <n v="1"/>
    <m/>
    <m/>
    <m/>
    <m/>
    <m/>
    <n v="1"/>
    <n v="0"/>
    <n v="0"/>
    <n v="0"/>
    <n v="0"/>
    <n v="0"/>
    <n v="0"/>
    <n v="0"/>
    <n v="0"/>
    <n v="0"/>
    <n v="0"/>
    <m/>
    <m/>
    <n v="0"/>
    <m/>
    <m/>
    <m/>
    <m/>
    <m/>
    <m/>
    <m/>
    <m/>
    <m/>
    <n v="0"/>
    <n v="0"/>
    <m/>
    <m/>
    <n v="513956"/>
    <n v="171140"/>
    <x v="6"/>
    <x v="6"/>
    <x v="0"/>
  </r>
  <r>
    <s v="20/1985/GPD23"/>
    <x v="2"/>
    <x v="1"/>
    <d v="2020-08-25T00:00:00"/>
    <d v="2023-08-25T00:00:00"/>
    <m/>
    <m/>
    <x v="2"/>
    <x v="0"/>
    <s v="Y"/>
    <s v="Proposed change of use from Class B1(c) light industrial to Class C3 (residential) (2 dwellings)."/>
    <s v="12 High Street, Hampton Hill, TW12 1PD"/>
    <s v="TW12 1PD"/>
    <m/>
    <m/>
    <m/>
    <m/>
    <m/>
    <m/>
    <m/>
    <m/>
    <m/>
    <n v="0"/>
    <n v="2"/>
    <m/>
    <m/>
    <m/>
    <m/>
    <m/>
    <m/>
    <m/>
    <m/>
    <n v="2"/>
    <n v="2"/>
    <n v="0"/>
    <n v="0"/>
    <n v="0"/>
    <n v="0"/>
    <n v="0"/>
    <n v="0"/>
    <n v="0"/>
    <n v="0"/>
    <n v="2"/>
    <m/>
    <m/>
    <n v="1"/>
    <n v="1"/>
    <m/>
    <m/>
    <m/>
    <m/>
    <m/>
    <m/>
    <m/>
    <m/>
    <n v="2"/>
    <n v="2"/>
    <m/>
    <m/>
    <n v="514296"/>
    <n v="170824"/>
    <x v="6"/>
    <x v="6"/>
    <x v="0"/>
  </r>
  <r>
    <s v="20/2000/FUL"/>
    <x v="2"/>
    <x v="0"/>
    <d v="2020-12-14T00:00:00"/>
    <d v="2023-12-14T00:00:00"/>
    <m/>
    <m/>
    <x v="2"/>
    <x v="0"/>
    <s v="Y"/>
    <s v="Change of use of existing financial and professional services to C3 (Residential) to create 1 two bed flat, rear extension, fenestration alterations and insertion of rooflight to single storey front projection."/>
    <s v="192 Heath Road, Twickenham, TW2 5TX"/>
    <s v="TW2 5TX"/>
    <m/>
    <m/>
    <m/>
    <m/>
    <m/>
    <m/>
    <m/>
    <m/>
    <m/>
    <n v="0"/>
    <m/>
    <n v="1"/>
    <m/>
    <m/>
    <m/>
    <m/>
    <m/>
    <m/>
    <m/>
    <n v="1"/>
    <n v="0"/>
    <n v="1"/>
    <n v="0"/>
    <n v="0"/>
    <n v="0"/>
    <n v="0"/>
    <n v="0"/>
    <n v="0"/>
    <n v="0"/>
    <n v="1"/>
    <m/>
    <m/>
    <n v="0.5"/>
    <n v="0.5"/>
    <m/>
    <m/>
    <m/>
    <m/>
    <m/>
    <m/>
    <m/>
    <m/>
    <n v="1"/>
    <n v="1"/>
    <m/>
    <m/>
    <n v="515502"/>
    <n v="173093"/>
    <x v="8"/>
    <x v="8"/>
    <x v="0"/>
  </r>
  <r>
    <s v="20/2077/GPD15"/>
    <x v="2"/>
    <x v="1"/>
    <d v="2020-10-23T00:00:00"/>
    <d v="2023-10-23T00:00:00"/>
    <m/>
    <m/>
    <x v="2"/>
    <x v="0"/>
    <s v="Y"/>
    <s v="Change of use from Class B1(a) to Class C3 to provide 1 x 3 bed flat"/>
    <s v="First Floor, 23 - 25 King Street, Twickenham, TW1 3SD"/>
    <s v="TW1 3SD"/>
    <m/>
    <m/>
    <m/>
    <m/>
    <m/>
    <m/>
    <m/>
    <m/>
    <m/>
    <n v="0"/>
    <m/>
    <m/>
    <n v="1"/>
    <m/>
    <m/>
    <m/>
    <m/>
    <m/>
    <m/>
    <n v="1"/>
    <n v="0"/>
    <n v="0"/>
    <n v="1"/>
    <n v="0"/>
    <n v="0"/>
    <n v="0"/>
    <n v="0"/>
    <n v="0"/>
    <n v="0"/>
    <n v="1"/>
    <m/>
    <m/>
    <n v="0.5"/>
    <n v="0.5"/>
    <m/>
    <m/>
    <m/>
    <m/>
    <m/>
    <m/>
    <m/>
    <m/>
    <n v="1"/>
    <n v="1"/>
    <m/>
    <m/>
    <n v="516240"/>
    <n v="173173"/>
    <x v="3"/>
    <x v="3"/>
    <x v="0"/>
  </r>
  <r>
    <s v="20/2093/GPD15"/>
    <x v="2"/>
    <x v="1"/>
    <d v="2021-01-29T00:00:00"/>
    <d v="2024-01-29T00:00:00"/>
    <m/>
    <m/>
    <x v="2"/>
    <x v="0"/>
    <s v="Y"/>
    <s v="CHANGE OF USE FROM OFFICE TO RESIDENTIAL TO CREATE 31 RESIDENTIAL UNITS"/>
    <s v="159 Mortlake Road, Kew"/>
    <s v="TW9"/>
    <m/>
    <m/>
    <m/>
    <m/>
    <m/>
    <m/>
    <m/>
    <m/>
    <m/>
    <n v="0"/>
    <n v="21"/>
    <n v="10"/>
    <m/>
    <m/>
    <m/>
    <m/>
    <m/>
    <m/>
    <m/>
    <n v="31"/>
    <n v="21"/>
    <n v="10"/>
    <n v="0"/>
    <n v="0"/>
    <n v="0"/>
    <n v="0"/>
    <n v="0"/>
    <n v="0"/>
    <n v="0"/>
    <n v="31"/>
    <s v="Y"/>
    <m/>
    <m/>
    <n v="7.75"/>
    <n v="7.75"/>
    <n v="7.75"/>
    <n v="7.75"/>
    <m/>
    <m/>
    <m/>
    <m/>
    <m/>
    <n v="31"/>
    <n v="31"/>
    <m/>
    <m/>
    <n v="519533"/>
    <n v="176694"/>
    <x v="13"/>
    <x v="13"/>
    <x v="0"/>
  </r>
  <r>
    <s v="20/2118/FUL"/>
    <x v="2"/>
    <x v="0"/>
    <d v="2021-09-30T00:00:00"/>
    <d v="2024-09-30T00:00:00"/>
    <m/>
    <m/>
    <x v="2"/>
    <x v="0"/>
    <s v="Y"/>
    <s v="Fenestration alterations to rear and side elevation to facilitate change of use of rear part of premises from Class E (Retail) to C3 to create 1 x 1 bed flat and associated refuse and cycle store."/>
    <s v="301 Richmond Road, Kingston Upon Thames, KT2 5QU"/>
    <s v="KT2 5QU"/>
    <m/>
    <m/>
    <m/>
    <m/>
    <m/>
    <m/>
    <m/>
    <m/>
    <m/>
    <n v="0"/>
    <n v="1"/>
    <m/>
    <m/>
    <m/>
    <m/>
    <m/>
    <m/>
    <m/>
    <m/>
    <n v="1"/>
    <n v="1"/>
    <n v="0"/>
    <n v="0"/>
    <n v="0"/>
    <n v="0"/>
    <n v="0"/>
    <n v="0"/>
    <n v="0"/>
    <n v="0"/>
    <n v="1"/>
    <m/>
    <m/>
    <n v="0.5"/>
    <n v="0.5"/>
    <m/>
    <m/>
    <m/>
    <m/>
    <m/>
    <m/>
    <m/>
    <m/>
    <n v="1"/>
    <n v="1"/>
    <m/>
    <m/>
    <n v="517763"/>
    <n v="171531"/>
    <x v="9"/>
    <x v="9"/>
    <x v="0"/>
  </r>
  <r>
    <s v="20/2298/FUL"/>
    <x v="0"/>
    <x v="0"/>
    <d v="2022-01-18T00:00:00"/>
    <d v="2025-01-18T00:00:00"/>
    <m/>
    <m/>
    <x v="2"/>
    <x v="0"/>
    <s v="Y"/>
    <s v="Demolition of garage to rear of property accessed from Castle Yard to facilitate change of use of rear part to C3 (Residential) use to provide 1 x 2 bedroom two storey house with associated cycle and refuse stores"/>
    <s v="28 Hill Street, Richmond, TW9 1TW"/>
    <s v="TW9 1TW"/>
    <m/>
    <m/>
    <m/>
    <m/>
    <m/>
    <m/>
    <m/>
    <m/>
    <m/>
    <n v="0"/>
    <m/>
    <n v="1"/>
    <m/>
    <m/>
    <m/>
    <m/>
    <m/>
    <m/>
    <m/>
    <n v="1"/>
    <n v="0"/>
    <n v="1"/>
    <n v="0"/>
    <n v="0"/>
    <n v="0"/>
    <n v="0"/>
    <n v="0"/>
    <n v="0"/>
    <n v="0"/>
    <n v="1"/>
    <m/>
    <m/>
    <n v="0.5"/>
    <n v="0.5"/>
    <m/>
    <m/>
    <m/>
    <m/>
    <m/>
    <m/>
    <m/>
    <m/>
    <n v="1"/>
    <n v="1"/>
    <m/>
    <m/>
    <n v="517804"/>
    <n v="174681"/>
    <x v="4"/>
    <x v="4"/>
    <x v="0"/>
  </r>
  <r>
    <s v="20/2345/FUL"/>
    <x v="0"/>
    <x v="0"/>
    <d v="2021-08-02T00:00:00"/>
    <d v="2024-08-02T00:00:00"/>
    <d v="2022-06-29T00:00:00"/>
    <m/>
    <x v="2"/>
    <x v="0"/>
    <s v="Y"/>
    <s v="Erection of a new 3 bedroom disabled dwelling with mezzanine, dormer room and carers' accommodation and retrospective permission for the demolition of fire destroyed bungalow."/>
    <s v="31A Whitton Waye, Whitton, Hounslow, TW3 2LT, "/>
    <s v="TW3 2LT"/>
    <m/>
    <m/>
    <n v="1"/>
    <m/>
    <m/>
    <m/>
    <m/>
    <m/>
    <m/>
    <n v="1"/>
    <m/>
    <m/>
    <m/>
    <m/>
    <n v="1"/>
    <m/>
    <m/>
    <m/>
    <m/>
    <n v="1"/>
    <n v="0"/>
    <n v="0"/>
    <n v="-1"/>
    <n v="0"/>
    <n v="1"/>
    <n v="0"/>
    <n v="0"/>
    <n v="0"/>
    <n v="0"/>
    <n v="0"/>
    <m/>
    <m/>
    <n v="0"/>
    <m/>
    <m/>
    <m/>
    <m/>
    <m/>
    <m/>
    <m/>
    <m/>
    <m/>
    <n v="0"/>
    <n v="0"/>
    <m/>
    <m/>
    <n v="513403"/>
    <n v="174165"/>
    <x v="14"/>
    <x v="14"/>
    <x v="0"/>
  </r>
  <r>
    <s v="20/2358/FUL"/>
    <x v="2"/>
    <x v="0"/>
    <d v="2021-09-23T00:00:00"/>
    <d v="2024-09-23T00:00:00"/>
    <d v="2022-05-01T00:00:00"/>
    <m/>
    <x v="2"/>
    <x v="0"/>
    <s v="Y"/>
    <s v="Change of use for conversion of an office designed as a live work one-bedroom residential property to a two-bedroom residential property, with associated landscaping."/>
    <s v="19 Thames Street, Hampton, TW12 2EW"/>
    <s v="TW12 2EW"/>
    <n v="1"/>
    <m/>
    <m/>
    <m/>
    <m/>
    <m/>
    <m/>
    <m/>
    <m/>
    <n v="1"/>
    <m/>
    <n v="1"/>
    <m/>
    <m/>
    <m/>
    <m/>
    <m/>
    <m/>
    <m/>
    <n v="1"/>
    <n v="-1"/>
    <n v="1"/>
    <n v="0"/>
    <n v="0"/>
    <n v="0"/>
    <n v="0"/>
    <n v="0"/>
    <n v="0"/>
    <n v="0"/>
    <n v="0"/>
    <m/>
    <m/>
    <n v="0"/>
    <m/>
    <m/>
    <m/>
    <m/>
    <m/>
    <m/>
    <m/>
    <m/>
    <m/>
    <n v="0"/>
    <n v="0"/>
    <m/>
    <m/>
    <n v="513893"/>
    <n v="169502"/>
    <x v="12"/>
    <x v="12"/>
    <x v="0"/>
  </r>
  <r>
    <s v="20/2393/FUL"/>
    <x v="2"/>
    <x v="0"/>
    <d v="2021-07-30T00:00:00"/>
    <d v="2024-07-30T00:00:00"/>
    <m/>
    <m/>
    <x v="2"/>
    <x v="0"/>
    <s v="Y"/>
    <s v="Conversion of Upper Floors to No. 104 (House of Multiple Occupation) to two self contained Flats, with new ground floor pedestrian access."/>
    <s v="102-104 , Heath Road, Twickenham, TW1 4BW"/>
    <s v="TW1 4BW"/>
    <m/>
    <m/>
    <m/>
    <m/>
    <m/>
    <m/>
    <m/>
    <m/>
    <m/>
    <n v="0"/>
    <n v="2"/>
    <m/>
    <m/>
    <m/>
    <m/>
    <m/>
    <m/>
    <m/>
    <m/>
    <n v="2"/>
    <n v="2"/>
    <n v="0"/>
    <n v="0"/>
    <n v="0"/>
    <n v="0"/>
    <n v="0"/>
    <n v="0"/>
    <n v="0"/>
    <n v="0"/>
    <n v="2"/>
    <m/>
    <m/>
    <n v="1"/>
    <n v="1"/>
    <m/>
    <m/>
    <m/>
    <m/>
    <m/>
    <m/>
    <m/>
    <m/>
    <n v="2"/>
    <n v="2"/>
    <m/>
    <m/>
    <n v="515822"/>
    <n v="173145"/>
    <x v="8"/>
    <x v="8"/>
    <x v="0"/>
  </r>
  <r>
    <s v="20/2411/FUL"/>
    <x v="0"/>
    <x v="0"/>
    <d v="2021-06-24T00:00:00"/>
    <d v="2024-06-24T00:00:00"/>
    <m/>
    <m/>
    <x v="2"/>
    <x v="0"/>
    <s v="Y"/>
    <s v="Erection of a 3 bed detached dwelling house with associated off-street parking and amenity space"/>
    <s v="52 Ringwood Way, Hampton Hill, TW12 1AT"/>
    <s v="TW12 1AT"/>
    <m/>
    <m/>
    <m/>
    <m/>
    <m/>
    <m/>
    <m/>
    <m/>
    <m/>
    <n v="0"/>
    <m/>
    <m/>
    <n v="1"/>
    <m/>
    <m/>
    <m/>
    <m/>
    <m/>
    <m/>
    <n v="1"/>
    <n v="0"/>
    <n v="0"/>
    <n v="1"/>
    <n v="0"/>
    <n v="0"/>
    <n v="0"/>
    <n v="0"/>
    <n v="0"/>
    <n v="0"/>
    <n v="1"/>
    <m/>
    <m/>
    <n v="0.5"/>
    <n v="0.5"/>
    <m/>
    <m/>
    <m/>
    <m/>
    <m/>
    <m/>
    <m/>
    <m/>
    <n v="1"/>
    <n v="1"/>
    <m/>
    <m/>
    <n v="513278"/>
    <n v="171616"/>
    <x v="17"/>
    <x v="17"/>
    <x v="1"/>
  </r>
  <r>
    <s v="20/2626/GPH01"/>
    <x v="3"/>
    <x v="0"/>
    <d v="2021-08-27T00:00:00"/>
    <d v="2024-08-27T00:00:00"/>
    <m/>
    <m/>
    <x v="2"/>
    <x v="0"/>
    <s v="Y"/>
    <s v="Construction of an additonal storey containing 3no. flats immediately above the existing topmost residential storey, and recreation of the existing roof shape; addition of 2no. off-street parking spaces along with secure bike and bin storage."/>
    <s v="Heritage House, 145 London Road, Twickenham"/>
    <s v="TW1 1EF"/>
    <m/>
    <m/>
    <m/>
    <m/>
    <m/>
    <m/>
    <m/>
    <m/>
    <m/>
    <n v="0"/>
    <n v="3"/>
    <m/>
    <m/>
    <m/>
    <m/>
    <m/>
    <m/>
    <m/>
    <m/>
    <n v="3"/>
    <n v="3"/>
    <n v="0"/>
    <n v="0"/>
    <n v="0"/>
    <n v="0"/>
    <n v="0"/>
    <n v="0"/>
    <n v="0"/>
    <n v="0"/>
    <n v="3"/>
    <m/>
    <m/>
    <n v="1.5"/>
    <n v="1.5"/>
    <m/>
    <m/>
    <m/>
    <m/>
    <m/>
    <m/>
    <m/>
    <m/>
    <n v="3"/>
    <n v="3"/>
    <m/>
    <m/>
    <n v="516098"/>
    <n v="173924"/>
    <x v="0"/>
    <x v="0"/>
    <x v="0"/>
  </r>
  <r>
    <s v="20/2841/FUL"/>
    <x v="3"/>
    <x v="0"/>
    <d v="2021-02-12T00:00:00"/>
    <d v="2024-02-12T00:00:00"/>
    <m/>
    <m/>
    <x v="2"/>
    <x v="0"/>
    <s v="Y"/>
    <s v="Proposed erection of single storey building at rear to provide 1 no. self contained flat"/>
    <s v="118A - 118B High Street, Hampton Hill, Hampton, TW12 1NT"/>
    <s v="TW12 1NT"/>
    <m/>
    <m/>
    <m/>
    <m/>
    <m/>
    <m/>
    <m/>
    <m/>
    <m/>
    <n v="0"/>
    <n v="1"/>
    <m/>
    <m/>
    <m/>
    <m/>
    <m/>
    <m/>
    <m/>
    <m/>
    <n v="1"/>
    <n v="1"/>
    <n v="0"/>
    <n v="0"/>
    <n v="0"/>
    <n v="0"/>
    <n v="0"/>
    <n v="0"/>
    <n v="0"/>
    <n v="0"/>
    <n v="1"/>
    <m/>
    <m/>
    <n v="0.5"/>
    <n v="0.5"/>
    <m/>
    <m/>
    <m/>
    <m/>
    <m/>
    <m/>
    <m/>
    <m/>
    <n v="1"/>
    <n v="1"/>
    <m/>
    <m/>
    <n v="514515"/>
    <n v="171261"/>
    <x v="6"/>
    <x v="6"/>
    <x v="0"/>
  </r>
  <r>
    <s v="20/2868/FUL"/>
    <x v="1"/>
    <x v="0"/>
    <d v="2021-09-29T00:00:00"/>
    <d v="2024-09-29T00:00:00"/>
    <m/>
    <m/>
    <x v="2"/>
    <x v="0"/>
    <s v="Y"/>
    <s v="Proposed side extension at second floor level, the replacement of the rear extensions with a single storey glazed extension and the loss of one 1 bedroom unit from 3 units into 1no. 4 bedroom flat and 1no. 3 bedroom flat"/>
    <s v="7 Ailsa Road, Twickenham, TW1 1QJ"/>
    <s v="TW1 1QJ"/>
    <n v="1"/>
    <m/>
    <n v="2"/>
    <m/>
    <m/>
    <m/>
    <m/>
    <m/>
    <m/>
    <n v="3"/>
    <m/>
    <m/>
    <n v="1"/>
    <n v="1"/>
    <m/>
    <m/>
    <m/>
    <m/>
    <m/>
    <n v="2"/>
    <n v="-1"/>
    <n v="0"/>
    <n v="-1"/>
    <n v="1"/>
    <n v="0"/>
    <n v="0"/>
    <n v="0"/>
    <n v="0"/>
    <n v="0"/>
    <n v="-1"/>
    <m/>
    <m/>
    <n v="-0.5"/>
    <n v="-0.5"/>
    <m/>
    <m/>
    <m/>
    <m/>
    <m/>
    <m/>
    <m/>
    <m/>
    <n v="-1"/>
    <n v="-1"/>
    <m/>
    <m/>
    <n v="516732"/>
    <n v="174637"/>
    <x v="0"/>
    <x v="0"/>
    <x v="0"/>
  </r>
  <r>
    <s v="20/2902/FUL"/>
    <x v="0"/>
    <x v="0"/>
    <d v="2021-10-28T00:00:00"/>
    <d v="2024-10-28T00:00:00"/>
    <m/>
    <m/>
    <x v="2"/>
    <x v="0"/>
    <s v="Y"/>
    <s v="New 2-storey detached house with associated parking to replace existing bungalow."/>
    <s v="60A Wensleydale Road, Hampton, TW12 2LX"/>
    <s v="TW12 2LX"/>
    <m/>
    <m/>
    <n v="1"/>
    <m/>
    <m/>
    <m/>
    <m/>
    <m/>
    <m/>
    <n v="1"/>
    <m/>
    <m/>
    <m/>
    <m/>
    <n v="1"/>
    <m/>
    <m/>
    <m/>
    <m/>
    <n v="1"/>
    <n v="0"/>
    <n v="0"/>
    <n v="-1"/>
    <n v="0"/>
    <n v="1"/>
    <n v="0"/>
    <n v="0"/>
    <n v="0"/>
    <n v="0"/>
    <n v="0"/>
    <m/>
    <m/>
    <n v="0"/>
    <m/>
    <m/>
    <m/>
    <m/>
    <m/>
    <m/>
    <m/>
    <m/>
    <m/>
    <n v="0"/>
    <n v="0"/>
    <m/>
    <m/>
    <n v="513562"/>
    <n v="170238"/>
    <x v="12"/>
    <x v="12"/>
    <x v="0"/>
  </r>
  <r>
    <s v="20/2923/FUL"/>
    <x v="0"/>
    <x v="0"/>
    <d v="2021-07-16T00:00:00"/>
    <d v="2024-07-16T00:00:00"/>
    <m/>
    <m/>
    <x v="2"/>
    <x v="0"/>
    <s v="Y"/>
    <s v="Demolition of existing garages and greenhouses and redevelopment to provide a single detached residential property"/>
    <s v="Land Rear Of 130, Castelnau, Barnes, London"/>
    <s v="SW13 9ET"/>
    <m/>
    <m/>
    <m/>
    <m/>
    <m/>
    <m/>
    <m/>
    <m/>
    <m/>
    <n v="0"/>
    <m/>
    <m/>
    <n v="1"/>
    <m/>
    <m/>
    <m/>
    <m/>
    <m/>
    <m/>
    <n v="1"/>
    <n v="0"/>
    <n v="0"/>
    <n v="1"/>
    <n v="0"/>
    <n v="0"/>
    <n v="0"/>
    <n v="0"/>
    <n v="0"/>
    <n v="0"/>
    <n v="1"/>
    <m/>
    <m/>
    <n v="0.5"/>
    <n v="0.5"/>
    <m/>
    <m/>
    <m/>
    <m/>
    <m/>
    <m/>
    <m/>
    <m/>
    <n v="1"/>
    <n v="1"/>
    <m/>
    <m/>
    <n v="522676"/>
    <n v="177493"/>
    <x v="5"/>
    <x v="5"/>
    <x v="1"/>
  </r>
  <r>
    <s v="20/3164/OUT"/>
    <x v="0"/>
    <x v="0"/>
    <d v="2021-05-07T00:00:00"/>
    <d v="2024-05-07T00:00:00"/>
    <m/>
    <m/>
    <x v="2"/>
    <x v="0"/>
    <s v="Y"/>
    <s v="Outline application for a single storey 2 bedroomed dwelling to the rear of 2 Sunbury Avenue, associated hard and soft landscaping and off-street parking"/>
    <s v="Land Rear Of, 2 Sunbury Avenue, East Sheen, London"/>
    <s v="SW14"/>
    <m/>
    <m/>
    <m/>
    <m/>
    <m/>
    <m/>
    <m/>
    <m/>
    <m/>
    <n v="0"/>
    <m/>
    <n v="1"/>
    <m/>
    <m/>
    <m/>
    <m/>
    <m/>
    <m/>
    <m/>
    <n v="1"/>
    <n v="0"/>
    <n v="1"/>
    <n v="0"/>
    <n v="0"/>
    <n v="0"/>
    <n v="0"/>
    <n v="0"/>
    <n v="0"/>
    <n v="0"/>
    <n v="1"/>
    <m/>
    <m/>
    <n v="0.5"/>
    <n v="0.5"/>
    <m/>
    <m/>
    <m/>
    <m/>
    <m/>
    <m/>
    <m/>
    <m/>
    <n v="1"/>
    <n v="1"/>
    <m/>
    <m/>
    <n v="520935"/>
    <n v="175143"/>
    <x v="1"/>
    <x v="1"/>
    <x v="1"/>
  </r>
  <r>
    <s v="20/3489/FUL"/>
    <x v="4"/>
    <x v="0"/>
    <d v="2022-03-04T00:00:00"/>
    <d v="2025-03-04T00:00:00"/>
    <m/>
    <m/>
    <x v="2"/>
    <x v="0"/>
    <s v="Y"/>
    <s v="Erection of hip to gable roof extension to No. 7. Subdivision of garden plot, first floor side and rear extension, rear dormer, front ground and first floor bay windows to facilitate the provision of 1 x 3 bed house adjoining 7 Dorset Way with associated"/>
    <s v="7 Dorset Way, Twickenham, TW2 6NB"/>
    <s v="TW2 6NB"/>
    <m/>
    <m/>
    <m/>
    <n v="1"/>
    <m/>
    <m/>
    <m/>
    <m/>
    <m/>
    <n v="1"/>
    <m/>
    <n v="1"/>
    <n v="1"/>
    <m/>
    <m/>
    <m/>
    <m/>
    <m/>
    <m/>
    <n v="2"/>
    <n v="0"/>
    <n v="1"/>
    <n v="1"/>
    <n v="-1"/>
    <n v="0"/>
    <n v="0"/>
    <n v="0"/>
    <n v="0"/>
    <n v="0"/>
    <n v="1"/>
    <m/>
    <m/>
    <n v="0.5"/>
    <n v="0.5"/>
    <m/>
    <m/>
    <m/>
    <m/>
    <m/>
    <m/>
    <m/>
    <m/>
    <n v="1"/>
    <n v="1"/>
    <m/>
    <m/>
    <n v="514528"/>
    <n v="173249"/>
    <x v="7"/>
    <x v="7"/>
    <x v="0"/>
  </r>
  <r>
    <s v="20/3495/FUL"/>
    <x v="2"/>
    <x v="0"/>
    <d v="2021-03-08T00:00:00"/>
    <d v="2024-03-08T00:00:00"/>
    <m/>
    <m/>
    <x v="2"/>
    <x v="0"/>
    <s v="Y"/>
    <s v="Conversion of existing ancillary residential accommodation to a single-family dwelling house with minor external alterations, associated parking, refuse and cycle enclosures."/>
    <s v="Land To Rear Of, 24 Marchmont Road, Richmond, TW10 6HQ"/>
    <s v="TW10 6HQ"/>
    <m/>
    <m/>
    <m/>
    <m/>
    <m/>
    <m/>
    <m/>
    <m/>
    <m/>
    <n v="0"/>
    <n v="1"/>
    <m/>
    <m/>
    <m/>
    <m/>
    <m/>
    <m/>
    <m/>
    <m/>
    <n v="1"/>
    <n v="1"/>
    <n v="0"/>
    <n v="0"/>
    <n v="0"/>
    <n v="0"/>
    <n v="0"/>
    <n v="0"/>
    <n v="0"/>
    <n v="0"/>
    <n v="1"/>
    <m/>
    <m/>
    <n v="0.5"/>
    <n v="0.5"/>
    <m/>
    <m/>
    <m/>
    <m/>
    <m/>
    <m/>
    <m/>
    <m/>
    <n v="1"/>
    <n v="1"/>
    <m/>
    <m/>
    <n v="518831"/>
    <n v="174557"/>
    <x v="4"/>
    <x v="4"/>
    <x v="0"/>
  </r>
  <r>
    <s v="20/3689/GPD15"/>
    <x v="2"/>
    <x v="1"/>
    <d v="2021-03-01T00:00:00"/>
    <d v="2024-03-01T00:00:00"/>
    <m/>
    <m/>
    <x v="2"/>
    <x v="0"/>
    <s v="Y"/>
    <s v="Proposed change the use from office to residential (1No. 2-bed unit) within the wing to the south of the property"/>
    <s v="171 Kingston Road, Teddington, TW11 9JP"/>
    <s v="TW11 9JP"/>
    <m/>
    <m/>
    <m/>
    <m/>
    <m/>
    <m/>
    <m/>
    <m/>
    <m/>
    <n v="0"/>
    <m/>
    <n v="1"/>
    <m/>
    <m/>
    <m/>
    <m/>
    <m/>
    <m/>
    <m/>
    <n v="1"/>
    <n v="0"/>
    <n v="1"/>
    <n v="0"/>
    <n v="0"/>
    <n v="0"/>
    <n v="0"/>
    <n v="0"/>
    <n v="0"/>
    <n v="0"/>
    <n v="1"/>
    <m/>
    <m/>
    <n v="0.5"/>
    <n v="0.5"/>
    <m/>
    <m/>
    <m/>
    <m/>
    <m/>
    <m/>
    <m/>
    <m/>
    <n v="1"/>
    <n v="1"/>
    <m/>
    <m/>
    <n v="516869"/>
    <n v="170713"/>
    <x v="11"/>
    <x v="11"/>
    <x v="0"/>
  </r>
  <r>
    <s v="20/3707/FUL"/>
    <x v="0"/>
    <x v="0"/>
    <d v="2021-06-07T00:00:00"/>
    <d v="2024-06-07T00:00:00"/>
    <m/>
    <m/>
    <x v="2"/>
    <x v="0"/>
    <s v="Y"/>
    <s v="Erection of 1 x residential flat with associated access, cycle and bin store."/>
    <s v="63 Sandycombe Road, Richmond, TW9 2EP"/>
    <s v="TW9 2EP"/>
    <m/>
    <m/>
    <m/>
    <m/>
    <m/>
    <m/>
    <m/>
    <m/>
    <m/>
    <n v="0"/>
    <n v="1"/>
    <m/>
    <m/>
    <m/>
    <m/>
    <m/>
    <m/>
    <m/>
    <m/>
    <n v="1"/>
    <n v="1"/>
    <n v="0"/>
    <n v="0"/>
    <n v="0"/>
    <n v="0"/>
    <n v="0"/>
    <n v="0"/>
    <n v="0"/>
    <n v="0"/>
    <n v="1"/>
    <m/>
    <m/>
    <n v="0.5"/>
    <n v="0.5"/>
    <m/>
    <m/>
    <m/>
    <m/>
    <m/>
    <m/>
    <m/>
    <m/>
    <n v="1"/>
    <n v="1"/>
    <m/>
    <m/>
    <n v="519026"/>
    <n v="175926"/>
    <x v="13"/>
    <x v="13"/>
    <x v="0"/>
  </r>
  <r>
    <s v="21/0110/GPD15"/>
    <x v="2"/>
    <x v="1"/>
    <d v="2021-02-16T00:00:00"/>
    <d v="2024-02-16T00:00:00"/>
    <m/>
    <m/>
    <x v="2"/>
    <x v="0"/>
    <s v="Y"/>
    <s v="Change of Use from Offices (Class E formerly B1(a)) to C3 to form 1 x 2 bed and 1 x 1 bed flats."/>
    <s v="Unit A, 92 - 98 Lower Mortlake Road, Richmond"/>
    <s v="TW9 2JG"/>
    <m/>
    <m/>
    <m/>
    <m/>
    <m/>
    <m/>
    <m/>
    <m/>
    <m/>
    <n v="0"/>
    <n v="1"/>
    <n v="1"/>
    <m/>
    <m/>
    <m/>
    <m/>
    <m/>
    <m/>
    <m/>
    <n v="2"/>
    <n v="1"/>
    <n v="1"/>
    <n v="0"/>
    <n v="0"/>
    <n v="0"/>
    <n v="0"/>
    <n v="0"/>
    <n v="0"/>
    <n v="0"/>
    <n v="2"/>
    <m/>
    <m/>
    <n v="1"/>
    <n v="1"/>
    <m/>
    <m/>
    <m/>
    <m/>
    <m/>
    <m/>
    <m/>
    <m/>
    <n v="2"/>
    <n v="2"/>
    <m/>
    <m/>
    <n v="518638"/>
    <n v="175484"/>
    <x v="16"/>
    <x v="16"/>
    <x v="0"/>
  </r>
  <r>
    <s v="21/0146/FUL"/>
    <x v="0"/>
    <x v="0"/>
    <d v="2021-09-30T00:00:00"/>
    <d v="2024-09-30T00:00:00"/>
    <m/>
    <m/>
    <x v="2"/>
    <x v="0"/>
    <s v="Y"/>
    <s v="Demolition of the Existing house and outbuildings and replacement with a Single Family Dwelling, new front boundary wall and vehicular gate and associated hard and soft landscaping, cycle and refuse stores"/>
    <s v="19 Nylands Avenue, Kew, Richmond, TW9 4HH, "/>
    <s v="TW9 4HH"/>
    <m/>
    <m/>
    <m/>
    <m/>
    <n v="1"/>
    <m/>
    <m/>
    <m/>
    <m/>
    <n v="1"/>
    <m/>
    <m/>
    <m/>
    <m/>
    <m/>
    <n v="1"/>
    <m/>
    <m/>
    <m/>
    <n v="1"/>
    <n v="0"/>
    <n v="0"/>
    <n v="0"/>
    <n v="0"/>
    <n v="-1"/>
    <n v="1"/>
    <n v="0"/>
    <n v="0"/>
    <n v="0"/>
    <n v="0"/>
    <m/>
    <m/>
    <n v="0"/>
    <m/>
    <m/>
    <m/>
    <m/>
    <m/>
    <m/>
    <m/>
    <m/>
    <m/>
    <n v="0"/>
    <n v="0"/>
    <m/>
    <m/>
    <n v="519305"/>
    <n v="176468"/>
    <x v="13"/>
    <x v="13"/>
    <x v="0"/>
  </r>
  <r>
    <s v="21/0313/GPD15"/>
    <x v="2"/>
    <x v="1"/>
    <d v="2021-04-30T00:00:00"/>
    <d v="2024-04-30T00:00:00"/>
    <m/>
    <m/>
    <x v="2"/>
    <x v="0"/>
    <s v="Y"/>
    <s v="Conversion of offices in Sandford House into 6 self-contained flats and Jardine House into 4 self-contained flats."/>
    <s v="Jardine House And Sandford House, 1B And 1C Claremont Road , Teddington"/>
    <s v="TW11 8DG"/>
    <m/>
    <m/>
    <m/>
    <m/>
    <m/>
    <m/>
    <m/>
    <m/>
    <m/>
    <n v="0"/>
    <n v="10"/>
    <m/>
    <m/>
    <m/>
    <m/>
    <m/>
    <m/>
    <m/>
    <m/>
    <n v="10"/>
    <n v="10"/>
    <n v="0"/>
    <n v="0"/>
    <n v="0"/>
    <n v="0"/>
    <n v="0"/>
    <n v="0"/>
    <n v="0"/>
    <n v="0"/>
    <n v="10"/>
    <s v="Y"/>
    <m/>
    <m/>
    <n v="2.5"/>
    <n v="2.5"/>
    <n v="2.5"/>
    <n v="2.5"/>
    <m/>
    <m/>
    <m/>
    <m/>
    <m/>
    <n v="10"/>
    <n v="10"/>
    <m/>
    <m/>
    <n v="515777"/>
    <n v="171474"/>
    <x v="2"/>
    <x v="2"/>
    <x v="0"/>
  </r>
  <r>
    <s v="21/0699/FUL"/>
    <x v="3"/>
    <x v="0"/>
    <d v="2021-08-03T00:00:00"/>
    <d v="2024-08-03T00:00:00"/>
    <m/>
    <m/>
    <x v="2"/>
    <x v="0"/>
    <s v="Y"/>
    <s v="Upward roof extension to provide for one flat, and alter elevations, and associated works"/>
    <s v="47 Crown Road, Twickenham, TW1 3EJ"/>
    <s v="TW1 3EJ"/>
    <m/>
    <m/>
    <m/>
    <m/>
    <m/>
    <m/>
    <m/>
    <m/>
    <m/>
    <n v="0"/>
    <m/>
    <n v="1"/>
    <m/>
    <m/>
    <m/>
    <m/>
    <m/>
    <m/>
    <m/>
    <n v="1"/>
    <n v="0"/>
    <n v="1"/>
    <n v="0"/>
    <n v="0"/>
    <n v="0"/>
    <n v="0"/>
    <n v="0"/>
    <n v="0"/>
    <n v="0"/>
    <n v="1"/>
    <m/>
    <m/>
    <n v="0.5"/>
    <n v="0.5"/>
    <m/>
    <m/>
    <m/>
    <m/>
    <m/>
    <m/>
    <m/>
    <m/>
    <n v="1"/>
    <n v="1"/>
    <m/>
    <m/>
    <n v="516925"/>
    <n v="174069"/>
    <x v="0"/>
    <x v="0"/>
    <x v="0"/>
  </r>
  <r>
    <s v="21/1087/GPD15"/>
    <x v="2"/>
    <x v="1"/>
    <d v="2021-05-19T00:00:00"/>
    <d v="2024-05-19T00:00:00"/>
    <m/>
    <m/>
    <x v="2"/>
    <x v="0"/>
    <s v="Y"/>
    <s v="The proposed works is for the change of use of existing Class E office use on first floor to provide C3 3 x 1 bedroom units and a 1 x 2 bedroom unit"/>
    <s v="First Floor, 55 - 61 Heath Road, Twickenham"/>
    <s v="TW1 4AW"/>
    <m/>
    <m/>
    <m/>
    <m/>
    <m/>
    <m/>
    <m/>
    <m/>
    <m/>
    <n v="0"/>
    <n v="3"/>
    <n v="1"/>
    <m/>
    <m/>
    <m/>
    <m/>
    <m/>
    <m/>
    <m/>
    <n v="4"/>
    <n v="3"/>
    <n v="1"/>
    <n v="0"/>
    <n v="0"/>
    <n v="0"/>
    <n v="0"/>
    <n v="0"/>
    <n v="0"/>
    <n v="0"/>
    <n v="4"/>
    <m/>
    <m/>
    <n v="2"/>
    <n v="2"/>
    <m/>
    <m/>
    <m/>
    <m/>
    <m/>
    <m/>
    <m/>
    <m/>
    <n v="4"/>
    <n v="4"/>
    <m/>
    <m/>
    <n v="515975"/>
    <n v="173091"/>
    <x v="8"/>
    <x v="8"/>
    <x v="0"/>
  </r>
  <r>
    <s v="21/1100/FUL"/>
    <x v="0"/>
    <x v="0"/>
    <d v="2022-02-18T00:00:00"/>
    <d v="2025-02-18T00:00:00"/>
    <m/>
    <m/>
    <x v="2"/>
    <x v="0"/>
    <s v="Y"/>
    <s v="Demolition of dwelling and replacement with a new single family dwelling house."/>
    <s v="15 Orchard Rise, Richmond, TW10 5BX"/>
    <s v="TW10 5BX"/>
    <m/>
    <m/>
    <m/>
    <m/>
    <n v="1"/>
    <m/>
    <m/>
    <m/>
    <m/>
    <n v="1"/>
    <m/>
    <m/>
    <m/>
    <m/>
    <n v="1"/>
    <m/>
    <m/>
    <m/>
    <m/>
    <n v="1"/>
    <n v="0"/>
    <n v="0"/>
    <n v="0"/>
    <n v="0"/>
    <n v="0"/>
    <n v="0"/>
    <n v="0"/>
    <n v="0"/>
    <n v="0"/>
    <n v="0"/>
    <m/>
    <m/>
    <n v="0"/>
    <m/>
    <m/>
    <m/>
    <m/>
    <m/>
    <m/>
    <m/>
    <m/>
    <m/>
    <n v="0"/>
    <n v="0"/>
    <m/>
    <m/>
    <n v="519537"/>
    <n v="175175"/>
    <x v="4"/>
    <x v="4"/>
    <x v="0"/>
  </r>
  <r>
    <s v="21/1219/GPD15"/>
    <x v="2"/>
    <x v="1"/>
    <d v="2021-06-10T00:00:00"/>
    <d v="2024-06-10T00:00:00"/>
    <m/>
    <m/>
    <x v="2"/>
    <x v="0"/>
    <s v="Y"/>
    <s v="Change of use from offices (B1a) to single dwelling house (C3)."/>
    <s v="Suite 1, 47 St Margarets Grove, Twickenham, TW1 1JF, "/>
    <s v="TW1 1JF"/>
    <m/>
    <m/>
    <m/>
    <m/>
    <m/>
    <m/>
    <m/>
    <m/>
    <m/>
    <n v="0"/>
    <n v="1"/>
    <m/>
    <m/>
    <m/>
    <m/>
    <m/>
    <m/>
    <m/>
    <m/>
    <n v="1"/>
    <n v="1"/>
    <n v="0"/>
    <n v="0"/>
    <n v="0"/>
    <n v="0"/>
    <n v="0"/>
    <n v="0"/>
    <n v="0"/>
    <n v="0"/>
    <n v="1"/>
    <m/>
    <m/>
    <n v="0.5"/>
    <n v="0.5"/>
    <m/>
    <m/>
    <m/>
    <m/>
    <m/>
    <m/>
    <m/>
    <m/>
    <n v="1"/>
    <n v="1"/>
    <m/>
    <m/>
    <n v="516472"/>
    <n v="174374"/>
    <x v="0"/>
    <x v="0"/>
    <x v="0"/>
  </r>
  <r>
    <s v="21/1220/GPD15"/>
    <x v="2"/>
    <x v="1"/>
    <d v="2021-06-10T00:00:00"/>
    <d v="2024-06-10T00:00:00"/>
    <m/>
    <m/>
    <x v="2"/>
    <x v="0"/>
    <s v="Y"/>
    <s v="Change of use of suites 2, 3 and 4 from offices (B1) to 3 one-bedroom single family dwellings."/>
    <s v="Suites 2, 3 And 4, 47 St Margarets Grove, Twickenham"/>
    <s v="TW1 1JF"/>
    <m/>
    <m/>
    <m/>
    <m/>
    <m/>
    <m/>
    <m/>
    <m/>
    <m/>
    <n v="0"/>
    <n v="3"/>
    <m/>
    <m/>
    <m/>
    <m/>
    <m/>
    <m/>
    <m/>
    <m/>
    <n v="3"/>
    <n v="3"/>
    <n v="0"/>
    <n v="0"/>
    <n v="0"/>
    <n v="0"/>
    <n v="0"/>
    <n v="0"/>
    <n v="0"/>
    <n v="0"/>
    <n v="3"/>
    <m/>
    <m/>
    <n v="1.5"/>
    <n v="1.5"/>
    <m/>
    <m/>
    <m/>
    <m/>
    <m/>
    <m/>
    <m/>
    <m/>
    <n v="3"/>
    <n v="3"/>
    <m/>
    <m/>
    <n v="516481"/>
    <n v="174369"/>
    <x v="0"/>
    <x v="0"/>
    <x v="0"/>
  </r>
  <r>
    <s v="21/1493/GPD15"/>
    <x v="2"/>
    <x v="1"/>
    <d v="2021-07-09T00:00:00"/>
    <d v="2024-07-09T00:00:00"/>
    <m/>
    <m/>
    <x v="2"/>
    <x v="0"/>
    <s v="Y"/>
    <s v="Change of use of first floor office space to create 5 residential units (C3)"/>
    <s v="61 High Street, Teddington, TW11 8HA"/>
    <s v="TW11 8HA"/>
    <m/>
    <m/>
    <m/>
    <m/>
    <m/>
    <m/>
    <m/>
    <m/>
    <m/>
    <n v="0"/>
    <n v="3"/>
    <n v="2"/>
    <m/>
    <m/>
    <m/>
    <m/>
    <m/>
    <m/>
    <m/>
    <n v="5"/>
    <n v="3"/>
    <n v="2"/>
    <n v="0"/>
    <n v="0"/>
    <n v="0"/>
    <n v="0"/>
    <n v="0"/>
    <n v="0"/>
    <n v="0"/>
    <n v="5"/>
    <m/>
    <m/>
    <n v="2.5"/>
    <n v="2.5"/>
    <m/>
    <m/>
    <m/>
    <m/>
    <m/>
    <m/>
    <m/>
    <m/>
    <n v="5"/>
    <n v="5"/>
    <m/>
    <m/>
    <n v="516134"/>
    <n v="171142"/>
    <x v="2"/>
    <x v="2"/>
    <x v="0"/>
  </r>
  <r>
    <s v="21/1788/GPD15"/>
    <x v="2"/>
    <x v="1"/>
    <d v="2021-07-07T00:00:00"/>
    <d v="2024-07-07T00:00:00"/>
    <m/>
    <m/>
    <x v="2"/>
    <x v="0"/>
    <s v="Y"/>
    <s v="Change of use from office space to 6 residential units."/>
    <s v="37 Sheen Road, Richmond, TW9 1AJ"/>
    <s v="TW9 1AJ"/>
    <m/>
    <m/>
    <m/>
    <m/>
    <m/>
    <m/>
    <m/>
    <m/>
    <m/>
    <n v="0"/>
    <m/>
    <n v="4"/>
    <n v="2"/>
    <m/>
    <m/>
    <m/>
    <m/>
    <m/>
    <m/>
    <n v="6"/>
    <n v="0"/>
    <n v="4"/>
    <n v="2"/>
    <n v="0"/>
    <n v="0"/>
    <n v="0"/>
    <n v="0"/>
    <n v="0"/>
    <n v="0"/>
    <n v="6"/>
    <m/>
    <m/>
    <n v="3"/>
    <n v="3"/>
    <m/>
    <m/>
    <m/>
    <m/>
    <m/>
    <m/>
    <m/>
    <m/>
    <n v="6"/>
    <n v="6"/>
    <m/>
    <m/>
    <n v="518272"/>
    <n v="174943"/>
    <x v="4"/>
    <x v="4"/>
    <x v="0"/>
  </r>
  <r>
    <s v="21/1864/FUL"/>
    <x v="2"/>
    <x v="0"/>
    <d v="2022-03-31T00:00:00"/>
    <d v="2025-03-31T00:00:00"/>
    <m/>
    <m/>
    <x v="2"/>
    <x v="0"/>
    <s v="Y"/>
    <s v="Extension of existing house and reversion of two (33 and 35) plots into one and associated hard and soft landscaping"/>
    <s v="33 Ham Farm Road Ham Richmond TW10 5NA"/>
    <s v="TW10 5NA"/>
    <n v="1"/>
    <m/>
    <n v="1"/>
    <m/>
    <m/>
    <m/>
    <m/>
    <m/>
    <m/>
    <n v="2"/>
    <m/>
    <m/>
    <m/>
    <n v="1"/>
    <m/>
    <m/>
    <m/>
    <m/>
    <m/>
    <n v="1"/>
    <n v="-1"/>
    <n v="0"/>
    <n v="-1"/>
    <n v="1"/>
    <n v="0"/>
    <n v="0"/>
    <n v="0"/>
    <n v="0"/>
    <n v="0"/>
    <n v="-1"/>
    <m/>
    <m/>
    <n v="-0.5"/>
    <n v="-0.5"/>
    <m/>
    <m/>
    <m/>
    <m/>
    <m/>
    <m/>
    <m/>
    <m/>
    <n v="-1"/>
    <n v="-1"/>
    <m/>
    <m/>
    <n v="518104"/>
    <n v="171628"/>
    <x v="9"/>
    <x v="9"/>
    <x v="0"/>
  </r>
  <r>
    <s v="21/2497/FUL"/>
    <x v="2"/>
    <x v="0"/>
    <d v="2022-02-02T00:00:00"/>
    <d v="2025-02-02T00:00:00"/>
    <m/>
    <m/>
    <x v="2"/>
    <x v="0"/>
    <s v="Y"/>
    <s v="Retention of dental surgery (Use Class D1) to ground floor and conversion of the first floor to residential use (Use Class C3). Ground and first floor side extension with first floor roof terrace.  Alterations to fenestration and boundary gates. Cycle and"/>
    <s v="37 The Vineyard, Richmond, TW10 6AS"/>
    <s v="TW10 6AS"/>
    <m/>
    <m/>
    <m/>
    <m/>
    <m/>
    <m/>
    <m/>
    <m/>
    <m/>
    <n v="0"/>
    <m/>
    <m/>
    <n v="1"/>
    <m/>
    <m/>
    <m/>
    <m/>
    <m/>
    <m/>
    <n v="1"/>
    <n v="0"/>
    <n v="0"/>
    <n v="1"/>
    <n v="0"/>
    <n v="0"/>
    <n v="0"/>
    <n v="0"/>
    <n v="0"/>
    <n v="0"/>
    <n v="1"/>
    <m/>
    <m/>
    <n v="0.5"/>
    <n v="0.5"/>
    <m/>
    <m/>
    <m/>
    <m/>
    <m/>
    <m/>
    <m/>
    <m/>
    <n v="1"/>
    <n v="1"/>
    <m/>
    <m/>
    <n v="518173"/>
    <n v="174602"/>
    <x v="4"/>
    <x v="4"/>
    <x v="0"/>
  </r>
  <r>
    <s v="21/2528/GPD13"/>
    <x v="2"/>
    <x v="1"/>
    <d v="2021-09-01T00:00:00"/>
    <d v="2024-09-01T00:00:00"/>
    <m/>
    <m/>
    <x v="2"/>
    <x v="0"/>
    <s v="Y"/>
    <s v="Change of use of part of ground floor of property from A2 to C3 Use."/>
    <s v="357 Upper Richmond Road West, East Sheen, London, SW14 8QN, "/>
    <s v="SW14 8QN"/>
    <m/>
    <m/>
    <m/>
    <m/>
    <m/>
    <m/>
    <m/>
    <m/>
    <m/>
    <n v="0"/>
    <n v="1"/>
    <m/>
    <m/>
    <m/>
    <m/>
    <m/>
    <m/>
    <m/>
    <m/>
    <n v="1"/>
    <n v="1"/>
    <n v="0"/>
    <n v="0"/>
    <n v="0"/>
    <n v="0"/>
    <n v="0"/>
    <n v="0"/>
    <n v="0"/>
    <n v="0"/>
    <n v="1"/>
    <m/>
    <m/>
    <n v="0.5"/>
    <n v="0.5"/>
    <m/>
    <m/>
    <m/>
    <m/>
    <m/>
    <m/>
    <m/>
    <m/>
    <n v="1"/>
    <n v="1"/>
    <m/>
    <m/>
    <n v="520553"/>
    <n v="175393"/>
    <x v="1"/>
    <x v="1"/>
    <x v="0"/>
  </r>
  <r>
    <s v="21/2602/FUL"/>
    <x v="2"/>
    <x v="0"/>
    <d v="2021-11-09T00:00:00"/>
    <d v="2024-11-09T00:00:00"/>
    <m/>
    <m/>
    <x v="2"/>
    <x v="0"/>
    <s v="Y"/>
    <s v="Construction of a single storey rear extension and change of use of existing lower ground floor flat from C3 to E(e) (Medical and Health Services) to enable the enlargement of the existing dental practice to provide a further 3 x surgeries."/>
    <s v="200 Castelnau, Barnes, London, SW13 9DW"/>
    <s v="SW13 9DW"/>
    <n v="1"/>
    <m/>
    <m/>
    <m/>
    <m/>
    <m/>
    <m/>
    <m/>
    <m/>
    <n v="1"/>
    <m/>
    <m/>
    <m/>
    <m/>
    <m/>
    <m/>
    <m/>
    <m/>
    <m/>
    <n v="0"/>
    <n v="-1"/>
    <n v="0"/>
    <n v="0"/>
    <n v="0"/>
    <n v="0"/>
    <n v="0"/>
    <n v="0"/>
    <n v="0"/>
    <n v="0"/>
    <n v="-1"/>
    <m/>
    <m/>
    <n v="-0.5"/>
    <n v="-0.5"/>
    <m/>
    <m/>
    <m/>
    <m/>
    <m/>
    <m/>
    <m/>
    <m/>
    <n v="-1"/>
    <n v="-1"/>
    <m/>
    <m/>
    <n v="522822"/>
    <n v="177807"/>
    <x v="5"/>
    <x v="5"/>
    <x v="0"/>
  </r>
  <r>
    <s v="21/2646/FUL"/>
    <x v="1"/>
    <x v="0"/>
    <d v="2021-12-07T00:00:00"/>
    <d v="2024-12-07T00:00:00"/>
    <m/>
    <m/>
    <x v="2"/>
    <x v="0"/>
    <s v="Y"/>
    <s v="Two storey side extension to facilitate the conversion of the existing house into two flats. Associated cycle and refuse stores. Solar panels on rear roofslope and side roofslope to outrigger."/>
    <s v="39 Gainsborough Road, Richmond, TW9 2DZ"/>
    <s v="TW9 2DZ"/>
    <m/>
    <m/>
    <n v="1"/>
    <m/>
    <m/>
    <m/>
    <m/>
    <m/>
    <m/>
    <n v="1"/>
    <m/>
    <n v="2"/>
    <m/>
    <m/>
    <m/>
    <m/>
    <m/>
    <m/>
    <m/>
    <n v="2"/>
    <n v="0"/>
    <n v="2"/>
    <n v="-1"/>
    <n v="0"/>
    <n v="0"/>
    <n v="0"/>
    <n v="0"/>
    <n v="0"/>
    <n v="0"/>
    <n v="1"/>
    <m/>
    <m/>
    <n v="0.5"/>
    <n v="0.5"/>
    <m/>
    <m/>
    <m/>
    <m/>
    <m/>
    <m/>
    <m/>
    <m/>
    <n v="1"/>
    <n v="1"/>
    <m/>
    <m/>
    <n v="518834"/>
    <n v="175928"/>
    <x v="13"/>
    <x v="13"/>
    <x v="0"/>
  </r>
  <r>
    <s v="21/2665/GPD13"/>
    <x v="2"/>
    <x v="1"/>
    <d v="2021-09-16T00:00:00"/>
    <d v="2024-09-16T00:00:00"/>
    <m/>
    <m/>
    <x v="2"/>
    <x v="0"/>
    <s v="Y"/>
    <s v="Proposed change of use from A1 (retail) units to 2No. 1 bed apartments C3 (residential) Use Class"/>
    <s v="3 - 4 New Broadway, Hampton Hill"/>
    <s v="TW12 1JG"/>
    <m/>
    <m/>
    <m/>
    <m/>
    <m/>
    <m/>
    <m/>
    <m/>
    <m/>
    <n v="0"/>
    <n v="2"/>
    <m/>
    <m/>
    <m/>
    <m/>
    <m/>
    <m/>
    <m/>
    <m/>
    <n v="2"/>
    <n v="2"/>
    <n v="0"/>
    <n v="0"/>
    <n v="0"/>
    <n v="0"/>
    <n v="0"/>
    <n v="0"/>
    <n v="0"/>
    <n v="0"/>
    <n v="2"/>
    <m/>
    <m/>
    <n v="1"/>
    <n v="1"/>
    <m/>
    <m/>
    <m/>
    <m/>
    <m/>
    <m/>
    <m/>
    <m/>
    <n v="2"/>
    <n v="2"/>
    <m/>
    <m/>
    <n v="514554"/>
    <n v="171263"/>
    <x v="6"/>
    <x v="6"/>
    <x v="0"/>
  </r>
  <r>
    <s v="21/2864/FUL"/>
    <x v="2"/>
    <x v="0"/>
    <d v="2021-12-22T00:00:00"/>
    <d v="2024-12-22T00:00:00"/>
    <d v="2022-08-17T00:00:00"/>
    <m/>
    <x v="2"/>
    <x v="0"/>
    <s v="Y"/>
    <s v="Reinstatement of period features to front elevation, enlargement of front lightwell and provision of balustrade, demolition of two storey rear extension and construction of new two storey rear etension, formation of reduced level rear terrace, replacement windows and reinstatement as a single dwellinghouse."/>
    <s v="28 Lonsdale Road Barnes London SW13 9EB"/>
    <s v="SW13 9EB"/>
    <m/>
    <n v="1"/>
    <m/>
    <m/>
    <m/>
    <n v="1"/>
    <m/>
    <m/>
    <m/>
    <n v="2"/>
    <m/>
    <m/>
    <m/>
    <m/>
    <m/>
    <n v="1"/>
    <m/>
    <m/>
    <m/>
    <n v="1"/>
    <n v="0"/>
    <n v="-1"/>
    <n v="0"/>
    <n v="0"/>
    <n v="0"/>
    <n v="0"/>
    <n v="0"/>
    <n v="0"/>
    <n v="0"/>
    <n v="-1"/>
    <m/>
    <m/>
    <n v="-1"/>
    <m/>
    <m/>
    <m/>
    <m/>
    <m/>
    <m/>
    <m/>
    <m/>
    <m/>
    <n v="-1"/>
    <n v="-1"/>
    <m/>
    <m/>
    <n v="522706"/>
    <n v="177845"/>
    <x v="5"/>
    <x v="5"/>
    <x v="0"/>
  </r>
  <r>
    <s v="21/2965/FUL"/>
    <x v="2"/>
    <x v="0"/>
    <d v="2022-03-02T00:00:00"/>
    <d v="2025-03-02T00:00:00"/>
    <m/>
    <m/>
    <x v="2"/>
    <x v="0"/>
    <s v="Y"/>
    <s v="Change of use of basement from mixed storage to self-contained 2 bed dwelling,  single storey extension, extension to existing basement, creation  new side entrance on the eastern elevation, extension of rear terrace,  new pitched roof on the front elevat"/>
    <s v="2 Montrose Avenue, Twickenham, TW2 6HB, "/>
    <s v="TW2 6HB"/>
    <m/>
    <m/>
    <m/>
    <m/>
    <m/>
    <m/>
    <m/>
    <m/>
    <m/>
    <n v="0"/>
    <m/>
    <n v="1"/>
    <m/>
    <m/>
    <m/>
    <m/>
    <m/>
    <m/>
    <m/>
    <n v="1"/>
    <n v="0"/>
    <n v="1"/>
    <n v="0"/>
    <n v="0"/>
    <n v="0"/>
    <n v="0"/>
    <n v="0"/>
    <n v="0"/>
    <n v="0"/>
    <n v="1"/>
    <m/>
    <m/>
    <n v="0.5"/>
    <n v="0.5"/>
    <m/>
    <m/>
    <m/>
    <m/>
    <m/>
    <m/>
    <m/>
    <m/>
    <n v="1"/>
    <n v="1"/>
    <m/>
    <m/>
    <n v="514165"/>
    <n v="173531"/>
    <x v="14"/>
    <x v="14"/>
    <x v="0"/>
  </r>
  <r>
    <s v="21/3330/FUL"/>
    <x v="0"/>
    <x v="0"/>
    <d v="2022-02-02T00:00:00"/>
    <d v="2025-02-02T00:00:00"/>
    <m/>
    <m/>
    <x v="2"/>
    <x v="0"/>
    <s v="Y"/>
    <s v="Construction of terrace of 3 family houses with associated parking and landscaping."/>
    <s v="Car Park, Brooklands Place, Hampton"/>
    <s v="TW12"/>
    <m/>
    <m/>
    <m/>
    <m/>
    <m/>
    <m/>
    <m/>
    <m/>
    <m/>
    <n v="0"/>
    <m/>
    <m/>
    <n v="3"/>
    <m/>
    <m/>
    <m/>
    <m/>
    <m/>
    <m/>
    <n v="3"/>
    <n v="0"/>
    <n v="0"/>
    <n v="3"/>
    <n v="0"/>
    <n v="0"/>
    <n v="0"/>
    <n v="0"/>
    <n v="0"/>
    <n v="0"/>
    <n v="3"/>
    <m/>
    <m/>
    <n v="1.5"/>
    <n v="1.5"/>
    <m/>
    <m/>
    <m/>
    <m/>
    <m/>
    <m/>
    <m/>
    <m/>
    <n v="3"/>
    <n v="3"/>
    <m/>
    <m/>
    <n v="513958"/>
    <n v="171178"/>
    <x v="6"/>
    <x v="6"/>
    <x v="0"/>
  </r>
  <r>
    <s v="21/3498/FUL"/>
    <x v="1"/>
    <x v="0"/>
    <d v="2022-03-07T00:00:00"/>
    <d v="2025-03-07T00:00:00"/>
    <d v="2022-07-04T00:00:00"/>
    <m/>
    <x v="2"/>
    <x v="0"/>
    <s v="Y"/>
    <s v="Single-storey side / rear extension, rear dormer roof extension to main roof and roof to outrigger, rooflights on front roof slope, replacement windows on all elevations and removal of rear chimneys to facilitate the reversion of two two-bedroom self-contained flats to a single household dwellinghouse with associated landscaping"/>
    <s v="17 Elm Grove Road, Barnes"/>
    <s v="SW13 0BU"/>
    <m/>
    <n v="2"/>
    <m/>
    <m/>
    <m/>
    <m/>
    <m/>
    <m/>
    <m/>
    <n v="2"/>
    <m/>
    <m/>
    <m/>
    <n v="1"/>
    <m/>
    <m/>
    <m/>
    <m/>
    <m/>
    <n v="1"/>
    <n v="0"/>
    <n v="-2"/>
    <n v="0"/>
    <n v="1"/>
    <n v="0"/>
    <n v="0"/>
    <n v="0"/>
    <n v="0"/>
    <n v="0"/>
    <n v="-1"/>
    <m/>
    <m/>
    <n v="-1"/>
    <m/>
    <m/>
    <m/>
    <m/>
    <m/>
    <m/>
    <m/>
    <m/>
    <m/>
    <n v="-1"/>
    <n v="-1"/>
    <m/>
    <m/>
    <n v="522359"/>
    <n v="176498"/>
    <x v="5"/>
    <x v="5"/>
    <x v="0"/>
  </r>
  <r>
    <s v="21/3859/GPD26"/>
    <x v="2"/>
    <x v="1"/>
    <d v="2022-01-10T00:00:00"/>
    <d v="2025-01-10T00:00:00"/>
    <m/>
    <m/>
    <x v="2"/>
    <x v="0"/>
    <s v="Y"/>
    <s v="Change of use of a dance studio (Class E) into four flats (Class C3)"/>
    <s v="12 Park Road, Hampton Wick, Kingston Upon Thames, KT1 4AS, "/>
    <s v="KT1 4AS"/>
    <m/>
    <m/>
    <m/>
    <m/>
    <m/>
    <m/>
    <m/>
    <m/>
    <m/>
    <n v="0"/>
    <n v="4"/>
    <m/>
    <m/>
    <m/>
    <m/>
    <m/>
    <m/>
    <m/>
    <m/>
    <n v="4"/>
    <n v="4"/>
    <n v="0"/>
    <n v="0"/>
    <n v="0"/>
    <n v="0"/>
    <n v="0"/>
    <n v="0"/>
    <n v="0"/>
    <n v="0"/>
    <n v="4"/>
    <m/>
    <m/>
    <m/>
    <n v="4"/>
    <m/>
    <m/>
    <m/>
    <m/>
    <m/>
    <m/>
    <m/>
    <m/>
    <n v="4"/>
    <n v="4"/>
    <m/>
    <m/>
    <n v="517458"/>
    <n v="169588"/>
    <x v="11"/>
    <x v="11"/>
    <x v="0"/>
  </r>
  <r>
    <s v="21/3975/GPD26"/>
    <x v="2"/>
    <x v="1"/>
    <d v="2022-01-10T00:00:00"/>
    <d v="2025-01-10T00:00:00"/>
    <m/>
    <m/>
    <x v="2"/>
    <x v="0"/>
    <s v="Y"/>
    <s v="Change of use of part ground floor and all of first floor at 14 Eton Street from commercial, business and service (Class E) to residential (Class C3) to provide 1 no. studio flat_x000d_"/>
    <s v="14 Eton Street, Richmond, TW9 1EE"/>
    <s v="TW9 1EE"/>
    <m/>
    <m/>
    <m/>
    <m/>
    <m/>
    <m/>
    <m/>
    <m/>
    <m/>
    <n v="0"/>
    <n v="1"/>
    <m/>
    <m/>
    <m/>
    <m/>
    <m/>
    <m/>
    <m/>
    <m/>
    <n v="1"/>
    <n v="1"/>
    <n v="0"/>
    <n v="0"/>
    <n v="0"/>
    <n v="0"/>
    <n v="0"/>
    <n v="0"/>
    <n v="0"/>
    <n v="0"/>
    <n v="1"/>
    <m/>
    <m/>
    <n v="0.5"/>
    <n v="0.5"/>
    <m/>
    <m/>
    <m/>
    <m/>
    <m/>
    <m/>
    <m/>
    <m/>
    <n v="1"/>
    <n v="1"/>
    <m/>
    <m/>
    <n v="518039"/>
    <n v="174890"/>
    <x v="4"/>
    <x v="4"/>
    <x v="0"/>
  </r>
  <r>
    <s v="21/4123/GPD26"/>
    <x v="2"/>
    <x v="1"/>
    <d v="2022-01-21T00:00:00"/>
    <d v="2025-01-21T00:00:00"/>
    <m/>
    <m/>
    <x v="2"/>
    <x v="0"/>
    <s v="Y"/>
    <s v="Change of use and conversion of Unit H from Use Class E office to Use Class C3 dwelling house, with ground level car and cycle parking and refuse storage."/>
    <s v="Unit H, 42 Upper Richmond Road West, East Sheen, London, SW14 8DD, "/>
    <s v="SW14 8DD"/>
    <m/>
    <m/>
    <m/>
    <m/>
    <m/>
    <m/>
    <m/>
    <m/>
    <m/>
    <n v="0"/>
    <n v="1"/>
    <m/>
    <m/>
    <m/>
    <m/>
    <m/>
    <m/>
    <m/>
    <m/>
    <n v="1"/>
    <n v="1"/>
    <n v="0"/>
    <n v="0"/>
    <n v="0"/>
    <n v="0"/>
    <n v="0"/>
    <n v="0"/>
    <n v="0"/>
    <n v="0"/>
    <n v="1"/>
    <m/>
    <m/>
    <n v="0.5"/>
    <n v="0.5"/>
    <m/>
    <m/>
    <m/>
    <m/>
    <m/>
    <m/>
    <m/>
    <m/>
    <n v="1"/>
    <n v="1"/>
    <m/>
    <m/>
    <n v="521328"/>
    <n v="175496"/>
    <x v="10"/>
    <x v="10"/>
    <x v="0"/>
  </r>
  <r>
    <s v="22/0153/GPD26"/>
    <x v="2"/>
    <x v="1"/>
    <d v="2022-03-22T00:00:00"/>
    <d v="2025-03-22T00:00:00"/>
    <m/>
    <m/>
    <x v="2"/>
    <x v="0"/>
    <s v="Y"/>
    <s v="Change of use of part of ground floor and first floor from restaurant to C3 residential use to provide 1 additional first floor flat"/>
    <s v="29 Kew Road, Richmond, TW9 2NQ"/>
    <s v="TW9 2NQ"/>
    <m/>
    <m/>
    <m/>
    <m/>
    <m/>
    <m/>
    <m/>
    <m/>
    <m/>
    <n v="0"/>
    <n v="1"/>
    <m/>
    <m/>
    <m/>
    <m/>
    <m/>
    <m/>
    <m/>
    <m/>
    <n v="1"/>
    <n v="1"/>
    <n v="0"/>
    <n v="0"/>
    <n v="0"/>
    <n v="0"/>
    <n v="0"/>
    <n v="0"/>
    <n v="0"/>
    <n v="0"/>
    <n v="1"/>
    <m/>
    <m/>
    <n v="0.5"/>
    <n v="0.5"/>
    <m/>
    <m/>
    <m/>
    <m/>
    <m/>
    <m/>
    <m/>
    <m/>
    <n v="1"/>
    <n v="1"/>
    <m/>
    <m/>
    <n v="518059"/>
    <n v="175250"/>
    <x v="4"/>
    <x v="4"/>
    <x v="0"/>
  </r>
  <r>
    <s v="22/0229/GPD26"/>
    <x v="2"/>
    <x v="1"/>
    <d v="2022-03-24T00:00:00"/>
    <d v="2025-03-24T00:00:00"/>
    <m/>
    <m/>
    <x v="2"/>
    <x v="0"/>
    <s v="Y"/>
    <s v="Change of use from offices to dwelling houses to create 2 self contained flats (3b 6p, 5b 8p)"/>
    <s v="32 Candler Mews, Twickenham, TW1 3JF"/>
    <s v="TW1 3JF"/>
    <m/>
    <m/>
    <m/>
    <m/>
    <m/>
    <m/>
    <m/>
    <m/>
    <m/>
    <n v="0"/>
    <m/>
    <m/>
    <n v="1"/>
    <m/>
    <n v="1"/>
    <m/>
    <m/>
    <m/>
    <m/>
    <n v="2"/>
    <n v="0"/>
    <n v="0"/>
    <n v="1"/>
    <n v="0"/>
    <n v="1"/>
    <n v="0"/>
    <n v="0"/>
    <n v="0"/>
    <n v="0"/>
    <n v="2"/>
    <m/>
    <m/>
    <n v="1"/>
    <n v="1"/>
    <m/>
    <m/>
    <m/>
    <m/>
    <m/>
    <m/>
    <m/>
    <m/>
    <n v="2"/>
    <n v="2"/>
    <m/>
    <m/>
    <n v="516346"/>
    <n v="173774"/>
    <x v="3"/>
    <x v="3"/>
    <x v="0"/>
  </r>
  <r>
    <s v="22/0304/GPD26"/>
    <x v="2"/>
    <x v="1"/>
    <d v="2022-03-24T00:00:00"/>
    <d v="2025-03-24T00:00:00"/>
    <m/>
    <m/>
    <x v="2"/>
    <x v="0"/>
    <s v="Y"/>
    <s v="Change of use from class E office to single dwellinghouse, with ground level car and cycle parking and refuse storage."/>
    <s v="Unit J1 And J2, 42 Upper Richmond Road West, East Sheen, London, SW14 8DD, "/>
    <s v="SW14 8DD"/>
    <m/>
    <m/>
    <m/>
    <m/>
    <m/>
    <m/>
    <m/>
    <m/>
    <m/>
    <n v="0"/>
    <m/>
    <n v="1"/>
    <m/>
    <m/>
    <m/>
    <m/>
    <m/>
    <m/>
    <m/>
    <n v="1"/>
    <n v="0"/>
    <n v="1"/>
    <n v="0"/>
    <n v="0"/>
    <n v="0"/>
    <n v="0"/>
    <n v="0"/>
    <n v="0"/>
    <n v="0"/>
    <n v="1"/>
    <m/>
    <m/>
    <n v="0.5"/>
    <n v="0.5"/>
    <m/>
    <m/>
    <m/>
    <m/>
    <m/>
    <m/>
    <m/>
    <m/>
    <n v="1"/>
    <n v="1"/>
    <m/>
    <m/>
    <n v="521328"/>
    <n v="175496"/>
    <x v="10"/>
    <x v="10"/>
    <x v="0"/>
  </r>
  <r>
    <s v="Site Allocation"/>
    <x v="0"/>
    <x v="0"/>
    <m/>
    <m/>
    <m/>
    <m/>
    <x v="3"/>
    <x v="6"/>
    <s v="Sainsbury’s, Manor Road"/>
    <m/>
    <s v="Sainsbury’s, Manor Road/Lower Richmond Road"/>
    <m/>
    <m/>
    <m/>
    <m/>
    <m/>
    <m/>
    <m/>
    <m/>
    <m/>
    <m/>
    <m/>
    <m/>
    <m/>
    <m/>
    <m/>
    <m/>
    <m/>
    <m/>
    <m/>
    <m/>
    <m/>
    <m/>
    <m/>
    <m/>
    <m/>
    <m/>
    <m/>
    <m/>
    <m/>
    <m/>
    <n v="250"/>
    <m/>
    <m/>
    <n v="0"/>
    <n v="0"/>
    <n v="0"/>
    <n v="0"/>
    <n v="0"/>
    <n v="50"/>
    <n v="50"/>
    <n v="50"/>
    <n v="50"/>
    <n v="50"/>
    <n v="0"/>
    <n v="250"/>
    <m/>
    <m/>
    <n v="519125"/>
    <n v="175579"/>
    <x v="9"/>
    <x v="9"/>
    <x v="0"/>
  </r>
  <r>
    <s v="Site Allocation"/>
    <x v="0"/>
    <x v="0"/>
    <m/>
    <m/>
    <m/>
    <m/>
    <x v="3"/>
    <x v="6"/>
    <s v="Mereway Centre"/>
    <m/>
    <s v="The Mereway Centre Mereway Road Twickenham"/>
    <m/>
    <m/>
    <m/>
    <m/>
    <m/>
    <m/>
    <m/>
    <m/>
    <m/>
    <m/>
    <m/>
    <m/>
    <m/>
    <m/>
    <m/>
    <m/>
    <m/>
    <m/>
    <m/>
    <m/>
    <m/>
    <m/>
    <m/>
    <m/>
    <m/>
    <m/>
    <m/>
    <m/>
    <m/>
    <m/>
    <n v="40"/>
    <m/>
    <m/>
    <n v="0"/>
    <n v="0"/>
    <n v="0"/>
    <n v="20"/>
    <n v="20"/>
    <n v="0"/>
    <n v="0"/>
    <n v="0"/>
    <n v="0"/>
    <n v="0"/>
    <n v="40"/>
    <n v="40"/>
    <m/>
    <m/>
    <n v="515033"/>
    <n v="173287"/>
    <x v="8"/>
    <x v="8"/>
    <x v="0"/>
  </r>
  <r>
    <s v="Site Allocation"/>
    <x v="0"/>
    <x v="0"/>
    <m/>
    <m/>
    <m/>
    <m/>
    <x v="3"/>
    <x v="6"/>
    <s v="Teddington Telephone Exchange"/>
    <m/>
    <s v="Telephone Exchange, 88 High Street, Teddington, TW1 18JD"/>
    <m/>
    <m/>
    <m/>
    <m/>
    <m/>
    <m/>
    <m/>
    <m/>
    <m/>
    <m/>
    <m/>
    <m/>
    <m/>
    <m/>
    <m/>
    <m/>
    <m/>
    <m/>
    <m/>
    <m/>
    <m/>
    <m/>
    <m/>
    <m/>
    <m/>
    <m/>
    <m/>
    <m/>
    <m/>
    <m/>
    <n v="20"/>
    <m/>
    <m/>
    <n v="0"/>
    <n v="0"/>
    <n v="0"/>
    <n v="0"/>
    <n v="0"/>
    <n v="0"/>
    <n v="5"/>
    <n v="5"/>
    <n v="5"/>
    <n v="5"/>
    <n v="0"/>
    <n v="20"/>
    <m/>
    <m/>
    <n v="516258"/>
    <n v="171100"/>
    <x v="2"/>
    <x v="2"/>
    <x v="0"/>
  </r>
  <r>
    <s v="19/0510/FUL"/>
    <x v="0"/>
    <x v="0"/>
    <m/>
    <m/>
    <m/>
    <m/>
    <x v="4"/>
    <x v="6"/>
    <s v="Homebase, Manor Road"/>
    <s v="Demolition of existing buildings and structures and comprehensive residential-led redevelopment of a single storey pavilion, basements and four buildings of between four and nine storeys to provide 385 residential units (Class C3), flexible retail /community / office uses"/>
    <s v="Homebase, 84 Manor Road Richmond TW9 1YB"/>
    <m/>
    <m/>
    <m/>
    <m/>
    <m/>
    <m/>
    <m/>
    <m/>
    <m/>
    <m/>
    <m/>
    <m/>
    <m/>
    <m/>
    <m/>
    <m/>
    <m/>
    <m/>
    <m/>
    <m/>
    <m/>
    <m/>
    <m/>
    <m/>
    <m/>
    <m/>
    <m/>
    <m/>
    <m/>
    <m/>
    <n v="385"/>
    <m/>
    <m/>
    <n v="0"/>
    <n v="0"/>
    <n v="0"/>
    <n v="0"/>
    <n v="96.25"/>
    <n v="96.25"/>
    <n v="96.25"/>
    <n v="96.25"/>
    <n v="0"/>
    <n v="0"/>
    <n v="96.25"/>
    <n v="385"/>
    <m/>
    <m/>
    <n v="518920"/>
    <n v="175418"/>
    <x v="16"/>
    <x v="16"/>
    <x v="0"/>
  </r>
  <r>
    <s v="20/0539/FUL"/>
    <x v="0"/>
    <x v="0"/>
    <d v="2022-04-04T00:00:00"/>
    <m/>
    <d v="2022-07-01T00:00:00"/>
    <m/>
    <x v="4"/>
    <x v="7"/>
    <s v="The Strathmore Centre"/>
    <s v="Demolition of all existing buildings; erection of two 3-storey buildings comprising 30 residential dwellings in total (6 x1 bedroom, 17 x 2 bedroom &amp; 7 x 3 bedroom); erection of single storey nursery building (294 sqm in total) alterations to existing access road and formation of 36 no. car parking spaces at grade; landscaping including communal amenity space and ecological enhancement area; secure cycle and refuse storage structures."/>
    <s v="The Strathmore Centre, Strathmore Road, Teddington TW11 8UH"/>
    <m/>
    <m/>
    <m/>
    <m/>
    <m/>
    <m/>
    <m/>
    <m/>
    <m/>
    <m/>
    <m/>
    <m/>
    <m/>
    <m/>
    <m/>
    <m/>
    <m/>
    <m/>
    <m/>
    <m/>
    <m/>
    <m/>
    <m/>
    <m/>
    <m/>
    <m/>
    <m/>
    <m/>
    <m/>
    <m/>
    <n v="30"/>
    <m/>
    <m/>
    <n v="0"/>
    <n v="0"/>
    <n v="30"/>
    <n v="0"/>
    <n v="0"/>
    <n v="0"/>
    <n v="0"/>
    <n v="0"/>
    <n v="0"/>
    <n v="0"/>
    <n v="30"/>
    <n v="30"/>
    <m/>
    <m/>
    <n v="515141"/>
    <n v="171791"/>
    <x v="6"/>
    <x v="6"/>
    <x v="0"/>
  </r>
  <r>
    <s v="21/2533/FUL"/>
    <x v="0"/>
    <x v="0"/>
    <d v="2022-06-23T00:00:00"/>
    <m/>
    <m/>
    <m/>
    <x v="4"/>
    <x v="7"/>
    <s v="Elleray Hall"/>
    <s v="Provision of new community centre on existing North Lane Depot, East Car Park site, together with demolition of existing community centre and provision of affordable housing on existing Elleray Hall site."/>
    <s v="Elleray Hall Site North Lane Depot And East Car Park, Middle Lane, Teddington_x000a_"/>
    <m/>
    <m/>
    <m/>
    <m/>
    <m/>
    <m/>
    <m/>
    <m/>
    <m/>
    <m/>
    <m/>
    <m/>
    <m/>
    <m/>
    <m/>
    <m/>
    <m/>
    <m/>
    <m/>
    <m/>
    <m/>
    <m/>
    <m/>
    <m/>
    <m/>
    <m/>
    <m/>
    <m/>
    <m/>
    <m/>
    <n v="16"/>
    <m/>
    <m/>
    <n v="0"/>
    <n v="16"/>
    <n v="0"/>
    <n v="0"/>
    <n v="0"/>
    <n v="0"/>
    <n v="0"/>
    <n v="0"/>
    <n v="0"/>
    <n v="0"/>
    <n v="16"/>
    <n v="16"/>
    <m/>
    <m/>
    <n v="515712"/>
    <n v="170847"/>
    <x v="2"/>
    <x v="2"/>
    <x v="0"/>
  </r>
  <r>
    <s v="21/2758/FUL"/>
    <x v="4"/>
    <x v="0"/>
    <d v="2022-12-21T00:00:00"/>
    <m/>
    <m/>
    <m/>
    <x v="4"/>
    <x v="6"/>
    <s v="Twickenham Riverside"/>
    <s v="Demolition of existing buildings and structures and redevelopment of the site comprising 45 residential units (Use Class C3), ground floor commercial/retail/cafe (Use Class E), public house (Sui Generis), boathouse locker storage, floating pontoon and floating ecosystems with associated landscaping, reprovision of Diamond Jubilee Gardens, alterations to highway layout and parking provision and other relevant works."/>
    <s v="1-1C King Street, 2-4 Water Lane, The Embankment And River Wall, Water Lane, Wharf Lane And The Diamond Jubilee Gardens, Twickenham"/>
    <m/>
    <m/>
    <m/>
    <m/>
    <m/>
    <m/>
    <m/>
    <m/>
    <m/>
    <m/>
    <m/>
    <m/>
    <m/>
    <m/>
    <m/>
    <m/>
    <m/>
    <m/>
    <m/>
    <m/>
    <m/>
    <m/>
    <m/>
    <m/>
    <m/>
    <m/>
    <m/>
    <m/>
    <m/>
    <m/>
    <n v="45"/>
    <m/>
    <m/>
    <n v="0"/>
    <n v="0"/>
    <n v="0"/>
    <n v="22.5"/>
    <n v="22.5"/>
    <n v="0"/>
    <n v="0"/>
    <n v="0"/>
    <n v="0"/>
    <n v="0"/>
    <n v="45"/>
    <n v="45"/>
    <m/>
    <m/>
    <n v="516311"/>
    <n v="173216"/>
    <x v="3"/>
    <x v="3"/>
    <x v="0"/>
  </r>
  <r>
    <s v="22/1442/FUL"/>
    <x v="0"/>
    <x v="0"/>
    <d v="2023-03-22T00:00:00"/>
    <m/>
    <m/>
    <m/>
    <x v="4"/>
    <x v="6"/>
    <s v="Ham Central"/>
    <s v="Demolition of existing buildings on-site and change of use of land within Ham Close, the Woodville Day Centre and St Richards Church of England Primary School and the existing recycling and parking area to the east of Ham Village Green for a phased mixed-use redevelopment comprising: a. 452 residential homes (Class C3) up to 6 storeys"/>
    <s v="Ham Close, Ham Village Green, Car Park To East Of Ham Village Green, And Part Of Woodville Day Centre Site And St Richards Church Of England Primary School Site, Ham"/>
    <m/>
    <m/>
    <m/>
    <m/>
    <m/>
    <m/>
    <m/>
    <m/>
    <m/>
    <m/>
    <m/>
    <m/>
    <m/>
    <m/>
    <m/>
    <m/>
    <m/>
    <m/>
    <m/>
    <m/>
    <m/>
    <m/>
    <m/>
    <m/>
    <m/>
    <m/>
    <m/>
    <m/>
    <m/>
    <m/>
    <n v="260"/>
    <m/>
    <m/>
    <n v="0"/>
    <n v="0"/>
    <n v="58"/>
    <n v="0"/>
    <n v="112"/>
    <n v="0"/>
    <n v="0"/>
    <n v="90"/>
    <n v="0"/>
    <n v="0"/>
    <n v="170"/>
    <n v="260"/>
    <m/>
    <m/>
    <n v="517177"/>
    <n v="172352"/>
    <x v="9"/>
    <x v="9"/>
    <x v="0"/>
  </r>
  <r>
    <s v="22/3112/FUL"/>
    <x v="0"/>
    <x v="0"/>
    <m/>
    <m/>
    <m/>
    <m/>
    <x v="4"/>
    <x v="7"/>
    <s v="Meadows Hall"/>
    <s v="Erection of one 4-storey building and one 2-storey building to provide 12 affordable housing units (7 Supported Living units and 5 London Living Rent units), plus one residential support unit; removal of existing vehicular access; landscaping including communal amenity space and ecological enhancement area; erection of ancillary structures including secure cycle and refuse storage structures."/>
    <s v="Meadows Hall Church Road Richmond TW10 6LN"/>
    <m/>
    <m/>
    <m/>
    <m/>
    <m/>
    <m/>
    <m/>
    <m/>
    <m/>
    <m/>
    <m/>
    <m/>
    <m/>
    <m/>
    <m/>
    <m/>
    <m/>
    <m/>
    <m/>
    <m/>
    <m/>
    <m/>
    <m/>
    <m/>
    <m/>
    <m/>
    <m/>
    <m/>
    <m/>
    <m/>
    <n v="12"/>
    <m/>
    <m/>
    <n v="0"/>
    <n v="0"/>
    <n v="12"/>
    <n v="0"/>
    <n v="0"/>
    <n v="0"/>
    <n v="0"/>
    <n v="0"/>
    <n v="0"/>
    <n v="0"/>
    <n v="12"/>
    <n v="12"/>
    <m/>
    <m/>
    <n v="518385"/>
    <n v="174928"/>
    <x v="18"/>
    <x v="4"/>
    <x v="0"/>
  </r>
  <r>
    <s v="Site Allocation"/>
    <x v="4"/>
    <x v="0"/>
    <m/>
    <m/>
    <m/>
    <m/>
    <x v="4"/>
    <x v="6"/>
    <s v="Stag Brewery"/>
    <m/>
    <s v="The Stag Brewery Lower Richmond Road Mortlake London SW14 7ET"/>
    <m/>
    <m/>
    <m/>
    <m/>
    <m/>
    <m/>
    <m/>
    <m/>
    <m/>
    <m/>
    <m/>
    <m/>
    <m/>
    <m/>
    <m/>
    <m/>
    <m/>
    <m/>
    <m/>
    <m/>
    <m/>
    <m/>
    <m/>
    <m/>
    <m/>
    <m/>
    <m/>
    <m/>
    <m/>
    <m/>
    <n v="550"/>
    <m/>
    <m/>
    <n v="0"/>
    <n v="0"/>
    <n v="0"/>
    <n v="0"/>
    <n v="150"/>
    <n v="80"/>
    <n v="80"/>
    <n v="80"/>
    <n v="80"/>
    <n v="80"/>
    <n v="150"/>
    <n v="550"/>
    <m/>
    <m/>
    <n v="520502"/>
    <n v="175950"/>
    <x v="10"/>
    <x v="10"/>
    <x v="0"/>
  </r>
  <r>
    <s v="Site Allocation"/>
    <x v="0"/>
    <x v="0"/>
    <m/>
    <m/>
    <m/>
    <m/>
    <x v="4"/>
    <x v="6"/>
    <s v="Kew Biothane"/>
    <m/>
    <s v="Kew Biothane Plant, Melliss Avenue, Kew"/>
    <m/>
    <m/>
    <m/>
    <m/>
    <m/>
    <m/>
    <m/>
    <m/>
    <m/>
    <m/>
    <m/>
    <m/>
    <m/>
    <m/>
    <m/>
    <m/>
    <m/>
    <m/>
    <m/>
    <m/>
    <m/>
    <m/>
    <m/>
    <m/>
    <m/>
    <m/>
    <m/>
    <m/>
    <m/>
    <m/>
    <n v="90"/>
    <m/>
    <m/>
    <n v="0"/>
    <n v="0"/>
    <n v="0"/>
    <n v="90"/>
    <n v="0"/>
    <n v="0"/>
    <n v="0"/>
    <n v="0"/>
    <n v="0"/>
    <n v="0"/>
    <n v="90"/>
    <n v="90"/>
    <m/>
    <m/>
    <n v="519778"/>
    <n v="176914"/>
    <x v="13"/>
    <x v="13"/>
    <x v="0"/>
  </r>
  <r>
    <s v="Site Allocation"/>
    <x v="4"/>
    <x v="0"/>
    <m/>
    <m/>
    <m/>
    <m/>
    <x v="4"/>
    <x v="6"/>
    <s v="Teddington Police Station"/>
    <m/>
    <s v="Teddington Police Station"/>
    <m/>
    <m/>
    <m/>
    <m/>
    <m/>
    <m/>
    <m/>
    <m/>
    <m/>
    <m/>
    <m/>
    <m/>
    <m/>
    <m/>
    <m/>
    <m/>
    <m/>
    <m/>
    <m/>
    <m/>
    <m/>
    <m/>
    <m/>
    <m/>
    <m/>
    <m/>
    <m/>
    <m/>
    <m/>
    <m/>
    <n v="20"/>
    <m/>
    <m/>
    <n v="0"/>
    <n v="0"/>
    <n v="0"/>
    <n v="0"/>
    <n v="20"/>
    <n v="0"/>
    <n v="0"/>
    <n v="0"/>
    <n v="0"/>
    <n v="0"/>
    <n v="20"/>
    <n v="20"/>
    <m/>
    <m/>
    <n v="515852"/>
    <n v="170855"/>
    <x v="2"/>
    <x v="2"/>
    <x v="0"/>
  </r>
  <r>
    <s v="Site Allocation"/>
    <x v="0"/>
    <x v="0"/>
    <m/>
    <m/>
    <m/>
    <m/>
    <x v="4"/>
    <x v="6"/>
    <s v="Twickenham Telephone Exchange"/>
    <m/>
    <s v="Telephone Exchange, Garfield Road, Twickenham"/>
    <m/>
    <m/>
    <m/>
    <m/>
    <m/>
    <m/>
    <m/>
    <m/>
    <m/>
    <m/>
    <m/>
    <m/>
    <m/>
    <m/>
    <m/>
    <m/>
    <m/>
    <m/>
    <m/>
    <m/>
    <m/>
    <m/>
    <m/>
    <m/>
    <m/>
    <m/>
    <m/>
    <m/>
    <m/>
    <m/>
    <n v="20"/>
    <m/>
    <m/>
    <n v="0"/>
    <n v="0"/>
    <n v="0"/>
    <n v="10"/>
    <n v="10"/>
    <n v="0"/>
    <n v="0"/>
    <n v="0"/>
    <n v="0"/>
    <n v="0"/>
    <n v="20"/>
    <n v="20"/>
    <m/>
    <m/>
    <n v="516325"/>
    <n v="173426"/>
    <x v="3"/>
    <x v="3"/>
    <x v="0"/>
  </r>
  <r>
    <s v="Site Allocation"/>
    <x v="0"/>
    <x v="0"/>
    <m/>
    <m/>
    <m/>
    <m/>
    <x v="4"/>
    <x v="6"/>
    <s v="Whitton Telephone Exchange"/>
    <m/>
    <s v="Telephone Exchange, Ashdale Close, Whitton, TW1 7BE"/>
    <m/>
    <m/>
    <m/>
    <m/>
    <m/>
    <m/>
    <m/>
    <m/>
    <m/>
    <m/>
    <m/>
    <m/>
    <m/>
    <m/>
    <m/>
    <m/>
    <m/>
    <m/>
    <m/>
    <m/>
    <m/>
    <m/>
    <m/>
    <m/>
    <m/>
    <m/>
    <m/>
    <m/>
    <m/>
    <m/>
    <n v="20"/>
    <m/>
    <m/>
    <n v="0"/>
    <n v="0"/>
    <n v="0"/>
    <n v="10"/>
    <n v="10"/>
    <n v="0"/>
    <n v="0"/>
    <n v="0"/>
    <n v="0"/>
    <n v="0"/>
    <n v="20"/>
    <n v="20"/>
    <m/>
    <m/>
    <n v="514055"/>
    <n v="173847"/>
    <x v="15"/>
    <x v="15"/>
    <x v="0"/>
  </r>
  <r>
    <s v="Small Sites Trend"/>
    <x v="4"/>
    <x v="0"/>
    <m/>
    <m/>
    <m/>
    <m/>
    <x v="4"/>
    <x v="6"/>
    <s v="Small Sites Trend"/>
    <m/>
    <s v="Small Sites Trend"/>
    <m/>
    <m/>
    <m/>
    <m/>
    <m/>
    <m/>
    <m/>
    <m/>
    <m/>
    <m/>
    <m/>
    <m/>
    <m/>
    <m/>
    <m/>
    <m/>
    <m/>
    <m/>
    <m/>
    <m/>
    <m/>
    <m/>
    <m/>
    <m/>
    <m/>
    <m/>
    <m/>
    <m/>
    <m/>
    <m/>
    <n v="742"/>
    <m/>
    <m/>
    <n v="20"/>
    <n v="20"/>
    <n v="234"/>
    <n v="234"/>
    <n v="234"/>
    <n v="234"/>
    <n v="234"/>
    <n v="234"/>
    <n v="234"/>
    <n v="234"/>
    <n v="742"/>
    <n v="1912"/>
    <m/>
    <m/>
    <m/>
    <m/>
    <x v="19"/>
    <x v="18"/>
    <x v="0"/>
  </r>
  <r>
    <m/>
    <x v="5"/>
    <x v="0"/>
    <m/>
    <m/>
    <m/>
    <m/>
    <x v="5"/>
    <x v="8"/>
    <m/>
    <m/>
    <m/>
    <m/>
    <m/>
    <m/>
    <m/>
    <m/>
    <m/>
    <m/>
    <m/>
    <m/>
    <m/>
    <m/>
    <m/>
    <m/>
    <m/>
    <m/>
    <m/>
    <m/>
    <m/>
    <m/>
    <m/>
    <m/>
    <m/>
    <m/>
    <m/>
    <m/>
    <m/>
    <m/>
    <m/>
    <m/>
    <m/>
    <m/>
    <m/>
    <m/>
    <m/>
    <m/>
    <m/>
    <m/>
    <m/>
    <m/>
    <m/>
    <m/>
    <m/>
    <m/>
    <m/>
    <m/>
    <m/>
    <m/>
    <m/>
    <m/>
    <x v="19"/>
    <x v="19"/>
    <x v="0"/>
  </r>
  <r>
    <m/>
    <x v="5"/>
    <x v="0"/>
    <m/>
    <m/>
    <m/>
    <m/>
    <x v="5"/>
    <x v="8"/>
    <m/>
    <m/>
    <m/>
    <m/>
    <m/>
    <m/>
    <m/>
    <m/>
    <m/>
    <m/>
    <m/>
    <m/>
    <m/>
    <m/>
    <m/>
    <m/>
    <m/>
    <m/>
    <m/>
    <m/>
    <m/>
    <m/>
    <m/>
    <m/>
    <m/>
    <m/>
    <m/>
    <m/>
    <m/>
    <m/>
    <m/>
    <m/>
    <m/>
    <m/>
    <m/>
    <m/>
    <m/>
    <m/>
    <m/>
    <m/>
    <m/>
    <m/>
    <m/>
    <m/>
    <m/>
    <m/>
    <m/>
    <m/>
    <m/>
    <m/>
    <m/>
    <m/>
    <x v="19"/>
    <x v="19"/>
    <x v="0"/>
  </r>
  <r>
    <m/>
    <x v="5"/>
    <x v="0"/>
    <m/>
    <m/>
    <m/>
    <m/>
    <x v="5"/>
    <x v="8"/>
    <m/>
    <m/>
    <m/>
    <m/>
    <m/>
    <m/>
    <m/>
    <m/>
    <m/>
    <m/>
    <m/>
    <m/>
    <m/>
    <m/>
    <m/>
    <m/>
    <m/>
    <m/>
    <m/>
    <m/>
    <m/>
    <m/>
    <m/>
    <m/>
    <m/>
    <m/>
    <m/>
    <m/>
    <m/>
    <m/>
    <m/>
    <m/>
    <m/>
    <m/>
    <m/>
    <m/>
    <m/>
    <m/>
    <m/>
    <m/>
    <m/>
    <m/>
    <m/>
    <m/>
    <m/>
    <m/>
    <m/>
    <m/>
    <m/>
    <m/>
    <m/>
    <m/>
    <x v="19"/>
    <x v="19"/>
    <x v="0"/>
  </r>
  <r>
    <m/>
    <x v="5"/>
    <x v="0"/>
    <m/>
    <m/>
    <m/>
    <m/>
    <x v="5"/>
    <x v="8"/>
    <m/>
    <m/>
    <m/>
    <m/>
    <m/>
    <m/>
    <m/>
    <m/>
    <m/>
    <m/>
    <m/>
    <m/>
    <m/>
    <m/>
    <m/>
    <m/>
    <m/>
    <m/>
    <m/>
    <m/>
    <m/>
    <m/>
    <m/>
    <m/>
    <m/>
    <m/>
    <m/>
    <m/>
    <m/>
    <m/>
    <m/>
    <m/>
    <m/>
    <m/>
    <m/>
    <m/>
    <m/>
    <m/>
    <m/>
    <m/>
    <m/>
    <m/>
    <m/>
    <m/>
    <m/>
    <m/>
    <m/>
    <m/>
    <m/>
    <m/>
    <m/>
    <m/>
    <x v="19"/>
    <x v="19"/>
    <x v="0"/>
  </r>
  <r>
    <m/>
    <x v="5"/>
    <x v="0"/>
    <m/>
    <m/>
    <m/>
    <m/>
    <x v="5"/>
    <x v="8"/>
    <m/>
    <m/>
    <m/>
    <m/>
    <m/>
    <m/>
    <m/>
    <m/>
    <m/>
    <m/>
    <m/>
    <m/>
    <m/>
    <m/>
    <m/>
    <m/>
    <m/>
    <m/>
    <m/>
    <m/>
    <m/>
    <m/>
    <m/>
    <m/>
    <m/>
    <m/>
    <m/>
    <m/>
    <m/>
    <m/>
    <m/>
    <m/>
    <m/>
    <m/>
    <m/>
    <m/>
    <m/>
    <m/>
    <m/>
    <m/>
    <m/>
    <m/>
    <m/>
    <m/>
    <m/>
    <m/>
    <m/>
    <m/>
    <m/>
    <m/>
    <m/>
    <m/>
    <x v="19"/>
    <x v="19"/>
    <x v="0"/>
  </r>
  <r>
    <m/>
    <x v="5"/>
    <x v="0"/>
    <m/>
    <m/>
    <m/>
    <m/>
    <x v="5"/>
    <x v="8"/>
    <m/>
    <m/>
    <m/>
    <m/>
    <m/>
    <m/>
    <m/>
    <m/>
    <m/>
    <m/>
    <m/>
    <m/>
    <m/>
    <m/>
    <m/>
    <m/>
    <m/>
    <m/>
    <m/>
    <m/>
    <m/>
    <m/>
    <m/>
    <m/>
    <m/>
    <m/>
    <m/>
    <m/>
    <m/>
    <m/>
    <m/>
    <m/>
    <m/>
    <m/>
    <m/>
    <m/>
    <m/>
    <m/>
    <m/>
    <m/>
    <m/>
    <m/>
    <m/>
    <m/>
    <m/>
    <m/>
    <m/>
    <m/>
    <m/>
    <m/>
    <m/>
    <m/>
    <x v="19"/>
    <x v="19"/>
    <x v="0"/>
  </r>
  <r>
    <m/>
    <x v="5"/>
    <x v="0"/>
    <m/>
    <m/>
    <m/>
    <m/>
    <x v="5"/>
    <x v="8"/>
    <m/>
    <m/>
    <m/>
    <m/>
    <m/>
    <m/>
    <m/>
    <m/>
    <m/>
    <m/>
    <m/>
    <m/>
    <m/>
    <m/>
    <m/>
    <m/>
    <m/>
    <m/>
    <m/>
    <m/>
    <m/>
    <m/>
    <m/>
    <m/>
    <m/>
    <m/>
    <m/>
    <m/>
    <m/>
    <m/>
    <m/>
    <m/>
    <m/>
    <m/>
    <m/>
    <m/>
    <m/>
    <m/>
    <m/>
    <m/>
    <m/>
    <m/>
    <m/>
    <m/>
    <m/>
    <m/>
    <m/>
    <m/>
    <m/>
    <m/>
    <m/>
    <m/>
    <x v="19"/>
    <x v="19"/>
    <x v="0"/>
  </r>
  <r>
    <m/>
    <x v="5"/>
    <x v="0"/>
    <m/>
    <m/>
    <m/>
    <m/>
    <x v="5"/>
    <x v="8"/>
    <m/>
    <m/>
    <m/>
    <m/>
    <m/>
    <m/>
    <m/>
    <m/>
    <m/>
    <m/>
    <m/>
    <m/>
    <m/>
    <m/>
    <m/>
    <m/>
    <m/>
    <m/>
    <m/>
    <m/>
    <m/>
    <m/>
    <m/>
    <m/>
    <m/>
    <m/>
    <m/>
    <m/>
    <m/>
    <m/>
    <m/>
    <m/>
    <m/>
    <m/>
    <m/>
    <m/>
    <m/>
    <m/>
    <m/>
    <m/>
    <m/>
    <m/>
    <m/>
    <m/>
    <m/>
    <m/>
    <m/>
    <m/>
    <m/>
    <m/>
    <m/>
    <m/>
    <x v="19"/>
    <x v="19"/>
    <x v="0"/>
  </r>
  <r>
    <m/>
    <x v="5"/>
    <x v="0"/>
    <m/>
    <m/>
    <m/>
    <m/>
    <x v="5"/>
    <x v="8"/>
    <m/>
    <m/>
    <m/>
    <m/>
    <m/>
    <m/>
    <m/>
    <m/>
    <m/>
    <m/>
    <m/>
    <m/>
    <m/>
    <m/>
    <m/>
    <m/>
    <m/>
    <m/>
    <m/>
    <m/>
    <m/>
    <m/>
    <m/>
    <m/>
    <m/>
    <m/>
    <m/>
    <m/>
    <m/>
    <m/>
    <m/>
    <m/>
    <m/>
    <m/>
    <m/>
    <m/>
    <m/>
    <m/>
    <m/>
    <m/>
    <m/>
    <m/>
    <m/>
    <m/>
    <m/>
    <m/>
    <m/>
    <m/>
    <m/>
    <m/>
    <m/>
    <m/>
    <x v="19"/>
    <x v="19"/>
    <x v="0"/>
  </r>
  <r>
    <m/>
    <x v="5"/>
    <x v="0"/>
    <m/>
    <m/>
    <m/>
    <m/>
    <x v="5"/>
    <x v="8"/>
    <m/>
    <m/>
    <m/>
    <m/>
    <m/>
    <m/>
    <m/>
    <m/>
    <m/>
    <m/>
    <m/>
    <m/>
    <m/>
    <m/>
    <m/>
    <m/>
    <m/>
    <m/>
    <m/>
    <m/>
    <m/>
    <m/>
    <m/>
    <m/>
    <m/>
    <m/>
    <m/>
    <m/>
    <m/>
    <m/>
    <m/>
    <m/>
    <m/>
    <m/>
    <m/>
    <m/>
    <m/>
    <m/>
    <m/>
    <m/>
    <m/>
    <m/>
    <m/>
    <m/>
    <m/>
    <m/>
    <m/>
    <m/>
    <m/>
    <m/>
    <m/>
    <m/>
    <x v="19"/>
    <x v="19"/>
    <x v="0"/>
  </r>
  <r>
    <m/>
    <x v="5"/>
    <x v="0"/>
    <m/>
    <m/>
    <m/>
    <m/>
    <x v="5"/>
    <x v="8"/>
    <m/>
    <m/>
    <m/>
    <m/>
    <m/>
    <m/>
    <m/>
    <m/>
    <m/>
    <m/>
    <m/>
    <m/>
    <m/>
    <m/>
    <m/>
    <m/>
    <m/>
    <m/>
    <m/>
    <m/>
    <m/>
    <m/>
    <m/>
    <m/>
    <m/>
    <m/>
    <m/>
    <m/>
    <m/>
    <m/>
    <m/>
    <m/>
    <m/>
    <m/>
    <m/>
    <m/>
    <m/>
    <m/>
    <m/>
    <m/>
    <m/>
    <m/>
    <m/>
    <m/>
    <m/>
    <m/>
    <m/>
    <m/>
    <m/>
    <m/>
    <m/>
    <m/>
    <x v="19"/>
    <x v="19"/>
    <x v="0"/>
  </r>
  <r>
    <m/>
    <x v="5"/>
    <x v="0"/>
    <m/>
    <m/>
    <m/>
    <m/>
    <x v="5"/>
    <x v="8"/>
    <m/>
    <m/>
    <m/>
    <m/>
    <m/>
    <m/>
    <m/>
    <m/>
    <m/>
    <m/>
    <m/>
    <m/>
    <m/>
    <m/>
    <m/>
    <m/>
    <m/>
    <m/>
    <m/>
    <m/>
    <m/>
    <m/>
    <m/>
    <m/>
    <m/>
    <m/>
    <m/>
    <m/>
    <m/>
    <m/>
    <m/>
    <m/>
    <m/>
    <m/>
    <m/>
    <m/>
    <m/>
    <m/>
    <m/>
    <m/>
    <m/>
    <m/>
    <m/>
    <m/>
    <m/>
    <m/>
    <m/>
    <m/>
    <m/>
    <m/>
    <m/>
    <m/>
    <x v="19"/>
    <x v="19"/>
    <x v="0"/>
  </r>
  <r>
    <m/>
    <x v="5"/>
    <x v="0"/>
    <m/>
    <m/>
    <m/>
    <m/>
    <x v="5"/>
    <x v="8"/>
    <m/>
    <m/>
    <m/>
    <m/>
    <m/>
    <m/>
    <m/>
    <m/>
    <m/>
    <m/>
    <m/>
    <m/>
    <m/>
    <m/>
    <m/>
    <m/>
    <m/>
    <m/>
    <m/>
    <m/>
    <m/>
    <m/>
    <m/>
    <m/>
    <m/>
    <m/>
    <m/>
    <m/>
    <m/>
    <m/>
    <m/>
    <m/>
    <m/>
    <m/>
    <m/>
    <m/>
    <m/>
    <m/>
    <m/>
    <m/>
    <m/>
    <m/>
    <m/>
    <m/>
    <m/>
    <m/>
    <m/>
    <m/>
    <m/>
    <m/>
    <m/>
    <m/>
    <x v="19"/>
    <x v="19"/>
    <x v="0"/>
  </r>
  <r>
    <m/>
    <x v="5"/>
    <x v="0"/>
    <m/>
    <m/>
    <m/>
    <m/>
    <x v="5"/>
    <x v="8"/>
    <m/>
    <m/>
    <m/>
    <m/>
    <m/>
    <m/>
    <m/>
    <m/>
    <m/>
    <m/>
    <m/>
    <m/>
    <m/>
    <m/>
    <m/>
    <m/>
    <m/>
    <m/>
    <m/>
    <m/>
    <m/>
    <m/>
    <m/>
    <m/>
    <m/>
    <m/>
    <m/>
    <m/>
    <m/>
    <m/>
    <m/>
    <m/>
    <m/>
    <m/>
    <m/>
    <m/>
    <m/>
    <m/>
    <m/>
    <m/>
    <m/>
    <m/>
    <m/>
    <m/>
    <m/>
    <m/>
    <m/>
    <m/>
    <m/>
    <m/>
    <m/>
    <m/>
    <x v="19"/>
    <x v="19"/>
    <x v="0"/>
  </r>
  <r>
    <m/>
    <x v="5"/>
    <x v="0"/>
    <m/>
    <m/>
    <m/>
    <m/>
    <x v="5"/>
    <x v="8"/>
    <m/>
    <m/>
    <m/>
    <m/>
    <m/>
    <m/>
    <m/>
    <m/>
    <m/>
    <m/>
    <m/>
    <m/>
    <m/>
    <m/>
    <m/>
    <m/>
    <m/>
    <m/>
    <m/>
    <m/>
    <m/>
    <m/>
    <m/>
    <m/>
    <m/>
    <m/>
    <m/>
    <m/>
    <m/>
    <m/>
    <m/>
    <m/>
    <m/>
    <m/>
    <m/>
    <m/>
    <m/>
    <m/>
    <m/>
    <m/>
    <m/>
    <m/>
    <m/>
    <m/>
    <m/>
    <m/>
    <m/>
    <m/>
    <m/>
    <m/>
    <m/>
    <m/>
    <x v="19"/>
    <x v="19"/>
    <x v="0"/>
  </r>
  <r>
    <m/>
    <x v="5"/>
    <x v="0"/>
    <m/>
    <m/>
    <m/>
    <m/>
    <x v="5"/>
    <x v="8"/>
    <m/>
    <m/>
    <m/>
    <m/>
    <m/>
    <m/>
    <m/>
    <m/>
    <m/>
    <m/>
    <m/>
    <m/>
    <m/>
    <m/>
    <m/>
    <m/>
    <m/>
    <m/>
    <m/>
    <m/>
    <m/>
    <m/>
    <m/>
    <m/>
    <m/>
    <m/>
    <m/>
    <m/>
    <m/>
    <m/>
    <m/>
    <m/>
    <m/>
    <m/>
    <m/>
    <m/>
    <m/>
    <m/>
    <m/>
    <m/>
    <m/>
    <m/>
    <m/>
    <m/>
    <m/>
    <m/>
    <m/>
    <m/>
    <m/>
    <m/>
    <m/>
    <m/>
    <x v="19"/>
    <x v="19"/>
    <x v="0"/>
  </r>
  <r>
    <m/>
    <x v="5"/>
    <x v="0"/>
    <m/>
    <m/>
    <m/>
    <m/>
    <x v="5"/>
    <x v="8"/>
    <m/>
    <m/>
    <m/>
    <m/>
    <m/>
    <m/>
    <m/>
    <m/>
    <m/>
    <m/>
    <m/>
    <m/>
    <m/>
    <m/>
    <m/>
    <m/>
    <m/>
    <m/>
    <m/>
    <m/>
    <m/>
    <m/>
    <m/>
    <m/>
    <m/>
    <m/>
    <m/>
    <m/>
    <m/>
    <m/>
    <m/>
    <m/>
    <m/>
    <m/>
    <m/>
    <m/>
    <m/>
    <m/>
    <m/>
    <m/>
    <m/>
    <m/>
    <m/>
    <m/>
    <m/>
    <m/>
    <m/>
    <m/>
    <m/>
    <m/>
    <m/>
    <m/>
    <x v="19"/>
    <x v="19"/>
    <x v="0"/>
  </r>
  <r>
    <m/>
    <x v="5"/>
    <x v="0"/>
    <m/>
    <m/>
    <m/>
    <m/>
    <x v="5"/>
    <x v="8"/>
    <m/>
    <m/>
    <m/>
    <m/>
    <m/>
    <m/>
    <m/>
    <m/>
    <m/>
    <m/>
    <m/>
    <m/>
    <m/>
    <m/>
    <m/>
    <m/>
    <m/>
    <m/>
    <m/>
    <m/>
    <m/>
    <m/>
    <m/>
    <m/>
    <m/>
    <m/>
    <m/>
    <m/>
    <m/>
    <m/>
    <m/>
    <m/>
    <m/>
    <m/>
    <m/>
    <m/>
    <m/>
    <m/>
    <m/>
    <m/>
    <m/>
    <m/>
    <m/>
    <m/>
    <m/>
    <m/>
    <m/>
    <m/>
    <m/>
    <m/>
    <m/>
    <m/>
    <x v="19"/>
    <x v="19"/>
    <x v="0"/>
  </r>
  <r>
    <m/>
    <x v="5"/>
    <x v="0"/>
    <m/>
    <m/>
    <m/>
    <m/>
    <x v="5"/>
    <x v="8"/>
    <m/>
    <m/>
    <m/>
    <m/>
    <m/>
    <m/>
    <m/>
    <m/>
    <m/>
    <m/>
    <m/>
    <m/>
    <m/>
    <m/>
    <m/>
    <m/>
    <m/>
    <m/>
    <m/>
    <m/>
    <m/>
    <m/>
    <m/>
    <m/>
    <m/>
    <m/>
    <m/>
    <m/>
    <m/>
    <m/>
    <m/>
    <m/>
    <m/>
    <m/>
    <m/>
    <m/>
    <m/>
    <m/>
    <m/>
    <m/>
    <m/>
    <m/>
    <m/>
    <m/>
    <m/>
    <m/>
    <m/>
    <m/>
    <m/>
    <m/>
    <m/>
    <m/>
    <x v="19"/>
    <x v="19"/>
    <x v="0"/>
  </r>
  <r>
    <m/>
    <x v="5"/>
    <x v="0"/>
    <m/>
    <m/>
    <m/>
    <m/>
    <x v="5"/>
    <x v="8"/>
    <m/>
    <m/>
    <m/>
    <m/>
    <m/>
    <m/>
    <m/>
    <m/>
    <m/>
    <m/>
    <m/>
    <m/>
    <m/>
    <m/>
    <m/>
    <m/>
    <m/>
    <m/>
    <m/>
    <m/>
    <m/>
    <m/>
    <m/>
    <m/>
    <m/>
    <m/>
    <m/>
    <m/>
    <m/>
    <m/>
    <m/>
    <m/>
    <m/>
    <m/>
    <m/>
    <m/>
    <m/>
    <m/>
    <m/>
    <m/>
    <m/>
    <m/>
    <m/>
    <m/>
    <m/>
    <m/>
    <m/>
    <m/>
    <m/>
    <m/>
    <m/>
    <m/>
    <x v="19"/>
    <x v="19"/>
    <x v="0"/>
  </r>
  <r>
    <m/>
    <x v="5"/>
    <x v="0"/>
    <m/>
    <m/>
    <m/>
    <m/>
    <x v="5"/>
    <x v="8"/>
    <m/>
    <m/>
    <m/>
    <m/>
    <m/>
    <m/>
    <m/>
    <m/>
    <m/>
    <m/>
    <m/>
    <m/>
    <m/>
    <m/>
    <m/>
    <m/>
    <m/>
    <m/>
    <m/>
    <m/>
    <m/>
    <m/>
    <m/>
    <m/>
    <m/>
    <m/>
    <m/>
    <m/>
    <m/>
    <m/>
    <m/>
    <m/>
    <m/>
    <m/>
    <m/>
    <m/>
    <m/>
    <m/>
    <m/>
    <m/>
    <m/>
    <m/>
    <m/>
    <m/>
    <m/>
    <m/>
    <m/>
    <m/>
    <m/>
    <m/>
    <m/>
    <m/>
    <x v="19"/>
    <x v="19"/>
    <x v="0"/>
  </r>
  <r>
    <m/>
    <x v="5"/>
    <x v="0"/>
    <m/>
    <m/>
    <m/>
    <m/>
    <x v="5"/>
    <x v="8"/>
    <m/>
    <m/>
    <m/>
    <m/>
    <m/>
    <m/>
    <m/>
    <m/>
    <m/>
    <m/>
    <m/>
    <m/>
    <m/>
    <m/>
    <m/>
    <m/>
    <m/>
    <m/>
    <m/>
    <m/>
    <m/>
    <m/>
    <m/>
    <m/>
    <m/>
    <m/>
    <m/>
    <m/>
    <m/>
    <m/>
    <m/>
    <m/>
    <m/>
    <m/>
    <m/>
    <m/>
    <m/>
    <m/>
    <m/>
    <m/>
    <m/>
    <m/>
    <m/>
    <m/>
    <m/>
    <m/>
    <m/>
    <m/>
    <m/>
    <m/>
    <m/>
    <m/>
    <x v="19"/>
    <x v="19"/>
    <x v="0"/>
  </r>
  <r>
    <m/>
    <x v="5"/>
    <x v="0"/>
    <m/>
    <m/>
    <m/>
    <m/>
    <x v="5"/>
    <x v="8"/>
    <m/>
    <m/>
    <m/>
    <m/>
    <m/>
    <m/>
    <m/>
    <m/>
    <m/>
    <m/>
    <m/>
    <m/>
    <m/>
    <m/>
    <m/>
    <m/>
    <m/>
    <m/>
    <m/>
    <m/>
    <m/>
    <m/>
    <m/>
    <m/>
    <m/>
    <m/>
    <m/>
    <m/>
    <m/>
    <m/>
    <m/>
    <m/>
    <m/>
    <m/>
    <m/>
    <m/>
    <m/>
    <m/>
    <m/>
    <m/>
    <m/>
    <m/>
    <m/>
    <m/>
    <m/>
    <m/>
    <m/>
    <m/>
    <m/>
    <m/>
    <m/>
    <m/>
    <x v="19"/>
    <x v="19"/>
    <x v="0"/>
  </r>
  <r>
    <m/>
    <x v="5"/>
    <x v="0"/>
    <m/>
    <m/>
    <m/>
    <m/>
    <x v="5"/>
    <x v="8"/>
    <m/>
    <m/>
    <m/>
    <m/>
    <m/>
    <m/>
    <m/>
    <m/>
    <m/>
    <m/>
    <m/>
    <m/>
    <m/>
    <m/>
    <m/>
    <m/>
    <m/>
    <m/>
    <m/>
    <m/>
    <m/>
    <m/>
    <m/>
    <m/>
    <m/>
    <m/>
    <m/>
    <m/>
    <m/>
    <m/>
    <m/>
    <m/>
    <m/>
    <m/>
    <m/>
    <m/>
    <m/>
    <m/>
    <m/>
    <m/>
    <m/>
    <m/>
    <m/>
    <m/>
    <m/>
    <m/>
    <m/>
    <m/>
    <m/>
    <m/>
    <m/>
    <m/>
    <x v="19"/>
    <x v="19"/>
    <x v="0"/>
  </r>
  <r>
    <m/>
    <x v="5"/>
    <x v="0"/>
    <m/>
    <m/>
    <m/>
    <m/>
    <x v="5"/>
    <x v="8"/>
    <m/>
    <m/>
    <m/>
    <m/>
    <m/>
    <m/>
    <m/>
    <m/>
    <m/>
    <m/>
    <m/>
    <m/>
    <m/>
    <m/>
    <m/>
    <m/>
    <m/>
    <m/>
    <m/>
    <m/>
    <m/>
    <m/>
    <m/>
    <m/>
    <m/>
    <m/>
    <m/>
    <m/>
    <m/>
    <m/>
    <m/>
    <m/>
    <m/>
    <m/>
    <m/>
    <m/>
    <m/>
    <m/>
    <m/>
    <m/>
    <m/>
    <m/>
    <m/>
    <m/>
    <m/>
    <m/>
    <m/>
    <m/>
    <m/>
    <m/>
    <m/>
    <m/>
    <x v="19"/>
    <x v="19"/>
    <x v="0"/>
  </r>
  <r>
    <m/>
    <x v="5"/>
    <x v="0"/>
    <m/>
    <m/>
    <m/>
    <m/>
    <x v="5"/>
    <x v="8"/>
    <m/>
    <m/>
    <m/>
    <m/>
    <m/>
    <m/>
    <m/>
    <m/>
    <m/>
    <m/>
    <m/>
    <m/>
    <m/>
    <m/>
    <m/>
    <m/>
    <m/>
    <m/>
    <m/>
    <m/>
    <m/>
    <m/>
    <m/>
    <m/>
    <m/>
    <m/>
    <m/>
    <m/>
    <m/>
    <m/>
    <m/>
    <m/>
    <m/>
    <m/>
    <m/>
    <m/>
    <m/>
    <m/>
    <m/>
    <m/>
    <m/>
    <m/>
    <m/>
    <m/>
    <m/>
    <m/>
    <m/>
    <m/>
    <m/>
    <m/>
    <m/>
    <m/>
    <x v="19"/>
    <x v="19"/>
    <x v="0"/>
  </r>
  <r>
    <m/>
    <x v="5"/>
    <x v="0"/>
    <m/>
    <m/>
    <m/>
    <m/>
    <x v="5"/>
    <x v="8"/>
    <m/>
    <m/>
    <m/>
    <m/>
    <m/>
    <m/>
    <m/>
    <m/>
    <m/>
    <m/>
    <m/>
    <m/>
    <m/>
    <m/>
    <m/>
    <m/>
    <m/>
    <m/>
    <m/>
    <m/>
    <m/>
    <m/>
    <m/>
    <m/>
    <m/>
    <m/>
    <m/>
    <m/>
    <m/>
    <m/>
    <m/>
    <m/>
    <m/>
    <m/>
    <m/>
    <m/>
    <m/>
    <m/>
    <m/>
    <m/>
    <m/>
    <m/>
    <m/>
    <m/>
    <m/>
    <m/>
    <m/>
    <m/>
    <m/>
    <m/>
    <m/>
    <m/>
    <x v="19"/>
    <x v="19"/>
    <x v="0"/>
  </r>
  <r>
    <m/>
    <x v="5"/>
    <x v="0"/>
    <m/>
    <m/>
    <m/>
    <m/>
    <x v="5"/>
    <x v="8"/>
    <m/>
    <m/>
    <m/>
    <m/>
    <m/>
    <m/>
    <m/>
    <m/>
    <m/>
    <m/>
    <m/>
    <m/>
    <m/>
    <m/>
    <m/>
    <m/>
    <m/>
    <m/>
    <m/>
    <m/>
    <m/>
    <m/>
    <m/>
    <m/>
    <m/>
    <m/>
    <m/>
    <m/>
    <m/>
    <m/>
    <m/>
    <m/>
    <m/>
    <m/>
    <m/>
    <m/>
    <m/>
    <m/>
    <m/>
    <m/>
    <m/>
    <m/>
    <m/>
    <m/>
    <m/>
    <m/>
    <m/>
    <m/>
    <m/>
    <m/>
    <m/>
    <m/>
    <x v="19"/>
    <x v="19"/>
    <x v="0"/>
  </r>
  <r>
    <m/>
    <x v="5"/>
    <x v="0"/>
    <m/>
    <m/>
    <m/>
    <m/>
    <x v="5"/>
    <x v="8"/>
    <m/>
    <m/>
    <m/>
    <m/>
    <m/>
    <m/>
    <m/>
    <m/>
    <m/>
    <m/>
    <m/>
    <m/>
    <m/>
    <m/>
    <m/>
    <m/>
    <m/>
    <m/>
    <m/>
    <m/>
    <m/>
    <m/>
    <m/>
    <m/>
    <m/>
    <m/>
    <m/>
    <m/>
    <m/>
    <m/>
    <m/>
    <m/>
    <m/>
    <m/>
    <m/>
    <m/>
    <m/>
    <m/>
    <m/>
    <m/>
    <m/>
    <m/>
    <m/>
    <m/>
    <m/>
    <m/>
    <m/>
    <m/>
    <m/>
    <m/>
    <m/>
    <m/>
    <x v="19"/>
    <x v="19"/>
    <x v="0"/>
  </r>
  <r>
    <m/>
    <x v="5"/>
    <x v="0"/>
    <m/>
    <m/>
    <m/>
    <m/>
    <x v="5"/>
    <x v="8"/>
    <m/>
    <m/>
    <m/>
    <m/>
    <m/>
    <m/>
    <m/>
    <m/>
    <m/>
    <m/>
    <m/>
    <m/>
    <m/>
    <m/>
    <m/>
    <m/>
    <m/>
    <m/>
    <m/>
    <m/>
    <m/>
    <m/>
    <m/>
    <m/>
    <m/>
    <m/>
    <m/>
    <m/>
    <m/>
    <m/>
    <m/>
    <m/>
    <m/>
    <m/>
    <m/>
    <m/>
    <m/>
    <m/>
    <m/>
    <m/>
    <m/>
    <m/>
    <m/>
    <m/>
    <m/>
    <m/>
    <m/>
    <m/>
    <m/>
    <m/>
    <m/>
    <m/>
    <x v="19"/>
    <x v="19"/>
    <x v="0"/>
  </r>
  <r>
    <m/>
    <x v="5"/>
    <x v="0"/>
    <m/>
    <m/>
    <m/>
    <m/>
    <x v="5"/>
    <x v="8"/>
    <m/>
    <m/>
    <m/>
    <m/>
    <m/>
    <m/>
    <m/>
    <m/>
    <m/>
    <m/>
    <m/>
    <m/>
    <m/>
    <m/>
    <m/>
    <m/>
    <m/>
    <m/>
    <m/>
    <m/>
    <m/>
    <m/>
    <m/>
    <m/>
    <m/>
    <m/>
    <m/>
    <m/>
    <m/>
    <m/>
    <m/>
    <m/>
    <m/>
    <m/>
    <m/>
    <m/>
    <m/>
    <m/>
    <m/>
    <m/>
    <m/>
    <m/>
    <m/>
    <m/>
    <m/>
    <m/>
    <m/>
    <m/>
    <m/>
    <m/>
    <m/>
    <m/>
    <x v="19"/>
    <x v="19"/>
    <x v="0"/>
  </r>
  <r>
    <m/>
    <x v="5"/>
    <x v="0"/>
    <m/>
    <m/>
    <m/>
    <m/>
    <x v="5"/>
    <x v="8"/>
    <m/>
    <m/>
    <m/>
    <m/>
    <m/>
    <m/>
    <m/>
    <m/>
    <m/>
    <m/>
    <m/>
    <m/>
    <m/>
    <m/>
    <m/>
    <m/>
    <m/>
    <m/>
    <m/>
    <m/>
    <m/>
    <m/>
    <m/>
    <m/>
    <m/>
    <m/>
    <m/>
    <m/>
    <m/>
    <m/>
    <m/>
    <m/>
    <m/>
    <m/>
    <m/>
    <m/>
    <m/>
    <m/>
    <m/>
    <m/>
    <m/>
    <m/>
    <m/>
    <m/>
    <m/>
    <m/>
    <m/>
    <m/>
    <m/>
    <m/>
    <m/>
    <m/>
    <x v="19"/>
    <x v="19"/>
    <x v="0"/>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53">
  <r>
    <s v="11/1443/FUL"/>
    <x v="0"/>
    <x v="0"/>
    <d v="2012-03-30T00:00:00"/>
    <d v="2015-03-30T00:00:00"/>
    <d v="2015-03-14T00:00:00"/>
    <d v="2022-03-31T00:00:00"/>
    <x v="0"/>
    <x v="0"/>
    <x v="0"/>
    <s v="Demolition of existing station building and access gantries to the platforms and a phased redevelopment to provide;_x000d_1. Removal of existing footbridge structures, adjustment of existing platform canopies and rebuilding of a section of the London Road wall."/>
    <s v="Twickenham Railway Station, London Road, Twickenham, TW1 1BD"/>
    <s v="TW1 1BD"/>
    <m/>
    <m/>
    <m/>
    <m/>
    <m/>
    <m/>
    <m/>
    <m/>
    <m/>
    <n v="0"/>
    <n v="18"/>
    <n v="12"/>
    <m/>
    <m/>
    <m/>
    <m/>
    <m/>
    <m/>
    <m/>
    <n v="30"/>
    <n v="18"/>
    <n v="12"/>
    <n v="0"/>
    <n v="0"/>
    <n v="0"/>
    <n v="0"/>
    <n v="0"/>
    <n v="0"/>
    <n v="0"/>
    <n v="30"/>
    <x v="0"/>
    <n v="30"/>
    <m/>
    <m/>
    <m/>
    <m/>
    <m/>
    <m/>
    <m/>
    <m/>
    <m/>
    <m/>
    <n v="0"/>
    <n v="0"/>
    <m/>
    <m/>
    <n v="516095"/>
    <n v="173690"/>
    <x v="0"/>
    <x v="0"/>
    <m/>
    <x v="0"/>
    <m/>
    <x v="0"/>
    <m/>
    <m/>
    <m/>
    <x v="0"/>
    <m/>
  </r>
  <r>
    <s v="14/2118/FUL"/>
    <x v="1"/>
    <x v="0"/>
    <d v="2015-01-19T00:00:00"/>
    <d v="2018-01-19T00:00:00"/>
    <d v="2017-10-01T00:00:00"/>
    <d v="2022-03-31T00:00:00"/>
    <x v="0"/>
    <x v="0"/>
    <x v="0"/>
    <s v="Conversion of existing block of 3 flats, back into onedwellinghouse. Demolition of existing part 2 storey, part single storey rear addition and erection of part 2 storey and part single storey rear extension. Erection of basement extension, part under exi"/>
    <s v="14 Sheen Gate Gardens, East Sheen, London"/>
    <s v="SW14 7NY"/>
    <n v="1"/>
    <n v="1"/>
    <n v="1"/>
    <m/>
    <m/>
    <m/>
    <m/>
    <m/>
    <m/>
    <n v="3"/>
    <m/>
    <m/>
    <m/>
    <n v="1"/>
    <m/>
    <m/>
    <m/>
    <m/>
    <m/>
    <n v="1"/>
    <n v="-1"/>
    <n v="-1"/>
    <n v="-1"/>
    <n v="1"/>
    <n v="0"/>
    <n v="0"/>
    <n v="0"/>
    <n v="0"/>
    <n v="0"/>
    <n v="-2"/>
    <x v="1"/>
    <n v="-2"/>
    <m/>
    <m/>
    <m/>
    <m/>
    <m/>
    <m/>
    <m/>
    <m/>
    <m/>
    <m/>
    <n v="0"/>
    <n v="0"/>
    <m/>
    <m/>
    <n v="520243"/>
    <n v="175216"/>
    <x v="1"/>
    <x v="1"/>
    <m/>
    <x v="1"/>
    <m/>
    <x v="0"/>
    <m/>
    <m/>
    <m/>
    <x v="1"/>
    <s v="CA64 Sheen Lane East Sheen"/>
  </r>
  <r>
    <s v="14/3011/FUL"/>
    <x v="2"/>
    <x v="0"/>
    <d v="2015-04-20T00:00:00"/>
    <d v="2018-04-20T00:00:00"/>
    <d v="2018-04-04T00:00:00"/>
    <d v="2021-09-14T00:00:00"/>
    <x v="0"/>
    <x v="0"/>
    <x v="0"/>
    <s v="Refurbishment and remodelling of the existing dry cleaners (Use Class A1: Shops)  and workshop (Use Class B1c: light industrial) including infill extensions and alterations, conversion of seven x one self-contained flats to six residential flats (comprising 4x2 and 2x1 beds), with associated works including access and cycle parking."/>
    <s v="2 Broad Street, Teddington, TW11 8RF"/>
    <s v="TW11 8RF"/>
    <n v="0"/>
    <m/>
    <m/>
    <m/>
    <m/>
    <m/>
    <m/>
    <m/>
    <m/>
    <n v="0"/>
    <n v="2"/>
    <n v="4"/>
    <m/>
    <m/>
    <m/>
    <m/>
    <m/>
    <m/>
    <m/>
    <n v="6"/>
    <n v="2"/>
    <n v="4"/>
    <n v="0"/>
    <n v="0"/>
    <n v="0"/>
    <n v="0"/>
    <n v="0"/>
    <n v="0"/>
    <n v="0"/>
    <n v="6"/>
    <x v="1"/>
    <n v="6"/>
    <m/>
    <m/>
    <m/>
    <m/>
    <m/>
    <m/>
    <m/>
    <m/>
    <m/>
    <m/>
    <n v="0"/>
    <n v="0"/>
    <m/>
    <m/>
    <n v="515537"/>
    <n v="170973"/>
    <x v="2"/>
    <x v="2"/>
    <m/>
    <x v="2"/>
    <m/>
    <x v="0"/>
    <m/>
    <m/>
    <m/>
    <x v="0"/>
    <m/>
  </r>
  <r>
    <s v="14/4839/FUL"/>
    <x v="0"/>
    <x v="0"/>
    <d v="2016-07-14T00:00:00"/>
    <d v="2019-07-14T00:00:00"/>
    <d v="2019-06-01T00:00:00"/>
    <d v="2022-02-11T00:00:00"/>
    <x v="0"/>
    <x v="0"/>
    <x v="0"/>
    <s v="Demolition of existing house and construction of a new 3 bedroom house."/>
    <s v="The Cottage, Eel Pie Island, Twickenham, TW1 3DY, "/>
    <s v="TW1 3DY"/>
    <m/>
    <n v="1"/>
    <m/>
    <m/>
    <m/>
    <m/>
    <m/>
    <m/>
    <m/>
    <n v="1"/>
    <m/>
    <m/>
    <n v="1"/>
    <m/>
    <m/>
    <m/>
    <m/>
    <m/>
    <m/>
    <n v="1"/>
    <n v="0"/>
    <n v="-1"/>
    <n v="1"/>
    <n v="0"/>
    <n v="0"/>
    <n v="0"/>
    <n v="0"/>
    <n v="0"/>
    <n v="0"/>
    <n v="0"/>
    <x v="1"/>
    <n v="0"/>
    <m/>
    <m/>
    <m/>
    <m/>
    <m/>
    <m/>
    <m/>
    <m/>
    <m/>
    <m/>
    <n v="0"/>
    <n v="0"/>
    <m/>
    <m/>
    <n v="516355"/>
    <n v="173076"/>
    <x v="3"/>
    <x v="3"/>
    <m/>
    <x v="1"/>
    <s v="Thames Policy Area"/>
    <x v="0"/>
    <m/>
    <m/>
    <m/>
    <x v="1"/>
    <s v="CA8 Twickenham Riverside"/>
  </r>
  <r>
    <s v="15/5217/NMA1"/>
    <x v="0"/>
    <x v="0"/>
    <d v="2019-10-11T00:00:00"/>
    <d v="2022-10-11T00:00:00"/>
    <d v="2019-10-16T00:00:00"/>
    <d v="2022-01-21T00:00:00"/>
    <x v="0"/>
    <x v="0"/>
    <x v="0"/>
    <s v="Non-material amendment to condition U10926 (NS11 - Building Regulations) of planning permission 15/5217/FUL to allow for change in wording of condition to state:  'Prior to the commencement of works above slab level, a scheme shall be submitted to and app"/>
    <s v="Silver Birches, 2 - 6 Marchmont Road, Richmond, TW10 6HH"/>
    <s v="TW10 6HH"/>
    <m/>
    <m/>
    <m/>
    <m/>
    <m/>
    <m/>
    <m/>
    <m/>
    <m/>
    <n v="0"/>
    <m/>
    <n v="2"/>
    <n v="5"/>
    <m/>
    <m/>
    <n v="2"/>
    <m/>
    <m/>
    <m/>
    <n v="9"/>
    <n v="0"/>
    <n v="2"/>
    <n v="5"/>
    <n v="0"/>
    <n v="0"/>
    <n v="2"/>
    <n v="0"/>
    <n v="0"/>
    <n v="0"/>
    <n v="9"/>
    <x v="1"/>
    <n v="9"/>
    <m/>
    <m/>
    <m/>
    <m/>
    <m/>
    <m/>
    <m/>
    <m/>
    <m/>
    <m/>
    <n v="0"/>
    <n v="0"/>
    <m/>
    <m/>
    <n v="518559"/>
    <n v="174698"/>
    <x v="4"/>
    <x v="4"/>
    <m/>
    <x v="1"/>
    <m/>
    <x v="0"/>
    <m/>
    <m/>
    <m/>
    <x v="1"/>
    <s v="CA30 St Matthias Richmond"/>
  </r>
  <r>
    <s v="16/1882/FUL"/>
    <x v="0"/>
    <x v="0"/>
    <d v="2017-05-30T00:00:00"/>
    <d v="2020-05-30T00:00:00"/>
    <d v="2019-04-01T00:00:00"/>
    <d v="2022-03-18T00:00:00"/>
    <x v="0"/>
    <x v="0"/>
    <x v="0"/>
    <s v="Demolition of existing single dwelling and erection of a new single dwelling."/>
    <s v="9 Charlotte Road, Barnes, London, SW13 9QJ, "/>
    <s v="SW13 9QJ"/>
    <n v="1"/>
    <m/>
    <m/>
    <m/>
    <m/>
    <m/>
    <m/>
    <m/>
    <m/>
    <n v="1"/>
    <m/>
    <m/>
    <n v="1"/>
    <m/>
    <m/>
    <m/>
    <m/>
    <m/>
    <m/>
    <n v="1"/>
    <n v="-1"/>
    <n v="0"/>
    <n v="1"/>
    <n v="0"/>
    <n v="0"/>
    <n v="0"/>
    <n v="0"/>
    <n v="0"/>
    <n v="0"/>
    <n v="0"/>
    <x v="1"/>
    <n v="0"/>
    <m/>
    <m/>
    <m/>
    <m/>
    <m/>
    <m/>
    <m/>
    <m/>
    <m/>
    <m/>
    <n v="0"/>
    <n v="0"/>
    <m/>
    <m/>
    <n v="521779"/>
    <n v="176827"/>
    <x v="5"/>
    <x v="5"/>
    <m/>
    <x v="1"/>
    <m/>
    <x v="0"/>
    <m/>
    <m/>
    <m/>
    <x v="0"/>
    <m/>
  </r>
  <r>
    <s v="16/2288/FUL"/>
    <x v="3"/>
    <x v="0"/>
    <d v="2018-08-22T00:00:00"/>
    <d v="2021-08-22T00:00:00"/>
    <d v="2020-09-15T00:00:00"/>
    <d v="2022-03-31T00:00:00"/>
    <x v="0"/>
    <x v="0"/>
    <x v="0"/>
    <s v="Extending the existing retail and residential accommodation to provide a mixed use scheme comprising of one retail unit and 7 new residential dwellings and retention of 3 currently existing residential dwellings, incorporating cycle storage, amenity space"/>
    <s v="179 - 181 High Street, Hampton Hill"/>
    <s v="TW12"/>
    <n v="1"/>
    <n v="2"/>
    <m/>
    <m/>
    <m/>
    <m/>
    <m/>
    <m/>
    <m/>
    <n v="3"/>
    <n v="5"/>
    <n v="5"/>
    <m/>
    <m/>
    <m/>
    <m/>
    <m/>
    <m/>
    <m/>
    <n v="10"/>
    <n v="4"/>
    <n v="3"/>
    <n v="0"/>
    <n v="0"/>
    <n v="0"/>
    <n v="0"/>
    <n v="0"/>
    <n v="0"/>
    <n v="0"/>
    <n v="7"/>
    <x v="0"/>
    <n v="7"/>
    <m/>
    <m/>
    <m/>
    <m/>
    <m/>
    <m/>
    <m/>
    <m/>
    <m/>
    <m/>
    <n v="0"/>
    <n v="0"/>
    <m/>
    <m/>
    <n v="514440"/>
    <n v="171238"/>
    <x v="6"/>
    <x v="6"/>
    <m/>
    <x v="1"/>
    <m/>
    <x v="1"/>
    <s v="High Street, Hampton Hill"/>
    <m/>
    <m/>
    <x v="1"/>
    <s v="CA38 High Street Hampton Hill"/>
  </r>
  <r>
    <s v="16/2357/VRC"/>
    <x v="0"/>
    <x v="0"/>
    <d v="2016-08-10T00:00:00"/>
    <d v="2019-08-10T00:00:00"/>
    <d v="2017-09-25T00:00:00"/>
    <d v="2022-03-31T00:00:00"/>
    <x v="0"/>
    <x v="0"/>
    <x v="0"/>
    <s v="Demolish 'The Bungalow' and 'The Annexe' and erect one pair of semi detached five bed houses on three floors with garages, access, forecourt, bin stores, landscaping and ancillary works"/>
    <s v="The Bungalow Annexe, Willoughby Road, Twickenham, TW1 2QH"/>
    <s v="TW1 2QH"/>
    <n v="1"/>
    <n v="1"/>
    <m/>
    <m/>
    <m/>
    <m/>
    <m/>
    <m/>
    <m/>
    <n v="2"/>
    <m/>
    <m/>
    <m/>
    <n v="2"/>
    <m/>
    <m/>
    <m/>
    <m/>
    <m/>
    <n v="2"/>
    <n v="-1"/>
    <n v="-1"/>
    <n v="0"/>
    <n v="2"/>
    <n v="0"/>
    <n v="0"/>
    <n v="0"/>
    <n v="0"/>
    <n v="0"/>
    <n v="0"/>
    <x v="1"/>
    <n v="0"/>
    <m/>
    <m/>
    <m/>
    <m/>
    <m/>
    <m/>
    <m/>
    <m/>
    <m/>
    <m/>
    <n v="0"/>
    <n v="0"/>
    <m/>
    <m/>
    <n v="517502"/>
    <n v="174565"/>
    <x v="3"/>
    <x v="3"/>
    <m/>
    <x v="1"/>
    <s v="Thames Policy Area"/>
    <x v="0"/>
    <m/>
    <m/>
    <m/>
    <x v="1"/>
    <s v="CA4 Richmond Riverside"/>
  </r>
  <r>
    <s v="16/2647/FUL"/>
    <x v="0"/>
    <x v="0"/>
    <d v="2017-10-10T00:00:00"/>
    <d v="2021-05-01T00:00:00"/>
    <d v="2019-12-02T00:00:00"/>
    <d v="2022-03-31T00:00:00"/>
    <x v="0"/>
    <x v="1"/>
    <x v="0"/>
    <s v="Demolition of the existing office (B1a) building (395 sq.m) and the erection a part five / part six-storey mixed-use building comprising a ground floor office / commercial unit (300 sq.m) and 22 (11 x 1 and 11 x 2 bed) affordable 'shared ownership' apartments"/>
    <s v="2 High Street, Teddington, TW11 8EW"/>
    <s v="TW11 8EW"/>
    <m/>
    <m/>
    <m/>
    <m/>
    <m/>
    <m/>
    <m/>
    <m/>
    <m/>
    <n v="0"/>
    <n v="11"/>
    <n v="11"/>
    <m/>
    <m/>
    <m/>
    <m/>
    <m/>
    <m/>
    <m/>
    <n v="22"/>
    <n v="11"/>
    <n v="11"/>
    <n v="0"/>
    <n v="0"/>
    <n v="0"/>
    <n v="0"/>
    <n v="0"/>
    <n v="0"/>
    <n v="0"/>
    <n v="22"/>
    <x v="0"/>
    <n v="22"/>
    <m/>
    <m/>
    <m/>
    <m/>
    <m/>
    <m/>
    <m/>
    <m/>
    <m/>
    <m/>
    <n v="0"/>
    <n v="0"/>
    <m/>
    <m/>
    <n v="515918"/>
    <n v="171031"/>
    <x v="2"/>
    <x v="2"/>
    <m/>
    <x v="2"/>
    <m/>
    <x v="0"/>
    <m/>
    <m/>
    <m/>
    <x v="0"/>
    <m/>
  </r>
  <r>
    <s v="16/3485/FUL"/>
    <x v="1"/>
    <x v="0"/>
    <d v="2017-10-30T00:00:00"/>
    <d v="2021-05-01T00:00:00"/>
    <d v="2020-01-10T00:00:00"/>
    <d v="2022-03-31T00:00:00"/>
    <x v="0"/>
    <x v="0"/>
    <x v="0"/>
    <s v="Conversion of number 11 Upper Lodge Mews and number 12 Upper Lodge Mews into one dwelling house with internal refurbishment."/>
    <s v="11 And 12 Upper Lodge Mews, Bushy Park, Hampton Hill"/>
    <s v="TW12"/>
    <m/>
    <m/>
    <n v="2"/>
    <m/>
    <m/>
    <m/>
    <m/>
    <m/>
    <m/>
    <n v="2"/>
    <m/>
    <m/>
    <m/>
    <n v="1"/>
    <m/>
    <m/>
    <m/>
    <m/>
    <m/>
    <n v="1"/>
    <n v="0"/>
    <n v="0"/>
    <n v="-2"/>
    <n v="1"/>
    <n v="0"/>
    <n v="0"/>
    <n v="0"/>
    <n v="0"/>
    <n v="0"/>
    <n v="-1"/>
    <x v="1"/>
    <n v="-1"/>
    <m/>
    <m/>
    <m/>
    <m/>
    <m/>
    <m/>
    <m/>
    <m/>
    <m/>
    <m/>
    <n v="0"/>
    <n v="0"/>
    <m/>
    <m/>
    <n v="514501"/>
    <n v="170687"/>
    <x v="6"/>
    <x v="6"/>
    <m/>
    <x v="1"/>
    <m/>
    <x v="0"/>
    <m/>
    <m/>
    <m/>
    <x v="1"/>
    <s v="CA61 Bushy Park"/>
  </r>
  <r>
    <s v="16/4405/FUL"/>
    <x v="0"/>
    <x v="0"/>
    <d v="2017-03-27T00:00:00"/>
    <d v="2020-03-27T00:00:00"/>
    <d v="2017-09-01T00:00:00"/>
    <d v="2021-06-17T00:00:00"/>
    <x v="0"/>
    <x v="0"/>
    <x v="0"/>
    <s v="Demolition of an existing 3 bedroom bungalow and erection of a new 4 bedroom two storey dwelling (including loft accommodation) with associated landscaping works)."/>
    <s v="46 Sixth Cross Road, Twickenham, TW2 5PB"/>
    <s v="TW2 5PB"/>
    <m/>
    <m/>
    <n v="1"/>
    <m/>
    <m/>
    <m/>
    <m/>
    <m/>
    <m/>
    <n v="1"/>
    <m/>
    <m/>
    <m/>
    <n v="1"/>
    <m/>
    <m/>
    <m/>
    <m/>
    <m/>
    <n v="1"/>
    <n v="0"/>
    <n v="0"/>
    <n v="-1"/>
    <n v="1"/>
    <n v="0"/>
    <n v="0"/>
    <n v="0"/>
    <n v="0"/>
    <n v="0"/>
    <n v="0"/>
    <x v="1"/>
    <n v="0"/>
    <m/>
    <m/>
    <m/>
    <m/>
    <m/>
    <m/>
    <m/>
    <m/>
    <m/>
    <m/>
    <n v="0"/>
    <n v="0"/>
    <m/>
    <m/>
    <n v="514468"/>
    <n v="172144"/>
    <x v="7"/>
    <x v="7"/>
    <m/>
    <x v="1"/>
    <m/>
    <x v="0"/>
    <m/>
    <m/>
    <m/>
    <x v="0"/>
    <m/>
  </r>
  <r>
    <s v="17/1453/FUL"/>
    <x v="2"/>
    <x v="0"/>
    <d v="2018-04-24T00:00:00"/>
    <d v="2021-04-24T00:00:00"/>
    <d v="2019-10-03T00:00:00"/>
    <d v="2021-05-01T00:00:00"/>
    <x v="0"/>
    <x v="0"/>
    <x v="0"/>
    <s v="Change of use of premises to live/work unit (mixed C3/B1(c) (sui generis)).  First floor extension. Erection of timber screening to existing roof terrace. Alterations to existing elevations."/>
    <s v="100 Colne Road, Twickenham, TW2 6QE, "/>
    <s v="TW2 6QE"/>
    <m/>
    <m/>
    <m/>
    <m/>
    <m/>
    <m/>
    <m/>
    <m/>
    <m/>
    <n v="0"/>
    <n v="1"/>
    <m/>
    <m/>
    <m/>
    <m/>
    <m/>
    <m/>
    <m/>
    <m/>
    <n v="1"/>
    <n v="1"/>
    <n v="0"/>
    <n v="0"/>
    <n v="0"/>
    <n v="0"/>
    <n v="0"/>
    <n v="0"/>
    <n v="0"/>
    <n v="0"/>
    <n v="1"/>
    <x v="1"/>
    <n v="1"/>
    <m/>
    <m/>
    <m/>
    <m/>
    <m/>
    <m/>
    <m/>
    <m/>
    <m/>
    <m/>
    <n v="0"/>
    <n v="0"/>
    <m/>
    <m/>
    <n v="515313"/>
    <n v="173179"/>
    <x v="8"/>
    <x v="8"/>
    <m/>
    <x v="1"/>
    <m/>
    <x v="0"/>
    <m/>
    <m/>
    <m/>
    <x v="0"/>
    <m/>
  </r>
  <r>
    <s v="17/2488/FUL"/>
    <x v="0"/>
    <x v="0"/>
    <d v="2018-04-06T00:00:00"/>
    <d v="2021-04-06T00:00:00"/>
    <d v="2018-12-01T00:00:00"/>
    <d v="2021-05-11T00:00:00"/>
    <x v="0"/>
    <x v="0"/>
    <x v="0"/>
    <s v="Replacement dwellinghouse with associated landscaping, boundary treatment and summer house."/>
    <s v="32 Fife Road, East Sheen, London, SW14 7EL"/>
    <s v="SW14 7EL"/>
    <m/>
    <m/>
    <m/>
    <m/>
    <n v="1"/>
    <m/>
    <m/>
    <m/>
    <m/>
    <n v="1"/>
    <m/>
    <m/>
    <m/>
    <m/>
    <m/>
    <n v="1"/>
    <m/>
    <m/>
    <m/>
    <n v="1"/>
    <n v="0"/>
    <n v="0"/>
    <n v="0"/>
    <n v="0"/>
    <n v="-1"/>
    <n v="1"/>
    <n v="0"/>
    <n v="0"/>
    <n v="0"/>
    <n v="0"/>
    <x v="1"/>
    <n v="0"/>
    <m/>
    <m/>
    <m/>
    <m/>
    <m/>
    <m/>
    <m/>
    <m/>
    <m/>
    <m/>
    <n v="0"/>
    <n v="0"/>
    <m/>
    <m/>
    <n v="520119"/>
    <n v="174521"/>
    <x v="1"/>
    <x v="1"/>
    <m/>
    <x v="1"/>
    <m/>
    <x v="0"/>
    <m/>
    <m/>
    <m/>
    <x v="1"/>
    <s v="CA13 Christchurch Road East Sheen"/>
  </r>
  <r>
    <s v="17/2769/FUL"/>
    <x v="0"/>
    <x v="0"/>
    <d v="2018-04-13T00:00:00"/>
    <d v="2021-04-13T00:00:00"/>
    <d v="2018-11-30T00:00:00"/>
    <d v="2022-03-09T00:00:00"/>
    <x v="0"/>
    <x v="0"/>
    <x v="0"/>
    <s v="Demolition of existing detached dwelling and construction of a new 2 storey, 5 bedroom dwelling."/>
    <s v="54 Sandy Lane, Petersham, Richmond, TW10 7EL, "/>
    <s v="TW10 7EL"/>
    <m/>
    <m/>
    <n v="1"/>
    <m/>
    <m/>
    <m/>
    <m/>
    <m/>
    <m/>
    <n v="1"/>
    <m/>
    <m/>
    <m/>
    <m/>
    <n v="1"/>
    <m/>
    <m/>
    <m/>
    <m/>
    <n v="1"/>
    <n v="0"/>
    <n v="0"/>
    <n v="-1"/>
    <n v="0"/>
    <n v="1"/>
    <n v="0"/>
    <n v="0"/>
    <n v="0"/>
    <n v="0"/>
    <n v="0"/>
    <x v="1"/>
    <n v="0"/>
    <m/>
    <m/>
    <m/>
    <m/>
    <m/>
    <m/>
    <m/>
    <m/>
    <m/>
    <m/>
    <n v="0"/>
    <n v="0"/>
    <m/>
    <m/>
    <n v="517655"/>
    <n v="172610"/>
    <x v="9"/>
    <x v="9"/>
    <m/>
    <x v="1"/>
    <m/>
    <x v="0"/>
    <m/>
    <m/>
    <m/>
    <x v="0"/>
    <m/>
  </r>
  <r>
    <s v="17/2939/FUL"/>
    <x v="2"/>
    <x v="0"/>
    <d v="2017-11-09T00:00:00"/>
    <d v="2021-05-01T00:00:00"/>
    <d v="2018-09-04T00:00:00"/>
    <d v="2021-08-31T00:00:00"/>
    <x v="0"/>
    <x v="0"/>
    <x v="0"/>
    <s v="Part conversion of rear shop unit and single storey side/rear extension to form a studio flat._x000d_"/>
    <s v="54 White Hart Lane, Barnes, London, SW13 0PZ, "/>
    <s v="SW13 0PZ"/>
    <m/>
    <m/>
    <m/>
    <m/>
    <m/>
    <m/>
    <m/>
    <m/>
    <m/>
    <n v="0"/>
    <n v="1"/>
    <m/>
    <m/>
    <m/>
    <m/>
    <m/>
    <m/>
    <m/>
    <m/>
    <n v="1"/>
    <n v="1"/>
    <n v="0"/>
    <n v="0"/>
    <n v="0"/>
    <n v="0"/>
    <n v="0"/>
    <n v="0"/>
    <n v="0"/>
    <n v="0"/>
    <n v="1"/>
    <x v="1"/>
    <n v="1"/>
    <m/>
    <m/>
    <m/>
    <m/>
    <m/>
    <m/>
    <m/>
    <m/>
    <m/>
    <m/>
    <n v="0"/>
    <n v="0"/>
    <m/>
    <m/>
    <n v="521310"/>
    <n v="175864"/>
    <x v="10"/>
    <x v="10"/>
    <m/>
    <x v="1"/>
    <m/>
    <x v="1"/>
    <s v="White Hart lane, Barnes"/>
    <m/>
    <m/>
    <x v="1"/>
    <s v="CA33 Mortlake"/>
  </r>
  <r>
    <s v="17/3077/FUL"/>
    <x v="0"/>
    <x v="0"/>
    <d v="2018-03-15T00:00:00"/>
    <d v="2021-03-15T00:00:00"/>
    <d v="2020-05-04T00:00:00"/>
    <d v="2022-03-31T00:00:00"/>
    <x v="0"/>
    <x v="0"/>
    <x v="0"/>
    <s v="Erection of a 3 storey dwellinghouse with accommodation at basement level, associated landscaping works and rear outbuilding for garage."/>
    <s v="4 Church Street, Twickenham, TW1 3NJ"/>
    <s v="TW1 3NJ"/>
    <m/>
    <m/>
    <m/>
    <m/>
    <m/>
    <m/>
    <m/>
    <m/>
    <m/>
    <n v="0"/>
    <m/>
    <m/>
    <m/>
    <n v="1"/>
    <m/>
    <m/>
    <m/>
    <m/>
    <m/>
    <n v="1"/>
    <n v="0"/>
    <n v="0"/>
    <n v="0"/>
    <n v="1"/>
    <n v="0"/>
    <n v="0"/>
    <n v="0"/>
    <n v="0"/>
    <n v="0"/>
    <n v="1"/>
    <x v="1"/>
    <n v="1"/>
    <m/>
    <m/>
    <m/>
    <m/>
    <m/>
    <m/>
    <m/>
    <m/>
    <m/>
    <m/>
    <n v="0"/>
    <n v="0"/>
    <m/>
    <m/>
    <n v="516426"/>
    <n v="173349"/>
    <x v="3"/>
    <x v="3"/>
    <m/>
    <x v="0"/>
    <m/>
    <x v="0"/>
    <m/>
    <m/>
    <m/>
    <x v="1"/>
    <s v="CA8 Twickenham Riverside"/>
  </r>
  <r>
    <s v="17/4114/PS192"/>
    <x v="2"/>
    <x v="1"/>
    <d v="2017-12-28T00:00:00"/>
    <d v="2021-05-01T00:00:00"/>
    <d v="2020-12-01T00:00:00"/>
    <d v="2021-10-01T00:00:00"/>
    <x v="0"/>
    <x v="0"/>
    <x v="0"/>
    <s v="Change of use from Class C4 (House in Multiple Occupation) to C3 (residential) to provide 1 x 3 bed flat"/>
    <s v="35A Broad Street, Teddington, TW11 8QZ, "/>
    <s v="TW11 8QZ"/>
    <m/>
    <m/>
    <m/>
    <m/>
    <m/>
    <m/>
    <m/>
    <m/>
    <m/>
    <n v="0"/>
    <m/>
    <m/>
    <n v="1"/>
    <m/>
    <m/>
    <m/>
    <m/>
    <m/>
    <m/>
    <n v="1"/>
    <n v="0"/>
    <n v="0"/>
    <n v="1"/>
    <n v="0"/>
    <n v="0"/>
    <n v="0"/>
    <n v="0"/>
    <n v="0"/>
    <n v="0"/>
    <n v="1"/>
    <x v="1"/>
    <n v="1"/>
    <m/>
    <m/>
    <m/>
    <m/>
    <m/>
    <m/>
    <m/>
    <m/>
    <m/>
    <m/>
    <n v="0"/>
    <n v="0"/>
    <m/>
    <m/>
    <n v="515625"/>
    <n v="170998"/>
    <x v="2"/>
    <x v="2"/>
    <m/>
    <x v="2"/>
    <m/>
    <x v="0"/>
    <m/>
    <m/>
    <m/>
    <x v="0"/>
    <m/>
  </r>
  <r>
    <s v="18/0282/FUL"/>
    <x v="0"/>
    <x v="0"/>
    <d v="2018-04-03T00:00:00"/>
    <d v="2021-04-03T00:00:00"/>
    <d v="2019-03-01T00:00:00"/>
    <d v="2022-03-15T00:00:00"/>
    <x v="0"/>
    <x v="0"/>
    <x v="0"/>
    <s v="Demolition of the existing 2 storey residential building and single storey garages and erection of a pair of semi-detached, 3 storey (plus basement) 4 bedroom dwellings with associated private gardens and off street parking.  Creation of a new crossover a"/>
    <s v="Upton House, 19 - 20 Queens Ride, Barnes, London, SW13 0HX, "/>
    <s v="SW13 0HX"/>
    <m/>
    <m/>
    <n v="2"/>
    <m/>
    <m/>
    <m/>
    <m/>
    <m/>
    <m/>
    <n v="2"/>
    <m/>
    <m/>
    <m/>
    <n v="2"/>
    <m/>
    <m/>
    <m/>
    <m/>
    <m/>
    <n v="2"/>
    <n v="0"/>
    <n v="0"/>
    <n v="-2"/>
    <n v="2"/>
    <n v="0"/>
    <n v="0"/>
    <n v="0"/>
    <n v="0"/>
    <n v="0"/>
    <n v="0"/>
    <x v="1"/>
    <n v="0"/>
    <m/>
    <m/>
    <m/>
    <m/>
    <m/>
    <m/>
    <m/>
    <m/>
    <m/>
    <m/>
    <n v="0"/>
    <n v="0"/>
    <m/>
    <m/>
    <n v="522357"/>
    <n v="175528"/>
    <x v="10"/>
    <x v="10"/>
    <m/>
    <x v="1"/>
    <m/>
    <x v="0"/>
    <m/>
    <m/>
    <m/>
    <x v="0"/>
    <m/>
  </r>
  <r>
    <s v="18/1743/FUL"/>
    <x v="0"/>
    <x v="0"/>
    <d v="2018-12-20T00:00:00"/>
    <d v="2021-12-20T00:00:00"/>
    <d v="2020-09-01T00:00:00"/>
    <d v="2022-01-07T00:00:00"/>
    <x v="0"/>
    <x v="0"/>
    <x v="0"/>
    <s v="Subdivision of existing curtilage at 168 Broom Road; alterations to existing garage to the rear of the site comprising single storey side extension; two rear dormer roof extensions; two rooflights to the front roofslope and fenestration alterations to fac"/>
    <s v="168 Broom Road, Teddington, TW11 9PQ, "/>
    <s v="TW11 9PQ"/>
    <m/>
    <m/>
    <m/>
    <m/>
    <m/>
    <m/>
    <m/>
    <m/>
    <m/>
    <n v="0"/>
    <n v="1"/>
    <m/>
    <m/>
    <m/>
    <m/>
    <m/>
    <m/>
    <m/>
    <m/>
    <n v="1"/>
    <n v="1"/>
    <n v="0"/>
    <n v="0"/>
    <n v="0"/>
    <n v="0"/>
    <n v="0"/>
    <n v="0"/>
    <n v="0"/>
    <n v="0"/>
    <n v="1"/>
    <x v="1"/>
    <n v="1"/>
    <m/>
    <m/>
    <m/>
    <m/>
    <m/>
    <m/>
    <m/>
    <m/>
    <m/>
    <m/>
    <n v="0"/>
    <n v="0"/>
    <m/>
    <m/>
    <n v="517388"/>
    <n v="170706"/>
    <x v="11"/>
    <x v="11"/>
    <s v="Y"/>
    <x v="1"/>
    <m/>
    <x v="0"/>
    <m/>
    <m/>
    <m/>
    <x v="0"/>
    <m/>
  </r>
  <r>
    <s v="18/2235/VRC"/>
    <x v="2"/>
    <x v="0"/>
    <d v="2018-09-25T00:00:00"/>
    <d v="2021-09-25T00:00:00"/>
    <d v="2019-10-01T00:00:00"/>
    <d v="2021-08-01T00:00:00"/>
    <x v="0"/>
    <x v="0"/>
    <x v="0"/>
    <s v="Removal of Condition U35386 (Residential-Ancillary Accommodation) and vary condition U35387 (Mixed use A4/C1) of planning permission 17/2301/FUL to exclude the reference to the stable block."/>
    <s v="Jolly Coopers , 16 High Street, Hampton, TW12 2SJ"/>
    <s v="TW12 2SJ"/>
    <m/>
    <m/>
    <n v="1"/>
    <m/>
    <m/>
    <m/>
    <m/>
    <m/>
    <m/>
    <n v="1"/>
    <m/>
    <n v="1"/>
    <m/>
    <m/>
    <m/>
    <m/>
    <m/>
    <m/>
    <m/>
    <n v="1"/>
    <n v="0"/>
    <n v="1"/>
    <n v="-1"/>
    <n v="0"/>
    <n v="0"/>
    <n v="0"/>
    <n v="0"/>
    <n v="0"/>
    <n v="0"/>
    <n v="0"/>
    <x v="1"/>
    <n v="0"/>
    <m/>
    <m/>
    <m/>
    <m/>
    <m/>
    <m/>
    <m/>
    <m/>
    <m/>
    <m/>
    <n v="0"/>
    <n v="0"/>
    <m/>
    <m/>
    <n v="514005"/>
    <n v="169556"/>
    <x v="12"/>
    <x v="12"/>
    <m/>
    <x v="1"/>
    <m/>
    <x v="1"/>
    <s v="Thames Street, Hampton"/>
    <m/>
    <m/>
    <x v="1"/>
    <s v="CA12 Hampton Village"/>
  </r>
  <r>
    <s v="18/2322/FUL"/>
    <x v="2"/>
    <x v="0"/>
    <d v="2019-05-30T00:00:00"/>
    <d v="2022-05-30T00:00:00"/>
    <d v="2020-01-13T00:00:00"/>
    <d v="2021-09-01T00:00:00"/>
    <x v="0"/>
    <x v="0"/>
    <x v="0"/>
    <s v="Demolition of existing single-storey rear lean-to extension and formation of new external patio and other external alterations to elevations.  Change of use of rear part of ground floor level from A1(retail) to C3 (residential) to faciliate its conversion"/>
    <s v="300 - 302 Sandycombe Road, Richmond, TW9 3NG, "/>
    <s v="TW9 3NG"/>
    <m/>
    <m/>
    <m/>
    <m/>
    <m/>
    <m/>
    <m/>
    <m/>
    <m/>
    <n v="0"/>
    <m/>
    <n v="1"/>
    <m/>
    <m/>
    <m/>
    <m/>
    <m/>
    <m/>
    <m/>
    <n v="1"/>
    <n v="0"/>
    <n v="1"/>
    <n v="0"/>
    <n v="0"/>
    <n v="0"/>
    <n v="0"/>
    <n v="0"/>
    <n v="0"/>
    <n v="0"/>
    <n v="1"/>
    <x v="1"/>
    <n v="1"/>
    <m/>
    <m/>
    <m/>
    <m/>
    <m/>
    <m/>
    <m/>
    <m/>
    <m/>
    <m/>
    <n v="0"/>
    <n v="0"/>
    <m/>
    <m/>
    <n v="519061"/>
    <n v="176662"/>
    <x v="13"/>
    <x v="13"/>
    <m/>
    <x v="1"/>
    <m/>
    <x v="0"/>
    <m/>
    <m/>
    <m/>
    <x v="1"/>
    <s v="CA15 Kew Gardens Kew"/>
  </r>
  <r>
    <s v="18/2928/FUL"/>
    <x v="2"/>
    <x v="0"/>
    <d v="2019-03-08T00:00:00"/>
    <d v="2022-03-08T00:00:00"/>
    <d v="2019-03-29T00:00:00"/>
    <d v="2022-02-14T00:00:00"/>
    <x v="0"/>
    <x v="0"/>
    <x v="0"/>
    <s v="Change of use of ancillary A3 accommodation on 1st and 2nd floors to create 1No. 3bed self-contained flat (C3 use) and installation of a rear door and railings at first floor level."/>
    <s v="20 - 22 High Street, Teddington, TW11 8EW, "/>
    <s v="TW11 8EW"/>
    <m/>
    <m/>
    <m/>
    <m/>
    <m/>
    <m/>
    <m/>
    <m/>
    <m/>
    <n v="0"/>
    <m/>
    <m/>
    <n v="1"/>
    <m/>
    <m/>
    <m/>
    <m/>
    <m/>
    <m/>
    <n v="1"/>
    <n v="0"/>
    <n v="0"/>
    <n v="1"/>
    <n v="0"/>
    <n v="0"/>
    <n v="0"/>
    <n v="0"/>
    <n v="0"/>
    <n v="0"/>
    <n v="1"/>
    <x v="1"/>
    <n v="1"/>
    <m/>
    <m/>
    <m/>
    <m/>
    <m/>
    <m/>
    <m/>
    <m/>
    <m/>
    <m/>
    <n v="0"/>
    <n v="0"/>
    <m/>
    <m/>
    <n v="516022"/>
    <n v="171099"/>
    <x v="2"/>
    <x v="2"/>
    <m/>
    <x v="2"/>
    <m/>
    <x v="0"/>
    <m/>
    <m/>
    <m/>
    <x v="1"/>
    <s v="CA37 High Street Teddington"/>
  </r>
  <r>
    <s v="18/3613/GPD15"/>
    <x v="2"/>
    <x v="1"/>
    <d v="2018-12-28T00:00:00"/>
    <d v="2021-12-28T00:00:00"/>
    <d v="2021-03-01T00:00:00"/>
    <d v="2021-10-22T00:00:00"/>
    <x v="0"/>
    <x v="0"/>
    <x v="0"/>
    <s v="Change of use from office B1(a) to C3 (Resdiential) use to provide 1 x 1 bed dwellinghouse."/>
    <s v="108 Shacklegate Lane, Teddington, TW11 8SH, "/>
    <s v="TW11 8SH"/>
    <m/>
    <m/>
    <m/>
    <m/>
    <m/>
    <m/>
    <m/>
    <m/>
    <m/>
    <n v="0"/>
    <n v="1"/>
    <m/>
    <m/>
    <m/>
    <m/>
    <m/>
    <m/>
    <m/>
    <m/>
    <n v="1"/>
    <n v="1"/>
    <n v="0"/>
    <n v="0"/>
    <n v="0"/>
    <n v="0"/>
    <n v="0"/>
    <n v="0"/>
    <n v="0"/>
    <n v="0"/>
    <n v="1"/>
    <x v="1"/>
    <n v="1"/>
    <m/>
    <m/>
    <m/>
    <m/>
    <m/>
    <m/>
    <m/>
    <m/>
    <m/>
    <m/>
    <n v="0"/>
    <n v="0"/>
    <m/>
    <m/>
    <n v="515394"/>
    <n v="171656"/>
    <x v="6"/>
    <x v="6"/>
    <m/>
    <x v="1"/>
    <m/>
    <x v="0"/>
    <m/>
    <m/>
    <m/>
    <x v="0"/>
    <m/>
  </r>
  <r>
    <s v="18/3815/GPD15"/>
    <x v="2"/>
    <x v="1"/>
    <d v="2019-01-18T00:00:00"/>
    <d v="2022-01-18T00:00:00"/>
    <d v="2019-11-15T00:00:00"/>
    <d v="2021-07-16T00:00:00"/>
    <x v="0"/>
    <x v="0"/>
    <x v="0"/>
    <s v="Change of use of two detached buildings and the associated curtilage from light industrial use (Class B1(c)) to residential use (Class C3) to provide 7 x 1 bedroom units and 1 x 2 bedroom unit."/>
    <s v="42 - 42A High Street, Hampton Wick, Kingston Upon Thames, KT1 4DB, "/>
    <s v="KT1 4DB"/>
    <m/>
    <m/>
    <m/>
    <m/>
    <m/>
    <m/>
    <m/>
    <m/>
    <m/>
    <n v="0"/>
    <n v="7"/>
    <n v="1"/>
    <m/>
    <m/>
    <m/>
    <m/>
    <m/>
    <m/>
    <m/>
    <n v="8"/>
    <n v="7"/>
    <n v="1"/>
    <n v="0"/>
    <n v="0"/>
    <n v="0"/>
    <n v="0"/>
    <n v="0"/>
    <n v="0"/>
    <n v="0"/>
    <n v="8"/>
    <x v="1"/>
    <n v="8"/>
    <m/>
    <m/>
    <m/>
    <m/>
    <m/>
    <m/>
    <m/>
    <m/>
    <m/>
    <m/>
    <n v="0"/>
    <n v="0"/>
    <m/>
    <m/>
    <n v="517565"/>
    <n v="169582"/>
    <x v="11"/>
    <x v="11"/>
    <m/>
    <x v="1"/>
    <m/>
    <x v="1"/>
    <s v="Hampton Wick"/>
    <m/>
    <m/>
    <x v="1"/>
    <s v="CA18 Hampton Wick"/>
  </r>
  <r>
    <s v="18/4138/FUL"/>
    <x v="0"/>
    <x v="0"/>
    <d v="2019-11-11T00:00:00"/>
    <d v="2022-11-11T00:00:00"/>
    <d v="2020-04-14T00:00:00"/>
    <d v="2022-03-31T00:00:00"/>
    <x v="0"/>
    <x v="0"/>
    <x v="0"/>
    <s v="Demolition of existing dwelling and construction of two-storey five-bedroom (10-Person) dwelling with basement and associated landscaping and refuse/recycling and cycle storage."/>
    <s v="2 West Park Avenue, Kew, Richmond, TW9 4AL, "/>
    <s v="TW9 4AL"/>
    <m/>
    <m/>
    <m/>
    <m/>
    <n v="1"/>
    <m/>
    <m/>
    <m/>
    <m/>
    <n v="1"/>
    <m/>
    <m/>
    <m/>
    <m/>
    <n v="1"/>
    <m/>
    <m/>
    <m/>
    <m/>
    <n v="1"/>
    <n v="0"/>
    <n v="0"/>
    <n v="0"/>
    <n v="0"/>
    <n v="0"/>
    <n v="0"/>
    <n v="0"/>
    <n v="0"/>
    <n v="0"/>
    <n v="0"/>
    <x v="1"/>
    <n v="0"/>
    <m/>
    <m/>
    <m/>
    <m/>
    <m/>
    <m/>
    <m/>
    <m/>
    <m/>
    <m/>
    <n v="0"/>
    <n v="0"/>
    <m/>
    <m/>
    <n v="519487"/>
    <n v="176661"/>
    <x v="13"/>
    <x v="13"/>
    <m/>
    <x v="1"/>
    <m/>
    <x v="0"/>
    <m/>
    <m/>
    <m/>
    <x v="0"/>
    <m/>
  </r>
  <r>
    <s v="19/0111/FUL"/>
    <x v="4"/>
    <x v="0"/>
    <d v="2019-12-12T00:00:00"/>
    <d v="2022-12-12T00:00:00"/>
    <d v="2020-03-30T00:00:00"/>
    <d v="2021-11-18T00:00:00"/>
    <x v="0"/>
    <x v="0"/>
    <x v="0"/>
    <s v="Erection of an independent senior living extra care building comprising of 28 units (following demolition of existing care home) at 12 - 14 Station Road, the refurbishment and renovation of Nos.13 and 23 - 33 Lower Teddington Road (including the erection"/>
    <s v="Orione House - 12 Station Road _x000a__x000a_"/>
    <s v="KT1"/>
    <m/>
    <m/>
    <m/>
    <m/>
    <m/>
    <m/>
    <m/>
    <m/>
    <m/>
    <n v="0"/>
    <n v="4"/>
    <n v="23"/>
    <n v="1"/>
    <m/>
    <m/>
    <m/>
    <m/>
    <m/>
    <m/>
    <n v="28"/>
    <n v="4"/>
    <n v="23"/>
    <n v="1"/>
    <n v="0"/>
    <n v="0"/>
    <n v="0"/>
    <n v="0"/>
    <n v="0"/>
    <n v="0"/>
    <n v="28"/>
    <x v="0"/>
    <n v="28"/>
    <m/>
    <m/>
    <m/>
    <m/>
    <m/>
    <m/>
    <m/>
    <m/>
    <m/>
    <m/>
    <n v="0"/>
    <n v="0"/>
    <s v="Y"/>
    <m/>
    <n v="517598"/>
    <n v="169722"/>
    <x v="11"/>
    <x v="11"/>
    <m/>
    <x v="1"/>
    <m/>
    <x v="0"/>
    <m/>
    <m/>
    <m/>
    <x v="1"/>
    <s v="CA18 Hampton Wick"/>
  </r>
  <r>
    <s v="19/0347/GPD15"/>
    <x v="2"/>
    <x v="1"/>
    <d v="2019-03-13T00:00:00"/>
    <d v="2022-03-13T00:00:00"/>
    <d v="2019-04-01T00:00:00"/>
    <d v="2021-05-05T00:00:00"/>
    <x v="0"/>
    <x v="0"/>
    <x v="0"/>
    <s v="Change of use from B1(a) Office use to C3 Residential use to provide 3 x 1 bed and 1 x 2 bed flats with associated internal refuse and cycle storage."/>
    <s v="Albion House, Colne Road, Twickenham, TW2 6QL, "/>
    <s v="TW2 6QL"/>
    <m/>
    <m/>
    <m/>
    <m/>
    <m/>
    <m/>
    <m/>
    <m/>
    <m/>
    <n v="0"/>
    <n v="3"/>
    <n v="1"/>
    <m/>
    <m/>
    <m/>
    <m/>
    <m/>
    <m/>
    <m/>
    <n v="4"/>
    <n v="3"/>
    <n v="1"/>
    <n v="0"/>
    <n v="0"/>
    <n v="0"/>
    <n v="0"/>
    <n v="0"/>
    <n v="0"/>
    <n v="0"/>
    <n v="4"/>
    <x v="1"/>
    <n v="4"/>
    <m/>
    <m/>
    <m/>
    <m/>
    <m/>
    <m/>
    <m/>
    <m/>
    <m/>
    <m/>
    <n v="0"/>
    <n v="0"/>
    <m/>
    <m/>
    <n v="515383"/>
    <n v="173139"/>
    <x v="8"/>
    <x v="8"/>
    <m/>
    <x v="1"/>
    <m/>
    <x v="0"/>
    <m/>
    <m/>
    <m/>
    <x v="0"/>
    <m/>
  </r>
  <r>
    <s v="19/0382/FUL"/>
    <x v="0"/>
    <x v="0"/>
    <d v="2019-12-05T00:00:00"/>
    <d v="2022-12-05T00:00:00"/>
    <d v="2021-03-31T00:00:00"/>
    <d v="2022-03-31T00:00:00"/>
    <x v="0"/>
    <x v="0"/>
    <x v="0"/>
    <s v="Erection of two-storey detached dwellinghouse and basement with sunken courtyard and green wall.  New brick wall and pedestrian gate to Popes Avenue frontage, new parking and hard and soft landscaping."/>
    <s v="Ajanta , 13 Walpole Gardens, Twickenham, TW2 5SL"/>
    <s v="TW2 5SL"/>
    <m/>
    <m/>
    <m/>
    <m/>
    <m/>
    <m/>
    <m/>
    <m/>
    <m/>
    <n v="0"/>
    <m/>
    <m/>
    <n v="1"/>
    <m/>
    <m/>
    <m/>
    <m/>
    <m/>
    <m/>
    <n v="1"/>
    <n v="0"/>
    <n v="0"/>
    <n v="1"/>
    <n v="0"/>
    <n v="0"/>
    <n v="0"/>
    <n v="0"/>
    <n v="0"/>
    <n v="0"/>
    <n v="1"/>
    <x v="1"/>
    <n v="1"/>
    <m/>
    <m/>
    <m/>
    <m/>
    <m/>
    <m/>
    <m/>
    <m/>
    <m/>
    <m/>
    <n v="0"/>
    <n v="0"/>
    <m/>
    <m/>
    <n v="515414"/>
    <n v="172536"/>
    <x v="8"/>
    <x v="8"/>
    <s v="Y"/>
    <x v="1"/>
    <m/>
    <x v="0"/>
    <m/>
    <m/>
    <m/>
    <x v="1"/>
    <s v="CA40 Popes Avenue Twickenham"/>
  </r>
  <r>
    <s v="19/0974/FUL"/>
    <x v="1"/>
    <x v="0"/>
    <d v="2019-08-02T00:00:00"/>
    <d v="2022-08-02T00:00:00"/>
    <d v="2020-02-11T00:00:00"/>
    <d v="2021-10-28T00:00:00"/>
    <x v="0"/>
    <x v="0"/>
    <x v="0"/>
    <s v="Two-storey side/rear extension with accommodation in the roof, removal of external staircase to facilitate the conversion of existing dwellinghouse into 7 self-contained flats (4 x 1 bed and 3 x 2 bed) and associated cycle and refuse stores."/>
    <s v="Fairlight, 4 Church Grove, Hampton Wick, Kingston Upon Thames, KT1 4AL, "/>
    <s v="KT1 4AL"/>
    <m/>
    <m/>
    <m/>
    <m/>
    <m/>
    <m/>
    <m/>
    <m/>
    <n v="1"/>
    <n v="1"/>
    <n v="4"/>
    <n v="3"/>
    <m/>
    <m/>
    <m/>
    <m/>
    <m/>
    <m/>
    <m/>
    <n v="7"/>
    <n v="4"/>
    <n v="3"/>
    <n v="0"/>
    <n v="0"/>
    <n v="0"/>
    <n v="0"/>
    <n v="0"/>
    <n v="0"/>
    <n v="-1"/>
    <n v="6"/>
    <x v="1"/>
    <n v="6"/>
    <m/>
    <m/>
    <m/>
    <m/>
    <m/>
    <m/>
    <m/>
    <m/>
    <m/>
    <m/>
    <n v="0"/>
    <n v="0"/>
    <m/>
    <m/>
    <n v="517453"/>
    <n v="169423"/>
    <x v="11"/>
    <x v="11"/>
    <m/>
    <x v="1"/>
    <m/>
    <x v="1"/>
    <s v="Hampton Wick"/>
    <m/>
    <m/>
    <x v="1"/>
    <s v="CA18 Hampton Wick"/>
  </r>
  <r>
    <s v="19/1649/GPD15"/>
    <x v="2"/>
    <x v="1"/>
    <d v="2019-07-16T00:00:00"/>
    <d v="2022-07-16T00:00:00"/>
    <d v="2022-01-07T00:00:00"/>
    <d v="2022-03-31T00:00:00"/>
    <x v="0"/>
    <x v="0"/>
    <x v="0"/>
    <s v="Conversion of B1(a) office unit at rear ground floor to C3 residential to provide 1 self-contained residential flat. (Proposal description corrected)."/>
    <s v="57B York Street, Twickenham, TW1 3LP, "/>
    <s v="TW1 3LP"/>
    <m/>
    <m/>
    <m/>
    <m/>
    <m/>
    <m/>
    <m/>
    <m/>
    <m/>
    <n v="0"/>
    <n v="1"/>
    <m/>
    <m/>
    <m/>
    <m/>
    <m/>
    <m/>
    <m/>
    <m/>
    <n v="1"/>
    <n v="1"/>
    <n v="0"/>
    <n v="0"/>
    <n v="0"/>
    <n v="0"/>
    <n v="0"/>
    <n v="0"/>
    <n v="0"/>
    <n v="0"/>
    <n v="1"/>
    <x v="1"/>
    <n v="1"/>
    <m/>
    <m/>
    <m/>
    <m/>
    <m/>
    <m/>
    <m/>
    <m/>
    <m/>
    <m/>
    <n v="0"/>
    <n v="0"/>
    <m/>
    <m/>
    <n v="516442"/>
    <n v="173470"/>
    <x v="3"/>
    <x v="3"/>
    <m/>
    <x v="0"/>
    <m/>
    <x v="0"/>
    <m/>
    <m/>
    <m/>
    <x v="1"/>
    <s v="CA8 Twickenham Riverside"/>
  </r>
  <r>
    <s v="19/1997/GPD23"/>
    <x v="2"/>
    <x v="1"/>
    <d v="2019-08-29T00:00:00"/>
    <d v="2022-08-29T00:00:00"/>
    <d v="2020-09-01T00:00:00"/>
    <d v="2022-03-31T00:00:00"/>
    <x v="0"/>
    <x v="0"/>
    <x v="0"/>
    <s v="Change of use of property from B1(c) light industrial use to C3 residential (1x2 bedroom house)"/>
    <s v="1A - 3A Holly Road, Hampton Hill, Hampton, TW12 1QF, "/>
    <s v="TW12 1QF"/>
    <m/>
    <m/>
    <m/>
    <m/>
    <m/>
    <m/>
    <m/>
    <m/>
    <m/>
    <n v="0"/>
    <m/>
    <n v="1"/>
    <m/>
    <m/>
    <m/>
    <m/>
    <m/>
    <m/>
    <m/>
    <n v="1"/>
    <n v="0"/>
    <n v="1"/>
    <n v="0"/>
    <n v="0"/>
    <n v="0"/>
    <n v="0"/>
    <n v="0"/>
    <n v="0"/>
    <n v="0"/>
    <n v="1"/>
    <x v="1"/>
    <n v="1"/>
    <m/>
    <m/>
    <m/>
    <m/>
    <m/>
    <m/>
    <m/>
    <m/>
    <m/>
    <m/>
    <n v="0"/>
    <n v="0"/>
    <m/>
    <m/>
    <n v="514191"/>
    <n v="170734"/>
    <x v="6"/>
    <x v="6"/>
    <m/>
    <x v="1"/>
    <m/>
    <x v="1"/>
    <s v="High Street, Hampton Hill"/>
    <m/>
    <m/>
    <x v="0"/>
    <m/>
  </r>
  <r>
    <s v="19/2796/GPD15"/>
    <x v="2"/>
    <x v="1"/>
    <d v="2019-11-05T00:00:00"/>
    <d v="2022-11-05T00:00:00"/>
    <d v="2020-05-21T00:00:00"/>
    <d v="2022-01-14T00:00:00"/>
    <x v="0"/>
    <x v="0"/>
    <x v="0"/>
    <s v="Change of use of the ground and basement from B1(a) office use, to Class C3 (dwellinghouse) as a single self-contained 3 bedroom flat."/>
    <s v="115 White Hart Lane, Barnes, London, SW13 0JL, "/>
    <s v="SW13 0JL"/>
    <m/>
    <m/>
    <m/>
    <m/>
    <m/>
    <m/>
    <m/>
    <m/>
    <m/>
    <n v="0"/>
    <m/>
    <m/>
    <n v="1"/>
    <m/>
    <m/>
    <m/>
    <m/>
    <m/>
    <m/>
    <n v="1"/>
    <n v="0"/>
    <n v="0"/>
    <n v="1"/>
    <n v="0"/>
    <n v="0"/>
    <n v="0"/>
    <n v="0"/>
    <n v="0"/>
    <n v="0"/>
    <n v="1"/>
    <x v="1"/>
    <n v="1"/>
    <m/>
    <m/>
    <m/>
    <m/>
    <m/>
    <m/>
    <m/>
    <m/>
    <m/>
    <m/>
    <n v="0"/>
    <n v="0"/>
    <m/>
    <m/>
    <n v="521408"/>
    <n v="175714"/>
    <x v="10"/>
    <x v="10"/>
    <m/>
    <x v="1"/>
    <m/>
    <x v="0"/>
    <m/>
    <m/>
    <m/>
    <x v="1"/>
    <s v="CA53 White Hart Lane Mortlake"/>
  </r>
  <r>
    <s v="19/3020/FUL"/>
    <x v="1"/>
    <x v="0"/>
    <d v="2020-01-15T00:00:00"/>
    <d v="2023-01-15T00:00:00"/>
    <d v="2020-05-01T00:00:00"/>
    <d v="2021-06-14T00:00:00"/>
    <x v="0"/>
    <x v="0"/>
    <x v="0"/>
    <s v="Replacement mansard roof and two dormers to rear elevation, erection of new front elevation dormer, blocking up of existing front elevation rooflight, enlargement of existing basement area, creation of rear basement terrace, ground floor extension, and erection of front garden wall to facilitate the reversion of existing block of two maisonettes to a single dwelling house"/>
    <s v="44 Nassau Road, Barnes, London"/>
    <s v="SW13 9QE"/>
    <n v="1"/>
    <m/>
    <m/>
    <n v="1"/>
    <m/>
    <m/>
    <m/>
    <m/>
    <m/>
    <n v="2"/>
    <m/>
    <m/>
    <m/>
    <m/>
    <m/>
    <n v="1"/>
    <m/>
    <m/>
    <m/>
    <n v="1"/>
    <n v="-1"/>
    <n v="0"/>
    <n v="0"/>
    <n v="-1"/>
    <n v="0"/>
    <n v="1"/>
    <n v="0"/>
    <n v="0"/>
    <n v="0"/>
    <n v="-1"/>
    <x v="1"/>
    <n v="-1"/>
    <m/>
    <m/>
    <m/>
    <m/>
    <m/>
    <m/>
    <m/>
    <m/>
    <m/>
    <m/>
    <n v="0"/>
    <n v="0"/>
    <m/>
    <m/>
    <n v="521753"/>
    <n v="176604"/>
    <x v="5"/>
    <x v="5"/>
    <m/>
    <x v="1"/>
    <m/>
    <x v="0"/>
    <m/>
    <m/>
    <m/>
    <x v="0"/>
    <m/>
  </r>
  <r>
    <s v="19/3211/FUL"/>
    <x v="2"/>
    <x v="0"/>
    <d v="2021-03-18T00:00:00"/>
    <d v="2024-03-18T00:00:00"/>
    <d v="2020-12-01T00:00:00"/>
    <d v="2021-11-01T00:00:00"/>
    <x v="0"/>
    <x v="0"/>
    <x v="0"/>
    <s v="Change of use from one dwelling house falling under Class C4 (houses in multiple occupation) to Class C3 (dwellinghouse) to provide 1 x 2bed and 1 x 1bed flats._x000d__x000d_"/>
    <s v="33A Broad Street, Teddington, TW11 8QZ, "/>
    <s v="TW11 8QZ"/>
    <m/>
    <m/>
    <m/>
    <m/>
    <m/>
    <m/>
    <m/>
    <m/>
    <m/>
    <n v="0"/>
    <n v="1"/>
    <n v="1"/>
    <m/>
    <m/>
    <m/>
    <m/>
    <m/>
    <m/>
    <m/>
    <n v="2"/>
    <n v="1"/>
    <n v="1"/>
    <n v="0"/>
    <n v="0"/>
    <n v="0"/>
    <n v="0"/>
    <n v="0"/>
    <n v="0"/>
    <n v="0"/>
    <n v="2"/>
    <x v="1"/>
    <n v="2"/>
    <m/>
    <m/>
    <m/>
    <m/>
    <m/>
    <m/>
    <m/>
    <m/>
    <m/>
    <m/>
    <n v="0"/>
    <n v="0"/>
    <m/>
    <m/>
    <n v="515617"/>
    <n v="170997"/>
    <x v="2"/>
    <x v="2"/>
    <m/>
    <x v="2"/>
    <m/>
    <x v="0"/>
    <m/>
    <m/>
    <m/>
    <x v="0"/>
    <m/>
  </r>
  <r>
    <s v="19/3436/FUL"/>
    <x v="1"/>
    <x v="0"/>
    <d v="2020-06-11T00:00:00"/>
    <d v="2023-06-11T00:00:00"/>
    <d v="2020-07-31T00:00:00"/>
    <d v="2021-07-29T00:00:00"/>
    <x v="0"/>
    <x v="0"/>
    <x v="0"/>
    <s v="Works to Retail Unit - replacement store to rear to accommodate cycle and refuse stores. Works to upper floor flat - New hard and soft landscaping, replacement windows and doors on rear elevation to facilite the conversion of upper floor maisonette into 2 x one-bedroom flats. "/>
    <s v="49 - 49A King Street Parade, Twickenham"/>
    <s v="TW1 3SG"/>
    <m/>
    <m/>
    <n v="1"/>
    <m/>
    <m/>
    <m/>
    <m/>
    <m/>
    <m/>
    <n v="1"/>
    <n v="2"/>
    <m/>
    <m/>
    <m/>
    <m/>
    <m/>
    <m/>
    <m/>
    <m/>
    <n v="2"/>
    <n v="2"/>
    <n v="0"/>
    <n v="-1"/>
    <n v="0"/>
    <n v="0"/>
    <n v="0"/>
    <n v="0"/>
    <n v="0"/>
    <n v="0"/>
    <n v="1"/>
    <x v="1"/>
    <n v="1"/>
    <m/>
    <m/>
    <m/>
    <m/>
    <m/>
    <m/>
    <m/>
    <m/>
    <m/>
    <m/>
    <n v="0"/>
    <n v="0"/>
    <m/>
    <m/>
    <n v="516190"/>
    <n v="173118"/>
    <x v="3"/>
    <x v="3"/>
    <m/>
    <x v="0"/>
    <m/>
    <x v="0"/>
    <m/>
    <m/>
    <m/>
    <x v="1"/>
    <s v="CA8 Twickenham Riverside"/>
  </r>
  <r>
    <s v="19/3706/FUL"/>
    <x v="4"/>
    <x v="0"/>
    <d v="2020-08-20T00:00:00"/>
    <d v="2023-08-20T00:00:00"/>
    <d v="2021-04-01T00:00:00"/>
    <d v="2021-06-30T00:00:00"/>
    <x v="0"/>
    <x v="0"/>
    <x v="0"/>
    <s v="Change of use from B1 to D2 (gym) on part of second floor. Change of use from D2 (gym) on third floor to 2 no. 1 bedroom flats. Change of use from A3 on ground and first floor to B1 Office. Alterations to fenestration on south elevation."/>
    <s v="Vineyard Heights, 20 Mortlake High Street, Mortlake, London, SW14 8JN"/>
    <s v="SW14 8"/>
    <m/>
    <m/>
    <m/>
    <m/>
    <m/>
    <m/>
    <m/>
    <m/>
    <m/>
    <n v="0"/>
    <n v="2"/>
    <m/>
    <m/>
    <m/>
    <m/>
    <m/>
    <m/>
    <m/>
    <m/>
    <n v="2"/>
    <n v="2"/>
    <n v="0"/>
    <n v="0"/>
    <n v="0"/>
    <n v="0"/>
    <n v="0"/>
    <n v="0"/>
    <n v="0"/>
    <n v="0"/>
    <n v="2"/>
    <x v="1"/>
    <n v="2"/>
    <m/>
    <m/>
    <m/>
    <m/>
    <m/>
    <m/>
    <m/>
    <m/>
    <m/>
    <m/>
    <n v="0"/>
    <n v="0"/>
    <m/>
    <m/>
    <n v="520567"/>
    <n v="175919"/>
    <x v="10"/>
    <x v="10"/>
    <m/>
    <x v="1"/>
    <m/>
    <x v="1"/>
    <s v="Mortlake"/>
    <m/>
    <m/>
    <x v="0"/>
    <m/>
  </r>
  <r>
    <s v="19/3758/FUL"/>
    <x v="1"/>
    <x v="0"/>
    <d v="2020-04-30T00:00:00"/>
    <d v="2023-04-30T00:00:00"/>
    <d v="2020-08-03T00:00:00"/>
    <d v="2021-10-07T00:00:00"/>
    <x v="0"/>
    <x v="0"/>
    <x v="0"/>
    <s v="Single storey rear extension and change of use from 4 x self-contained flats back to a family house"/>
    <s v="65 Palewell Park, East Sheen, London, SW14 8JJ"/>
    <s v="SW14 8JJ"/>
    <n v="4"/>
    <m/>
    <m/>
    <m/>
    <m/>
    <m/>
    <m/>
    <m/>
    <m/>
    <n v="4"/>
    <m/>
    <m/>
    <n v="1"/>
    <m/>
    <m/>
    <m/>
    <m/>
    <m/>
    <m/>
    <n v="1"/>
    <n v="-4"/>
    <n v="0"/>
    <n v="1"/>
    <n v="0"/>
    <n v="0"/>
    <n v="0"/>
    <n v="0"/>
    <n v="0"/>
    <n v="0"/>
    <n v="-3"/>
    <x v="1"/>
    <n v="-3"/>
    <m/>
    <m/>
    <m/>
    <m/>
    <m/>
    <m/>
    <m/>
    <m/>
    <m/>
    <m/>
    <n v="0"/>
    <n v="0"/>
    <m/>
    <m/>
    <n v="520722"/>
    <n v="175144"/>
    <x v="1"/>
    <x v="1"/>
    <m/>
    <x v="1"/>
    <m/>
    <x v="0"/>
    <m/>
    <m/>
    <m/>
    <x v="0"/>
    <m/>
  </r>
  <r>
    <s v="19/3770/FUL"/>
    <x v="0"/>
    <x v="0"/>
    <d v="2020-04-01T00:00:00"/>
    <d v="2023-04-01T00:00:00"/>
    <d v="2020-07-01T00:00:00"/>
    <d v="2022-03-17T00:00:00"/>
    <x v="0"/>
    <x v="0"/>
    <x v="0"/>
    <s v="Erection of a replacement two storey detached dwelling house with accommodation in the roof and associated hard and soft landscaping, cycle and refuse store. New gate."/>
    <s v="31 St Albans Gardens, Teddington, TW11 8AE"/>
    <s v="TW11 8AE"/>
    <m/>
    <m/>
    <m/>
    <n v="1"/>
    <m/>
    <m/>
    <m/>
    <m/>
    <m/>
    <n v="1"/>
    <m/>
    <m/>
    <m/>
    <n v="1"/>
    <m/>
    <m/>
    <m/>
    <m/>
    <m/>
    <n v="1"/>
    <n v="0"/>
    <n v="0"/>
    <n v="0"/>
    <n v="0"/>
    <n v="0"/>
    <n v="0"/>
    <n v="0"/>
    <n v="0"/>
    <n v="0"/>
    <n v="0"/>
    <x v="1"/>
    <n v="0"/>
    <m/>
    <m/>
    <m/>
    <m/>
    <m/>
    <m/>
    <m/>
    <m/>
    <m/>
    <m/>
    <n v="0"/>
    <n v="0"/>
    <m/>
    <m/>
    <n v="516359"/>
    <n v="171323"/>
    <x v="2"/>
    <x v="2"/>
    <m/>
    <x v="1"/>
    <m/>
    <x v="0"/>
    <m/>
    <m/>
    <m/>
    <x v="0"/>
    <m/>
  </r>
  <r>
    <s v="19/3852/GPD15"/>
    <x v="2"/>
    <x v="1"/>
    <d v="2020-02-06T00:00:00"/>
    <d v="2023-02-06T00:00:00"/>
    <d v="2020-02-10T00:00:00"/>
    <d v="2021-07-05T00:00:00"/>
    <x v="0"/>
    <x v="0"/>
    <x v="0"/>
    <s v="Change of use of ground floor from B1a office to C3 (Residential) use comprising 1x studio flat and 1x 1 bedroom flat"/>
    <s v="59 North Worple Way, Mortlake, London"/>
    <s v="SW14 8HE"/>
    <m/>
    <m/>
    <m/>
    <m/>
    <m/>
    <m/>
    <m/>
    <m/>
    <m/>
    <n v="0"/>
    <n v="2"/>
    <m/>
    <m/>
    <m/>
    <m/>
    <m/>
    <m/>
    <m/>
    <m/>
    <n v="2"/>
    <n v="2"/>
    <n v="0"/>
    <n v="0"/>
    <n v="0"/>
    <n v="0"/>
    <n v="0"/>
    <n v="0"/>
    <n v="0"/>
    <n v="0"/>
    <n v="2"/>
    <x v="1"/>
    <n v="2"/>
    <m/>
    <m/>
    <m/>
    <m/>
    <m/>
    <m/>
    <m/>
    <m/>
    <m/>
    <m/>
    <n v="0"/>
    <n v="0"/>
    <m/>
    <m/>
    <n v="520890"/>
    <n v="175755"/>
    <x v="10"/>
    <x v="10"/>
    <m/>
    <x v="1"/>
    <m/>
    <x v="0"/>
    <m/>
    <m/>
    <m/>
    <x v="0"/>
    <m/>
  </r>
  <r>
    <s v="20/0303/FUL"/>
    <x v="2"/>
    <x v="0"/>
    <d v="2020-04-21T00:00:00"/>
    <d v="2023-04-21T00:00:00"/>
    <d v="2020-05-20T00:00:00"/>
    <d v="2022-03-31T00:00:00"/>
    <x v="0"/>
    <x v="0"/>
    <x v="0"/>
    <s v="Demolition of existing part single, part double storey rear extension, change of use of part ground, first and second floors from A2 to C3 residential use and erection of two-storey rear extension and mansard roof extension incorporating solar panels to facilitate the creation of 6 flats (4 x 1 bed flats and 2 x 2 bed flats) with associated fenestration alterations, cycle and refuse stores, car parking, hard and soft landscaping"/>
    <s v="341 Upper Richmond Road West, East Sheen, London, SW14 8QN, "/>
    <s v="SW14 8QN"/>
    <m/>
    <m/>
    <m/>
    <m/>
    <m/>
    <m/>
    <m/>
    <m/>
    <m/>
    <n v="0"/>
    <n v="4"/>
    <n v="2"/>
    <m/>
    <m/>
    <m/>
    <m/>
    <m/>
    <m/>
    <m/>
    <n v="6"/>
    <n v="4"/>
    <n v="2"/>
    <n v="0"/>
    <n v="0"/>
    <n v="0"/>
    <n v="0"/>
    <n v="0"/>
    <n v="0"/>
    <n v="0"/>
    <n v="6"/>
    <x v="1"/>
    <n v="6"/>
    <m/>
    <m/>
    <m/>
    <m/>
    <m/>
    <m/>
    <m/>
    <m/>
    <m/>
    <m/>
    <n v="0"/>
    <n v="0"/>
    <m/>
    <m/>
    <n v="520601"/>
    <n v="175400"/>
    <x v="1"/>
    <x v="1"/>
    <m/>
    <x v="3"/>
    <m/>
    <x v="0"/>
    <m/>
    <m/>
    <m/>
    <x v="0"/>
    <m/>
  </r>
  <r>
    <s v="20/0881/FUL"/>
    <x v="1"/>
    <x v="0"/>
    <d v="2020-10-30T00:00:00"/>
    <d v="2023-10-30T00:00:00"/>
    <d v="2021-03-31T00:00:00"/>
    <d v="2021-04-01T00:00:00"/>
    <x v="0"/>
    <x v="0"/>
    <x v="0"/>
    <s v="Reversion of the existing dwelling into two semi-detached residential dwelling houses."/>
    <s v="281 Lonsdale Road, Barnes, London, SW13 9QB"/>
    <s v="SW13 9QB"/>
    <m/>
    <m/>
    <m/>
    <m/>
    <m/>
    <m/>
    <m/>
    <n v="1"/>
    <m/>
    <n v="1"/>
    <m/>
    <m/>
    <n v="1"/>
    <m/>
    <n v="1"/>
    <m/>
    <m/>
    <m/>
    <m/>
    <n v="2"/>
    <n v="0"/>
    <n v="0"/>
    <n v="1"/>
    <n v="0"/>
    <n v="1"/>
    <n v="0"/>
    <n v="0"/>
    <n v="-1"/>
    <n v="0"/>
    <n v="1"/>
    <x v="1"/>
    <n v="1"/>
    <m/>
    <m/>
    <m/>
    <m/>
    <m/>
    <m/>
    <m/>
    <m/>
    <m/>
    <m/>
    <n v="0"/>
    <n v="0"/>
    <m/>
    <m/>
    <n v="521660"/>
    <n v="176636"/>
    <x v="5"/>
    <x v="5"/>
    <m/>
    <x v="1"/>
    <s v="Thames Policy Area"/>
    <x v="0"/>
    <m/>
    <m/>
    <m/>
    <x v="1"/>
    <s v="CA1 Barnes Green"/>
  </r>
  <r>
    <s v="20/1056/FUL"/>
    <x v="2"/>
    <x v="0"/>
    <d v="2020-06-03T00:00:00"/>
    <d v="2023-06-03T00:00:00"/>
    <d v="2020-03-02T00:00:00"/>
    <d v="2021-04-01T00:00:00"/>
    <x v="0"/>
    <x v="0"/>
    <x v="0"/>
    <s v="Change of use from dentists surgery on ground floor and residential flat on first floor to single dwellinghouse"/>
    <s v="Unit 6, 13 St Johns Road, Hampton Wick, Kingston Upon Thames, KT1 4AN"/>
    <s v="KT1 4AN"/>
    <m/>
    <n v="1"/>
    <m/>
    <m/>
    <m/>
    <m/>
    <m/>
    <m/>
    <m/>
    <n v="1"/>
    <m/>
    <m/>
    <n v="1"/>
    <m/>
    <m/>
    <m/>
    <m/>
    <m/>
    <m/>
    <n v="1"/>
    <n v="0"/>
    <n v="-1"/>
    <n v="1"/>
    <n v="0"/>
    <n v="0"/>
    <n v="0"/>
    <n v="0"/>
    <n v="0"/>
    <n v="0"/>
    <n v="0"/>
    <x v="1"/>
    <n v="0"/>
    <m/>
    <m/>
    <m/>
    <m/>
    <m/>
    <m/>
    <m/>
    <m/>
    <m/>
    <m/>
    <n v="0"/>
    <n v="0"/>
    <m/>
    <m/>
    <n v="517463"/>
    <n v="169474"/>
    <x v="11"/>
    <x v="11"/>
    <m/>
    <x v="1"/>
    <m/>
    <x v="1"/>
    <s v="Hampton Wick"/>
    <m/>
    <m/>
    <x v="1"/>
    <s v="CA18 Hampton Wick"/>
  </r>
  <r>
    <s v="20/1071/FUL"/>
    <x v="0"/>
    <x v="0"/>
    <d v="2020-06-08T00:00:00"/>
    <d v="2023-06-08T00:00:00"/>
    <d v="2021-02-01T00:00:00"/>
    <d v="2022-03-31T00:00:00"/>
    <x v="0"/>
    <x v="0"/>
    <x v="0"/>
    <s v="Proposed Demolition of Existing House and Construction of New Dwelling"/>
    <s v="25 Cranmer Road, Hampton Hill, TW12 1DN"/>
    <s v="TW12 1DN"/>
    <m/>
    <n v="1"/>
    <m/>
    <m/>
    <m/>
    <m/>
    <m/>
    <m/>
    <m/>
    <n v="1"/>
    <m/>
    <m/>
    <n v="1"/>
    <m/>
    <m/>
    <m/>
    <m/>
    <m/>
    <m/>
    <n v="1"/>
    <n v="0"/>
    <n v="-1"/>
    <n v="1"/>
    <n v="0"/>
    <n v="0"/>
    <n v="0"/>
    <n v="0"/>
    <n v="0"/>
    <n v="0"/>
    <n v="0"/>
    <x v="1"/>
    <n v="0"/>
    <m/>
    <m/>
    <m/>
    <m/>
    <m/>
    <m/>
    <m/>
    <m/>
    <m/>
    <m/>
    <n v="0"/>
    <n v="0"/>
    <m/>
    <m/>
    <n v="513897"/>
    <n v="171526"/>
    <x v="6"/>
    <x v="6"/>
    <m/>
    <x v="1"/>
    <m/>
    <x v="0"/>
    <m/>
    <m/>
    <m/>
    <x v="0"/>
    <m/>
  </r>
  <r>
    <s v="20/1274/FUL"/>
    <x v="2"/>
    <x v="0"/>
    <d v="2020-08-05T00:00:00"/>
    <d v="2023-08-05T00:00:00"/>
    <d v="2020-03-23T00:00:00"/>
    <d v="2022-03-31T00:00:00"/>
    <x v="0"/>
    <x v="0"/>
    <x v="0"/>
    <s v="Demolition of existing property, construction of 2 x two-storey plus attic and basement terraced dwellings and associated car parking, cycle parking, refuse stores and hard and soft landscaping."/>
    <s v="29 Howsman Road, Barnes, London, SW13 9AW"/>
    <s v="SW13 9AW"/>
    <n v="2"/>
    <m/>
    <m/>
    <m/>
    <m/>
    <m/>
    <m/>
    <m/>
    <m/>
    <n v="2"/>
    <m/>
    <m/>
    <n v="2"/>
    <m/>
    <m/>
    <m/>
    <m/>
    <m/>
    <m/>
    <n v="2"/>
    <n v="-2"/>
    <n v="0"/>
    <n v="2"/>
    <n v="0"/>
    <n v="0"/>
    <n v="0"/>
    <n v="0"/>
    <n v="0"/>
    <n v="0"/>
    <n v="0"/>
    <x v="1"/>
    <n v="0"/>
    <m/>
    <m/>
    <m/>
    <m/>
    <m/>
    <m/>
    <m/>
    <m/>
    <m/>
    <m/>
    <n v="0"/>
    <n v="0"/>
    <m/>
    <m/>
    <n v="522192"/>
    <n v="177628"/>
    <x v="5"/>
    <x v="5"/>
    <s v="Y"/>
    <x v="1"/>
    <m/>
    <x v="0"/>
    <m/>
    <m/>
    <m/>
    <x v="0"/>
    <m/>
  </r>
  <r>
    <s v="20/1560/FUL"/>
    <x v="1"/>
    <x v="0"/>
    <d v="2020-09-02T00:00:00"/>
    <d v="2023-09-02T00:00:00"/>
    <d v="2020-11-25T00:00:00"/>
    <d v="2021-05-14T00:00:00"/>
    <x v="0"/>
    <x v="0"/>
    <x v="0"/>
    <s v="The proposal is to convert the existing 4 bedroom flat above the shop to 3X One bedroom flats with single storey rear and infill extension, and altering the roof/second floor and part second &amp; first floor extension and associated internal changes."/>
    <s v="Flat Above, 203 Waldegrave Road, Teddington, TW11 8LX, "/>
    <s v="TW11 8LX"/>
    <m/>
    <m/>
    <m/>
    <n v="1"/>
    <m/>
    <m/>
    <m/>
    <m/>
    <m/>
    <n v="1"/>
    <n v="3"/>
    <m/>
    <m/>
    <m/>
    <m/>
    <m/>
    <m/>
    <m/>
    <m/>
    <n v="3"/>
    <n v="3"/>
    <n v="0"/>
    <n v="0"/>
    <n v="-1"/>
    <n v="0"/>
    <n v="0"/>
    <n v="0"/>
    <n v="0"/>
    <n v="0"/>
    <n v="2"/>
    <x v="1"/>
    <n v="2"/>
    <m/>
    <m/>
    <m/>
    <m/>
    <m/>
    <m/>
    <m/>
    <m/>
    <m/>
    <m/>
    <n v="0"/>
    <n v="0"/>
    <m/>
    <m/>
    <n v="515578"/>
    <n v="171697"/>
    <x v="2"/>
    <x v="2"/>
    <m/>
    <x v="1"/>
    <m/>
    <x v="1"/>
    <s v="Waldegrave Road, Teddingto"/>
    <m/>
    <m/>
    <x v="0"/>
    <m/>
  </r>
  <r>
    <s v="20/1696/GPD15"/>
    <x v="2"/>
    <x v="1"/>
    <d v="2021-03-03T00:00:00"/>
    <d v="2024-03-03T00:00:00"/>
    <d v="2021-03-31T00:00:00"/>
    <d v="2022-02-23T00:00:00"/>
    <x v="0"/>
    <x v="0"/>
    <x v="0"/>
    <s v="Conversion of offices (Use Class B1a) to 14 flats (Use Class C3)"/>
    <s v="18 - 22 Church Street, Hampton, TW12 2EG"/>
    <s v="TW12 2EG"/>
    <m/>
    <m/>
    <m/>
    <m/>
    <m/>
    <m/>
    <m/>
    <m/>
    <m/>
    <n v="0"/>
    <n v="14"/>
    <m/>
    <m/>
    <m/>
    <m/>
    <m/>
    <m/>
    <m/>
    <m/>
    <n v="14"/>
    <n v="14"/>
    <n v="0"/>
    <n v="0"/>
    <n v="0"/>
    <n v="0"/>
    <n v="0"/>
    <n v="0"/>
    <n v="0"/>
    <n v="0"/>
    <n v="14"/>
    <x v="0"/>
    <n v="14"/>
    <m/>
    <m/>
    <m/>
    <m/>
    <m/>
    <m/>
    <m/>
    <m/>
    <m/>
    <m/>
    <n v="0"/>
    <n v="0"/>
    <m/>
    <m/>
    <n v="514145"/>
    <n v="169627"/>
    <x v="12"/>
    <x v="12"/>
    <m/>
    <x v="1"/>
    <m/>
    <x v="0"/>
    <m/>
    <m/>
    <m/>
    <x v="1"/>
    <s v="CA12 Hampton Village"/>
  </r>
  <r>
    <s v="20/1867/FUL"/>
    <x v="2"/>
    <x v="0"/>
    <d v="2020-11-13T00:00:00"/>
    <d v="2023-11-13T00:00:00"/>
    <d v="2021-01-01T00:00:00"/>
    <d v="2022-02-18T00:00:00"/>
    <x v="0"/>
    <x v="0"/>
    <x v="0"/>
    <s v="PART CHANGE OF USE OF REAR GROUND FLOOR COMMERCIAL TO RESIDENTIAL USE (C3) TO PROVIDE 1 RESIDENTIAL UNIT (1X1 BEDROOM, 2 PERSON) WITH ASSOCIATED CYCLE STORAGE, REFUSE STORAGE AND PRIVATE AMENITY SPACE"/>
    <s v="Rear Of, 44 King Street, Twickenham, TW1 3SH, "/>
    <s v="TW1 3SH"/>
    <m/>
    <m/>
    <m/>
    <m/>
    <m/>
    <m/>
    <m/>
    <m/>
    <m/>
    <n v="0"/>
    <n v="1"/>
    <m/>
    <m/>
    <m/>
    <m/>
    <m/>
    <m/>
    <m/>
    <m/>
    <n v="1"/>
    <n v="1"/>
    <n v="0"/>
    <n v="0"/>
    <n v="0"/>
    <n v="0"/>
    <n v="0"/>
    <n v="0"/>
    <n v="0"/>
    <n v="0"/>
    <n v="1"/>
    <x v="1"/>
    <n v="1"/>
    <m/>
    <m/>
    <m/>
    <m/>
    <m/>
    <m/>
    <m/>
    <m/>
    <m/>
    <m/>
    <n v="0"/>
    <n v="0"/>
    <m/>
    <m/>
    <n v="516178"/>
    <n v="173202"/>
    <x v="3"/>
    <x v="3"/>
    <m/>
    <x v="0"/>
    <m/>
    <x v="0"/>
    <m/>
    <m/>
    <m/>
    <x v="1"/>
    <s v="CA47 Queens Road Twickenham"/>
  </r>
  <r>
    <s v="20/2284/GPD15"/>
    <x v="2"/>
    <x v="1"/>
    <d v="2020-10-05T00:00:00"/>
    <d v="2023-10-05T00:00:00"/>
    <d v="2021-05-10T00:00:00"/>
    <d v="2022-03-31T00:00:00"/>
    <x v="0"/>
    <x v="0"/>
    <x v="0"/>
    <s v="Conversion of 87 square metres of floorspace from B1(a) to C3 (residential) to create 1 studio unit and 1 x 1 bedroom unit"/>
    <s v="First And Second Floors, 296 Sandycombe Road, Richmond, TW9 3NG, "/>
    <s v="TW9 3NG"/>
    <m/>
    <m/>
    <m/>
    <m/>
    <m/>
    <m/>
    <m/>
    <m/>
    <m/>
    <n v="0"/>
    <n v="2"/>
    <m/>
    <m/>
    <m/>
    <m/>
    <m/>
    <m/>
    <m/>
    <m/>
    <n v="2"/>
    <n v="2"/>
    <n v="0"/>
    <n v="0"/>
    <n v="0"/>
    <n v="0"/>
    <n v="0"/>
    <n v="0"/>
    <n v="0"/>
    <n v="0"/>
    <n v="2"/>
    <x v="1"/>
    <n v="2"/>
    <m/>
    <m/>
    <m/>
    <m/>
    <m/>
    <m/>
    <m/>
    <m/>
    <m/>
    <m/>
    <n v="0"/>
    <n v="0"/>
    <m/>
    <m/>
    <n v="519056"/>
    <n v="176648"/>
    <x v="13"/>
    <x v="13"/>
    <m/>
    <x v="1"/>
    <m/>
    <x v="0"/>
    <m/>
    <m/>
    <m/>
    <x v="1"/>
    <s v="CA15 Kew Gardens Kew"/>
  </r>
  <r>
    <s v="20/3227/FUL"/>
    <x v="2"/>
    <x v="0"/>
    <d v="2021-04-16T00:00:00"/>
    <d v="2024-04-16T00:00:00"/>
    <d v="2021-04-28T00:00:00"/>
    <d v="2022-03-16T00:00:00"/>
    <x v="0"/>
    <x v="0"/>
    <x v="0"/>
    <s v="Conversion of a detached 2 flat property to a single dwellinghouse, conversion of garage to entrance hall, rear ground floor extension."/>
    <s v="11A Atbara Road, Teddington, TW11 9PA"/>
    <s v="TW11 9PA"/>
    <n v="1"/>
    <n v="1"/>
    <m/>
    <m/>
    <m/>
    <m/>
    <m/>
    <m/>
    <m/>
    <n v="2"/>
    <m/>
    <m/>
    <n v="1"/>
    <m/>
    <m/>
    <m/>
    <m/>
    <m/>
    <m/>
    <n v="1"/>
    <n v="-1"/>
    <n v="-1"/>
    <n v="1"/>
    <n v="0"/>
    <n v="0"/>
    <n v="0"/>
    <n v="0"/>
    <n v="0"/>
    <n v="0"/>
    <n v="-1"/>
    <x v="1"/>
    <n v="-1"/>
    <m/>
    <m/>
    <m/>
    <m/>
    <m/>
    <m/>
    <m/>
    <m/>
    <m/>
    <m/>
    <n v="0"/>
    <n v="0"/>
    <m/>
    <m/>
    <n v="516877"/>
    <n v="170799"/>
    <x v="11"/>
    <x v="11"/>
    <m/>
    <x v="1"/>
    <m/>
    <x v="0"/>
    <m/>
    <m/>
    <m/>
    <x v="0"/>
    <m/>
  </r>
  <r>
    <s v="21/0323/GPD15"/>
    <x v="2"/>
    <x v="1"/>
    <d v="2021-03-15T00:00:00"/>
    <d v="2024-03-15T00:00:00"/>
    <d v="2021-06-01T00:00:00"/>
    <d v="2022-02-01T00:00:00"/>
    <x v="0"/>
    <x v="0"/>
    <x v="0"/>
    <s v="Change of use of an end of terrace two storey building from office (B1) to residential use (Class C3)"/>
    <s v="1A May Road, Twickenham, TW2 6QW, "/>
    <s v="TW2 6QW"/>
    <m/>
    <m/>
    <m/>
    <m/>
    <m/>
    <m/>
    <m/>
    <m/>
    <m/>
    <n v="0"/>
    <m/>
    <n v="1"/>
    <m/>
    <m/>
    <m/>
    <m/>
    <m/>
    <m/>
    <m/>
    <n v="1"/>
    <n v="0"/>
    <n v="1"/>
    <n v="0"/>
    <n v="0"/>
    <n v="0"/>
    <n v="0"/>
    <n v="0"/>
    <n v="0"/>
    <n v="0"/>
    <n v="1"/>
    <x v="1"/>
    <n v="1"/>
    <m/>
    <m/>
    <m/>
    <m/>
    <m/>
    <m/>
    <m/>
    <m/>
    <m/>
    <m/>
    <n v="0"/>
    <n v="0"/>
    <m/>
    <m/>
    <n v="515302"/>
    <n v="173042"/>
    <x v="8"/>
    <x v="8"/>
    <m/>
    <x v="1"/>
    <m/>
    <x v="1"/>
    <s v="Twickenham Green"/>
    <m/>
    <m/>
    <x v="1"/>
    <s v="CA9 Twickenham Green"/>
  </r>
  <r>
    <s v="21/0568/GPD13"/>
    <x v="2"/>
    <x v="1"/>
    <d v="2021-04-27T00:00:00"/>
    <d v="2024-04-27T00:00:00"/>
    <d v="2021-07-01T00:00:00"/>
    <d v="2021-11-23T00:00:00"/>
    <x v="0"/>
    <x v="0"/>
    <x v="0"/>
    <s v="Proposed change of use of part ground floor (for access &amp; refuse) &amp; first floor of betting office to class C3 2 nos. self-contained Residential Units with associated external (access to ff) &amp; internal alterations_x000a_"/>
    <s v="664 Hanworth Road, Whitton"/>
    <s v="TW4 5NP"/>
    <m/>
    <m/>
    <m/>
    <m/>
    <m/>
    <m/>
    <m/>
    <m/>
    <m/>
    <n v="0"/>
    <n v="2"/>
    <m/>
    <m/>
    <m/>
    <m/>
    <m/>
    <m/>
    <m/>
    <m/>
    <n v="2"/>
    <n v="2"/>
    <n v="0"/>
    <n v="0"/>
    <n v="0"/>
    <n v="0"/>
    <n v="0"/>
    <n v="0"/>
    <n v="0"/>
    <n v="0"/>
    <n v="2"/>
    <x v="1"/>
    <n v="2"/>
    <m/>
    <m/>
    <m/>
    <m/>
    <m/>
    <m/>
    <m/>
    <m/>
    <m/>
    <m/>
    <n v="0"/>
    <n v="0"/>
    <m/>
    <m/>
    <n v="512728"/>
    <n v="173606"/>
    <x v="14"/>
    <x v="14"/>
    <m/>
    <x v="1"/>
    <m/>
    <x v="1"/>
    <s v="Hanworth Road"/>
    <m/>
    <m/>
    <x v="0"/>
    <m/>
  </r>
  <r>
    <s v="21/0975/FUL"/>
    <x v="2"/>
    <x v="0"/>
    <d v="2022-02-04T00:00:00"/>
    <d v="2025-02-04T00:00:00"/>
    <d v="2022-02-04T00:00:00"/>
    <d v="2022-03-31T00:00:00"/>
    <x v="0"/>
    <x v="0"/>
    <x v="0"/>
    <s v="Removal of extraction flue, new rear boundary wall, alterations to existing ground floor rear extension, alterations/replacement windows and doors to facilitate the change of use of part ground floor from restaurant to shop/office (Class E) and part ground and upper floors from restaurant to residential use to create 2 flats (1 x 1 bedroom flat and 1 x 2 bedroom flat)"/>
    <s v="5 White Hart Lane, Barnes, London, SW13 0PX"/>
    <s v="SW13 0PX"/>
    <m/>
    <m/>
    <m/>
    <m/>
    <m/>
    <m/>
    <m/>
    <m/>
    <m/>
    <n v="0"/>
    <n v="1"/>
    <n v="1"/>
    <m/>
    <m/>
    <m/>
    <m/>
    <m/>
    <m/>
    <m/>
    <n v="2"/>
    <n v="1"/>
    <n v="1"/>
    <n v="0"/>
    <n v="0"/>
    <n v="0"/>
    <n v="0"/>
    <n v="0"/>
    <n v="0"/>
    <n v="0"/>
    <n v="2"/>
    <x v="1"/>
    <n v="2"/>
    <m/>
    <m/>
    <m/>
    <m/>
    <m/>
    <m/>
    <m/>
    <m/>
    <m/>
    <m/>
    <n v="0"/>
    <n v="0"/>
    <m/>
    <m/>
    <n v="521270"/>
    <n v="176076"/>
    <x v="10"/>
    <x v="10"/>
    <m/>
    <x v="1"/>
    <s v="Thames Policy Area"/>
    <x v="1"/>
    <s v="White Hart Lane/Mortlake H"/>
    <m/>
    <m/>
    <x v="1"/>
    <s v="CA33 Mortlake"/>
  </r>
  <r>
    <s v="21/1113/ES191"/>
    <x v="2"/>
    <x v="0"/>
    <d v="2021-05-10T00:00:00"/>
    <d v="2021-05-10T00:00:00"/>
    <d v="2021-05-10T00:00:00"/>
    <d v="2021-05-10T00:00:00"/>
    <x v="0"/>
    <x v="0"/>
    <x v="0"/>
    <s v="Established use as single family dwelling."/>
    <s v="2 Magna Square, East Sheen, London, SW14 8LH"/>
    <s v="SW14 8LH"/>
    <m/>
    <n v="1"/>
    <m/>
    <m/>
    <m/>
    <m/>
    <m/>
    <m/>
    <m/>
    <n v="1"/>
    <m/>
    <m/>
    <n v="1"/>
    <m/>
    <m/>
    <m/>
    <m/>
    <m/>
    <m/>
    <n v="1"/>
    <n v="0"/>
    <n v="-1"/>
    <n v="1"/>
    <n v="0"/>
    <n v="0"/>
    <n v="0"/>
    <n v="0"/>
    <n v="0"/>
    <n v="0"/>
    <n v="0"/>
    <x v="1"/>
    <n v="0"/>
    <m/>
    <m/>
    <m/>
    <m/>
    <m/>
    <m/>
    <m/>
    <m/>
    <m/>
    <m/>
    <n v="0"/>
    <n v="0"/>
    <m/>
    <m/>
    <n v="520436"/>
    <n v="175645"/>
    <x v="1"/>
    <x v="1"/>
    <m/>
    <x v="3"/>
    <m/>
    <x v="0"/>
    <m/>
    <m/>
    <m/>
    <x v="0"/>
    <m/>
  </r>
  <r>
    <s v="21/1163/ES191"/>
    <x v="2"/>
    <x v="0"/>
    <d v="2021-05-10T00:00:00"/>
    <d v="2021-05-10T00:00:00"/>
    <d v="2021-05-10T00:00:00"/>
    <d v="2021-05-10T00:00:00"/>
    <x v="0"/>
    <x v="0"/>
    <x v="0"/>
    <s v="Use of property as a single residential dwelling"/>
    <s v="19 Orleans Road, Twickenham, TW1 3BJ"/>
    <s v="TW1 3BJ"/>
    <n v="1"/>
    <m/>
    <m/>
    <m/>
    <m/>
    <m/>
    <m/>
    <m/>
    <m/>
    <n v="1"/>
    <n v="1"/>
    <m/>
    <m/>
    <m/>
    <m/>
    <m/>
    <m/>
    <m/>
    <m/>
    <n v="1"/>
    <n v="0"/>
    <n v="0"/>
    <n v="0"/>
    <n v="0"/>
    <n v="0"/>
    <n v="0"/>
    <n v="0"/>
    <n v="0"/>
    <n v="0"/>
    <n v="0"/>
    <x v="1"/>
    <n v="0"/>
    <m/>
    <m/>
    <m/>
    <m/>
    <m/>
    <m/>
    <m/>
    <m/>
    <m/>
    <m/>
    <n v="0"/>
    <n v="0"/>
    <m/>
    <m/>
    <n v="516926"/>
    <n v="173754"/>
    <x v="3"/>
    <x v="3"/>
    <m/>
    <x v="1"/>
    <m/>
    <x v="0"/>
    <m/>
    <m/>
    <m/>
    <x v="1"/>
    <s v="CA8 Twickenham Riverside"/>
  </r>
  <r>
    <s v="21/1270/ES191"/>
    <x v="1"/>
    <x v="0"/>
    <d v="2021-06-29T00:00:00"/>
    <d v="2021-06-29T00:00:00"/>
    <d v="2021-06-29T00:00:00"/>
    <d v="2021-06-29T00:00:00"/>
    <x v="0"/>
    <x v="0"/>
    <x v="0"/>
    <s v="Residential flat above garage."/>
    <s v="Flat , 32 St Georges Road, Twickenham, TW1 1QR"/>
    <s v="TW1 1QR"/>
    <m/>
    <m/>
    <m/>
    <m/>
    <m/>
    <m/>
    <m/>
    <m/>
    <m/>
    <n v="0"/>
    <n v="1"/>
    <m/>
    <m/>
    <m/>
    <m/>
    <m/>
    <m/>
    <m/>
    <m/>
    <n v="1"/>
    <n v="1"/>
    <n v="0"/>
    <n v="0"/>
    <n v="0"/>
    <n v="0"/>
    <n v="0"/>
    <n v="0"/>
    <n v="0"/>
    <n v="0"/>
    <n v="1"/>
    <x v="1"/>
    <n v="1"/>
    <m/>
    <m/>
    <m/>
    <m/>
    <m/>
    <m/>
    <m/>
    <m/>
    <m/>
    <m/>
    <n v="0"/>
    <n v="0"/>
    <m/>
    <m/>
    <n v="516877"/>
    <n v="174852"/>
    <x v="0"/>
    <x v="0"/>
    <m/>
    <x v="1"/>
    <m/>
    <x v="0"/>
    <m/>
    <m/>
    <m/>
    <x v="1"/>
    <s v="CA19 St Margarets"/>
  </r>
  <r>
    <s v="21/2589/PS192"/>
    <x v="2"/>
    <x v="1"/>
    <d v="2021-09-10T00:00:00"/>
    <d v="2021-09-10T00:00:00"/>
    <d v="2021-07-29T00:00:00"/>
    <d v="2022-02-01T00:00:00"/>
    <x v="0"/>
    <x v="0"/>
    <x v="0"/>
    <s v="Change of use from a single family dwellinghouse (Use Class C3(a)) to a dwellinghouse comprising 4 people living together as a single household and receiving care (Use Class C3(b))."/>
    <s v="23 Cheyne Avenue, Twickenham, TW2 6AN"/>
    <s v="TW2 6AN"/>
    <m/>
    <m/>
    <m/>
    <n v="1"/>
    <m/>
    <m/>
    <m/>
    <m/>
    <m/>
    <n v="1"/>
    <m/>
    <m/>
    <m/>
    <n v="1"/>
    <m/>
    <m/>
    <m/>
    <m/>
    <m/>
    <n v="1"/>
    <n v="0"/>
    <n v="0"/>
    <n v="0"/>
    <n v="0"/>
    <n v="0"/>
    <n v="0"/>
    <n v="0"/>
    <n v="0"/>
    <n v="0"/>
    <n v="0"/>
    <x v="1"/>
    <n v="0"/>
    <m/>
    <m/>
    <m/>
    <m/>
    <m/>
    <m/>
    <m/>
    <m/>
    <m/>
    <m/>
    <n v="0"/>
    <n v="0"/>
    <m/>
    <s v="Y"/>
    <n v="512913"/>
    <n v="173047"/>
    <x v="14"/>
    <x v="14"/>
    <m/>
    <x v="1"/>
    <m/>
    <x v="0"/>
    <m/>
    <m/>
    <m/>
    <x v="0"/>
    <m/>
  </r>
  <r>
    <s v="21/2812/ES191"/>
    <x v="1"/>
    <x v="0"/>
    <d v="2021-09-28T00:00:00"/>
    <d v="2021-09-28T00:00:00"/>
    <d v="2021-09-28T00:00:00"/>
    <d v="2021-09-28T00:00:00"/>
    <x v="0"/>
    <x v="0"/>
    <x v="0"/>
    <s v="To establish the use of No.5a as a separate dwelling."/>
    <s v="5A Dickens Close, Petersham, Richmond, TW10 7AU"/>
    <s v="TW10 7AU"/>
    <m/>
    <m/>
    <m/>
    <m/>
    <n v="1"/>
    <m/>
    <m/>
    <m/>
    <m/>
    <n v="1"/>
    <m/>
    <n v="1"/>
    <n v="1"/>
    <m/>
    <m/>
    <m/>
    <m/>
    <m/>
    <m/>
    <n v="2"/>
    <n v="0"/>
    <n v="1"/>
    <n v="1"/>
    <n v="0"/>
    <n v="-1"/>
    <n v="0"/>
    <n v="0"/>
    <n v="0"/>
    <n v="0"/>
    <n v="1"/>
    <x v="1"/>
    <n v="1"/>
    <m/>
    <m/>
    <m/>
    <m/>
    <m/>
    <m/>
    <m/>
    <m/>
    <m/>
    <m/>
    <n v="0"/>
    <n v="0"/>
    <m/>
    <m/>
    <n v="518107"/>
    <n v="172841"/>
    <x v="9"/>
    <x v="9"/>
    <m/>
    <x v="1"/>
    <m/>
    <x v="0"/>
    <m/>
    <m/>
    <m/>
    <x v="1"/>
    <s v="CA6 Petersham"/>
  </r>
  <r>
    <s v="21/3684/ES191"/>
    <x v="2"/>
    <x v="0"/>
    <d v="2022-02-01T00:00:00"/>
    <d v="2025-02-01T00:00:00"/>
    <d v="2022-02-01T00:00:00"/>
    <d v="2022-02-01T00:00:00"/>
    <x v="0"/>
    <x v="0"/>
    <x v="0"/>
    <s v="Use of property as a self-contained dwellinghouse"/>
    <s v="255A Sheen Lane East Sheen London SW14 8RN"/>
    <s v="SW14 8RN"/>
    <m/>
    <m/>
    <m/>
    <m/>
    <m/>
    <m/>
    <m/>
    <m/>
    <m/>
    <n v="0"/>
    <n v="1"/>
    <m/>
    <m/>
    <m/>
    <m/>
    <m/>
    <m/>
    <m/>
    <m/>
    <n v="1"/>
    <n v="1"/>
    <n v="0"/>
    <n v="0"/>
    <n v="0"/>
    <n v="0"/>
    <n v="0"/>
    <n v="0"/>
    <n v="0"/>
    <n v="0"/>
    <n v="1"/>
    <x v="1"/>
    <n v="1"/>
    <m/>
    <m/>
    <m/>
    <m/>
    <m/>
    <m/>
    <m/>
    <m/>
    <m/>
    <m/>
    <n v="0"/>
    <n v="0"/>
    <m/>
    <m/>
    <n v="520450"/>
    <n v="174830"/>
    <x v="1"/>
    <x v="1"/>
    <s v="Y"/>
    <x v="1"/>
    <m/>
    <x v="0"/>
    <m/>
    <m/>
    <m/>
    <x v="0"/>
    <m/>
  </r>
  <r>
    <s v="21/4059/GPD26"/>
    <x v="2"/>
    <x v="1"/>
    <d v="2022-01-20T00:00:00"/>
    <d v="2025-01-20T00:00:00"/>
    <d v="2020-07-15T00:00:00"/>
    <d v="2022-03-29T00:00:00"/>
    <x v="0"/>
    <x v="0"/>
    <x v="0"/>
    <s v="Change of use for part of ground floor from former A2 now Class E use (bank) to C3 use (self contained residential flat) with mezzanine floor extending over part of the commercial space below."/>
    <s v="341 Upper Richmond Road West, East Sheen, London, SW14 8QN, "/>
    <s v="SW14 8QN"/>
    <m/>
    <m/>
    <m/>
    <m/>
    <m/>
    <m/>
    <m/>
    <m/>
    <m/>
    <n v="0"/>
    <m/>
    <n v="1"/>
    <m/>
    <m/>
    <m/>
    <m/>
    <m/>
    <m/>
    <m/>
    <n v="1"/>
    <n v="0"/>
    <n v="1"/>
    <n v="0"/>
    <n v="0"/>
    <n v="0"/>
    <n v="0"/>
    <n v="0"/>
    <n v="0"/>
    <n v="0"/>
    <n v="1"/>
    <x v="1"/>
    <n v="1"/>
    <m/>
    <m/>
    <m/>
    <m/>
    <m/>
    <m/>
    <m/>
    <m/>
    <m/>
    <m/>
    <n v="0"/>
    <n v="0"/>
    <m/>
    <m/>
    <n v="520601"/>
    <n v="175400"/>
    <x v="1"/>
    <x v="1"/>
    <m/>
    <x v="3"/>
    <m/>
    <x v="0"/>
    <m/>
    <m/>
    <m/>
    <x v="0"/>
    <m/>
  </r>
  <r>
    <s v="22/0009/ES191"/>
    <x v="1"/>
    <x v="0"/>
    <d v="2022-01-25T00:00:00"/>
    <d v="2025-01-25T00:00:00"/>
    <d v="2022-01-25T00:00:00"/>
    <d v="2022-01-25T00:00:00"/>
    <x v="0"/>
    <x v="0"/>
    <x v="0"/>
    <s v="Use of property as a single family dwelling house"/>
    <s v="335 - 337 Lonsdale Road, Barnes, London"/>
    <s v="SW13 9PY"/>
    <m/>
    <n v="2"/>
    <m/>
    <m/>
    <m/>
    <m/>
    <m/>
    <m/>
    <m/>
    <n v="2"/>
    <m/>
    <m/>
    <m/>
    <n v="1"/>
    <m/>
    <m/>
    <m/>
    <m/>
    <m/>
    <n v="1"/>
    <n v="0"/>
    <n v="-2"/>
    <n v="0"/>
    <n v="1"/>
    <n v="0"/>
    <n v="0"/>
    <n v="0"/>
    <n v="0"/>
    <n v="0"/>
    <n v="-1"/>
    <x v="1"/>
    <n v="-1"/>
    <m/>
    <m/>
    <m/>
    <m/>
    <m/>
    <m/>
    <m/>
    <m/>
    <m/>
    <m/>
    <n v="0"/>
    <n v="0"/>
    <m/>
    <m/>
    <n v="521605"/>
    <n v="176518"/>
    <x v="5"/>
    <x v="5"/>
    <m/>
    <x v="1"/>
    <s v="Thames Policy Area"/>
    <x v="0"/>
    <m/>
    <m/>
    <m/>
    <x v="1"/>
    <s v="CA1 Barnes Green"/>
  </r>
  <r>
    <s v="22/0375/ES191"/>
    <x v="1"/>
    <x v="0"/>
    <d v="2022-03-29T00:00:00"/>
    <d v="2025-03-29T00:00:00"/>
    <d v="2022-03-29T00:00:00"/>
    <d v="2022-03-29T00:00:00"/>
    <x v="0"/>
    <x v="0"/>
    <x v="0"/>
    <s v="Use of the property as a self-contained dwelling at lower ground floor, and a self-contained dwelling contained across ground, 1st and 2nd floors"/>
    <s v="14 Mount Ararat Road, Richmond, TW10 6PA, "/>
    <s v="TW10 6PA"/>
    <n v="2"/>
    <n v="1"/>
    <m/>
    <m/>
    <m/>
    <m/>
    <m/>
    <m/>
    <m/>
    <n v="3"/>
    <n v="1"/>
    <m/>
    <m/>
    <n v="1"/>
    <m/>
    <m/>
    <m/>
    <m/>
    <m/>
    <n v="2"/>
    <n v="-1"/>
    <n v="-1"/>
    <n v="0"/>
    <n v="1"/>
    <n v="0"/>
    <n v="0"/>
    <n v="0"/>
    <n v="0"/>
    <n v="0"/>
    <n v="-1"/>
    <x v="1"/>
    <n v="-1"/>
    <m/>
    <m/>
    <m/>
    <m/>
    <m/>
    <m/>
    <m/>
    <m/>
    <m/>
    <m/>
    <n v="0"/>
    <n v="0"/>
    <m/>
    <m/>
    <n v="518245"/>
    <n v="174790"/>
    <x v="4"/>
    <x v="4"/>
    <m/>
    <x v="1"/>
    <m/>
    <x v="0"/>
    <m/>
    <m/>
    <m/>
    <x v="1"/>
    <s v="CA30 St Matthias Richmond"/>
  </r>
  <r>
    <s v="07/3348/FUL"/>
    <x v="0"/>
    <x v="0"/>
    <d v="2008-04-01T00:00:00"/>
    <d v="2011-04-01T00:00:00"/>
    <d v="2012-08-17T00:00:00"/>
    <m/>
    <x v="1"/>
    <x v="0"/>
    <x v="0"/>
    <s v="Demolition of existing house and outbuildings, construction of 3 houses."/>
    <s v="289 Petersham Road, Richmond, Surrey, TW10 7DA"/>
    <s v="TW10 7DA"/>
    <m/>
    <m/>
    <m/>
    <n v="1"/>
    <m/>
    <m/>
    <m/>
    <m/>
    <m/>
    <n v="1"/>
    <n v="1"/>
    <m/>
    <m/>
    <n v="2"/>
    <m/>
    <m/>
    <m/>
    <m/>
    <m/>
    <n v="3"/>
    <n v="1"/>
    <n v="0"/>
    <n v="0"/>
    <n v="1"/>
    <n v="0"/>
    <n v="0"/>
    <n v="0"/>
    <n v="0"/>
    <n v="0"/>
    <n v="2"/>
    <x v="1"/>
    <m/>
    <m/>
    <n v="2"/>
    <m/>
    <m/>
    <m/>
    <m/>
    <m/>
    <m/>
    <m/>
    <m/>
    <n v="2"/>
    <n v="2"/>
    <m/>
    <m/>
    <n v="517856"/>
    <n v="172364"/>
    <x v="9"/>
    <x v="9"/>
    <m/>
    <x v="1"/>
    <m/>
    <x v="0"/>
    <m/>
    <m/>
    <m/>
    <x v="0"/>
    <m/>
  </r>
  <r>
    <s v="07/3512/FUL"/>
    <x v="0"/>
    <x v="0"/>
    <d v="2008-01-30T00:00:00"/>
    <d v="2011-01-30T00:00:00"/>
    <d v="2011-01-25T00:00:00"/>
    <m/>
    <x v="1"/>
    <x v="0"/>
    <x v="0"/>
    <s v="Demolition of an existing bungalow and construction of two new residential units. Separate entrance will be provided to both dwellings. The developments two main levels: above lower ground and a built out roof area underneath a pitch roof."/>
    <s v="64 Ormond Avenue, Hampton, TW12 2RX"/>
    <s v="TW12 2RX"/>
    <m/>
    <m/>
    <n v="1"/>
    <m/>
    <m/>
    <m/>
    <m/>
    <m/>
    <m/>
    <n v="1"/>
    <n v="1"/>
    <m/>
    <m/>
    <n v="1"/>
    <m/>
    <m/>
    <m/>
    <m/>
    <m/>
    <n v="2"/>
    <n v="1"/>
    <n v="0"/>
    <n v="-1"/>
    <n v="1"/>
    <n v="0"/>
    <n v="0"/>
    <n v="0"/>
    <n v="0"/>
    <n v="0"/>
    <n v="1"/>
    <x v="1"/>
    <m/>
    <m/>
    <n v="1"/>
    <m/>
    <m/>
    <m/>
    <m/>
    <m/>
    <m/>
    <m/>
    <m/>
    <n v="1"/>
    <n v="1"/>
    <m/>
    <m/>
    <n v="513713"/>
    <n v="169858"/>
    <x v="12"/>
    <x v="12"/>
    <m/>
    <x v="1"/>
    <m/>
    <x v="0"/>
    <m/>
    <m/>
    <m/>
    <x v="0"/>
    <m/>
  </r>
  <r>
    <s v="11/0468/PS192"/>
    <x v="0"/>
    <x v="0"/>
    <d v="2011-03-07T00:00:00"/>
    <d v="2014-03-07T00:00:00"/>
    <d v="2011-03-07T00:00:00"/>
    <m/>
    <x v="1"/>
    <x v="0"/>
    <x v="1"/>
    <s v="Continuing construction of block of 11 flats on site of Osbourne House under permission 07/2991/FUL after 28/02/2011 (when the permission would otherwise have expired) will be lawful."/>
    <s v="Becketts Wharf And Osbourne House, Becketts Place, Hampton Wick"/>
    <s v="KT1 4ER"/>
    <m/>
    <m/>
    <m/>
    <m/>
    <m/>
    <m/>
    <m/>
    <m/>
    <m/>
    <n v="0"/>
    <n v="4"/>
    <n v="7"/>
    <m/>
    <m/>
    <m/>
    <m/>
    <m/>
    <m/>
    <m/>
    <n v="11"/>
    <n v="4"/>
    <n v="7"/>
    <n v="0"/>
    <n v="0"/>
    <n v="0"/>
    <n v="0"/>
    <n v="0"/>
    <n v="0"/>
    <n v="0"/>
    <n v="11"/>
    <x v="0"/>
    <m/>
    <m/>
    <n v="11"/>
    <m/>
    <m/>
    <m/>
    <m/>
    <m/>
    <m/>
    <m/>
    <m/>
    <n v="11"/>
    <n v="11"/>
    <m/>
    <m/>
    <n v="517650"/>
    <n v="169624"/>
    <x v="11"/>
    <x v="11"/>
    <m/>
    <x v="1"/>
    <s v="Thames Policy Area"/>
    <x v="1"/>
    <s v="Hampton Wick"/>
    <m/>
    <m/>
    <x v="1"/>
    <s v="CA18 Hampton Wick"/>
  </r>
  <r>
    <s v="13/1327/FUL"/>
    <x v="2"/>
    <x v="0"/>
    <d v="2013-09-03T00:00:00"/>
    <d v="2016-09-03T00:00:00"/>
    <d v="2016-08-19T00:00:00"/>
    <m/>
    <x v="1"/>
    <x v="0"/>
    <x v="0"/>
    <s v="Reversion of Doughty House and Doughty Cottage, change of use from D1 gallery to a single family dwelling. New conservatory with basement below; underground car parking beneath the upper garden and linked to Doughty House; part re-construction of rear ele"/>
    <s v="Doughty House And Doughty Cottage, 142 - 142A Richmond Hill, Richmond"/>
    <s v="TW10 6RN"/>
    <m/>
    <m/>
    <m/>
    <n v="2"/>
    <m/>
    <m/>
    <m/>
    <m/>
    <m/>
    <n v="2"/>
    <m/>
    <m/>
    <m/>
    <n v="1"/>
    <m/>
    <m/>
    <m/>
    <m/>
    <m/>
    <n v="1"/>
    <n v="0"/>
    <n v="0"/>
    <n v="0"/>
    <n v="-1"/>
    <n v="0"/>
    <n v="0"/>
    <n v="0"/>
    <n v="0"/>
    <n v="0"/>
    <n v="-1"/>
    <x v="1"/>
    <m/>
    <m/>
    <n v="-1"/>
    <m/>
    <m/>
    <m/>
    <m/>
    <m/>
    <m/>
    <m/>
    <m/>
    <n v="-1"/>
    <n v="-1"/>
    <m/>
    <m/>
    <n v="518397"/>
    <n v="173968"/>
    <x v="9"/>
    <x v="9"/>
    <m/>
    <x v="1"/>
    <s v="Thames Policy Area"/>
    <x v="0"/>
    <m/>
    <m/>
    <m/>
    <x v="1"/>
    <s v="CA5 Richmond Hill"/>
  </r>
  <r>
    <s v="14/2797/P3JPA"/>
    <x v="2"/>
    <x v="1"/>
    <d v="2014-08-20T00:00:00"/>
    <d v="2017-11-27T00:00:00"/>
    <d v="2017-06-30T00:00:00"/>
    <m/>
    <x v="1"/>
    <x v="0"/>
    <x v="0"/>
    <s v="Proposed change of use of part of an existing two storey office block (B1a Use Class) to Residential (C3 Use Class) creating 6 No.flats (comprising 1 x 1-bed unit and 5 x 2-bed units)."/>
    <s v="Crane Mews, 32 Gould Road, Twickenham"/>
    <s v="TW2 6RS"/>
    <m/>
    <m/>
    <m/>
    <m/>
    <m/>
    <m/>
    <m/>
    <m/>
    <m/>
    <n v="0"/>
    <n v="1"/>
    <n v="5"/>
    <m/>
    <m/>
    <m/>
    <m/>
    <m/>
    <m/>
    <m/>
    <n v="6"/>
    <n v="1"/>
    <n v="5"/>
    <n v="0"/>
    <n v="0"/>
    <n v="0"/>
    <n v="0"/>
    <n v="0"/>
    <n v="0"/>
    <n v="0"/>
    <n v="6"/>
    <x v="1"/>
    <m/>
    <m/>
    <n v="6"/>
    <m/>
    <m/>
    <m/>
    <m/>
    <m/>
    <m/>
    <m/>
    <m/>
    <n v="6"/>
    <n v="6"/>
    <m/>
    <m/>
    <n v="515206"/>
    <n v="173341"/>
    <x v="8"/>
    <x v="8"/>
    <m/>
    <x v="1"/>
    <m/>
    <x v="0"/>
    <m/>
    <m/>
    <m/>
    <x v="0"/>
    <m/>
  </r>
  <r>
    <s v="14/5284/FUL"/>
    <x v="1"/>
    <x v="0"/>
    <d v="2015-02-16T00:00:00"/>
    <d v="2018-02-16T00:00:00"/>
    <d v="2018-03-23T00:00:00"/>
    <m/>
    <x v="1"/>
    <x v="0"/>
    <x v="0"/>
    <s v="The reversion of a Building of Townscape Merit from two self-contained flats (1x1 and 1x3 beds) to a single-family dwelling (Use Class C3: Dwelling Houses) including a rear side infill extension with associated works."/>
    <s v="46 Halford Road, Richmond"/>
    <s v="TW10 6AP"/>
    <n v="1"/>
    <m/>
    <n v="1"/>
    <m/>
    <m/>
    <m/>
    <m/>
    <m/>
    <m/>
    <n v="2"/>
    <m/>
    <m/>
    <m/>
    <n v="1"/>
    <m/>
    <m/>
    <m/>
    <m/>
    <m/>
    <n v="1"/>
    <n v="-1"/>
    <n v="0"/>
    <n v="-1"/>
    <n v="1"/>
    <n v="0"/>
    <n v="0"/>
    <n v="0"/>
    <n v="0"/>
    <n v="0"/>
    <n v="-1"/>
    <x v="1"/>
    <m/>
    <m/>
    <n v="-1"/>
    <m/>
    <m/>
    <m/>
    <m/>
    <m/>
    <m/>
    <m/>
    <m/>
    <n v="-1"/>
    <n v="-1"/>
    <m/>
    <m/>
    <n v="518090"/>
    <n v="174701"/>
    <x v="4"/>
    <x v="4"/>
    <m/>
    <x v="1"/>
    <m/>
    <x v="0"/>
    <m/>
    <m/>
    <m/>
    <x v="1"/>
    <s v="CA5 Richmond Hill"/>
  </r>
  <r>
    <s v="15/1486/FUL"/>
    <x v="0"/>
    <x v="0"/>
    <d v="2015-07-16T00:00:00"/>
    <d v="2018-07-16T00:00:00"/>
    <d v="2018-06-04T00:00:00"/>
    <m/>
    <x v="1"/>
    <x v="0"/>
    <x v="0"/>
    <s v="Demolition of existing dwelling and erection of 2 No.4 bed semi-detached dwellings with associated parking and landscaping."/>
    <s v="8 Heathside, Whitton, TW4 5NN"/>
    <s v="TW4 5NN"/>
    <m/>
    <n v="1"/>
    <m/>
    <m/>
    <m/>
    <m/>
    <m/>
    <m/>
    <m/>
    <n v="1"/>
    <m/>
    <m/>
    <m/>
    <n v="2"/>
    <m/>
    <m/>
    <m/>
    <m/>
    <m/>
    <n v="2"/>
    <n v="0"/>
    <n v="-1"/>
    <n v="0"/>
    <n v="2"/>
    <n v="0"/>
    <n v="0"/>
    <n v="0"/>
    <n v="0"/>
    <n v="0"/>
    <n v="1"/>
    <x v="1"/>
    <m/>
    <m/>
    <n v="1"/>
    <m/>
    <m/>
    <m/>
    <m/>
    <m/>
    <m/>
    <m/>
    <m/>
    <n v="1"/>
    <n v="1"/>
    <m/>
    <m/>
    <n v="512819"/>
    <n v="173657"/>
    <x v="14"/>
    <x v="14"/>
    <m/>
    <x v="1"/>
    <m/>
    <x v="0"/>
    <m/>
    <m/>
    <m/>
    <x v="0"/>
    <m/>
  </r>
  <r>
    <s v="15/2204/FUL"/>
    <x v="0"/>
    <x v="0"/>
    <d v="2018-07-03T00:00:00"/>
    <d v="2021-07-03T00:00:00"/>
    <d v="2021-07-03T00:00:00"/>
    <m/>
    <x v="1"/>
    <x v="0"/>
    <x v="0"/>
    <s v="Change of use from a private garage and store to a 2 bedroom house with associated single storey extensions; retention of existing photovoltaic arrays; associated cycle and refuse/recycle stores; hard and soft landscaping and installation of car turntable"/>
    <s v="1E Colonial Avenue, Twickenham, TW2 7EE, "/>
    <s v="TW2 7EE"/>
    <m/>
    <m/>
    <m/>
    <m/>
    <m/>
    <m/>
    <m/>
    <m/>
    <m/>
    <n v="0"/>
    <m/>
    <n v="1"/>
    <m/>
    <m/>
    <m/>
    <m/>
    <m/>
    <m/>
    <m/>
    <n v="1"/>
    <n v="0"/>
    <n v="1"/>
    <n v="0"/>
    <n v="0"/>
    <n v="0"/>
    <n v="0"/>
    <n v="0"/>
    <n v="0"/>
    <n v="0"/>
    <n v="1"/>
    <x v="1"/>
    <m/>
    <n v="1"/>
    <m/>
    <m/>
    <m/>
    <m/>
    <m/>
    <m/>
    <m/>
    <m/>
    <m/>
    <n v="1"/>
    <n v="1"/>
    <m/>
    <m/>
    <n v="514174"/>
    <n v="174381"/>
    <x v="15"/>
    <x v="15"/>
    <m/>
    <x v="1"/>
    <m/>
    <x v="0"/>
    <m/>
    <m/>
    <m/>
    <x v="0"/>
    <m/>
  </r>
  <r>
    <s v="15/3072/FUL"/>
    <x v="2"/>
    <x v="0"/>
    <d v="2016-10-07T00:00:00"/>
    <d v="2019-10-07T00:00:00"/>
    <d v="2018-03-01T00:00:00"/>
    <m/>
    <x v="1"/>
    <x v="0"/>
    <x v="0"/>
    <s v="Conversion, extension and alteration of the existing church building to provide for 6 x 2 bedroom flats over four levels together with 6 off-street car parking spaces, motorcycle parking, garden amenity areas and refuse, recycling and cycle parking areas."/>
    <s v="Christ Church, Station Road, Teddington"/>
    <s v="TW11"/>
    <m/>
    <m/>
    <m/>
    <m/>
    <m/>
    <m/>
    <m/>
    <m/>
    <m/>
    <n v="0"/>
    <m/>
    <n v="6"/>
    <m/>
    <m/>
    <m/>
    <m/>
    <m/>
    <m/>
    <m/>
    <n v="6"/>
    <n v="0"/>
    <n v="6"/>
    <n v="0"/>
    <n v="0"/>
    <n v="0"/>
    <n v="0"/>
    <n v="0"/>
    <n v="0"/>
    <n v="0"/>
    <n v="6"/>
    <x v="1"/>
    <m/>
    <n v="6"/>
    <m/>
    <m/>
    <m/>
    <m/>
    <m/>
    <m/>
    <m/>
    <m/>
    <m/>
    <n v="6"/>
    <n v="6"/>
    <m/>
    <m/>
    <n v="516013"/>
    <n v="171023"/>
    <x v="2"/>
    <x v="2"/>
    <m/>
    <x v="1"/>
    <m/>
    <x v="0"/>
    <m/>
    <m/>
    <m/>
    <x v="1"/>
    <s v="CA37 High Street Teddington"/>
  </r>
  <r>
    <s v="15/3296/FUL"/>
    <x v="0"/>
    <x v="0"/>
    <d v="2019-08-13T00:00:00"/>
    <d v="2022-08-13T00:00:00"/>
    <d v="2021-03-31T00:00:00"/>
    <d v="2022-08-17T00:00:00"/>
    <x v="1"/>
    <x v="2"/>
    <x v="0"/>
    <s v="SITE A:-Removal of 40 garages Create a short terrace of high quality two storey houses consisting of three x  three-bedroom houses and two x  four-bedroom houses. Provision of 16 parking spaces in a shared surface courtyard"/>
    <s v="Garages Site A, Bucklands Road, Teddington"/>
    <s v="TW11"/>
    <m/>
    <m/>
    <m/>
    <m/>
    <m/>
    <m/>
    <m/>
    <m/>
    <m/>
    <n v="0"/>
    <m/>
    <m/>
    <n v="3"/>
    <n v="2"/>
    <m/>
    <m/>
    <m/>
    <m/>
    <m/>
    <n v="5"/>
    <n v="0"/>
    <n v="0"/>
    <n v="3"/>
    <n v="2"/>
    <n v="0"/>
    <n v="0"/>
    <n v="0"/>
    <n v="0"/>
    <n v="0"/>
    <n v="5"/>
    <x v="1"/>
    <m/>
    <n v="5"/>
    <m/>
    <m/>
    <m/>
    <m/>
    <m/>
    <m/>
    <m/>
    <m/>
    <m/>
    <n v="5"/>
    <n v="5"/>
    <m/>
    <m/>
    <n v="517328"/>
    <n v="170954"/>
    <x v="11"/>
    <x v="11"/>
    <m/>
    <x v="1"/>
    <m/>
    <x v="0"/>
    <m/>
    <m/>
    <m/>
    <x v="0"/>
    <m/>
  </r>
  <r>
    <s v="15/3297/FUL"/>
    <x v="0"/>
    <x v="0"/>
    <d v="2019-08-13T00:00:00"/>
    <d v="2022-08-13T00:00:00"/>
    <d v="2021-03-31T00:00:00"/>
    <m/>
    <x v="1"/>
    <x v="2"/>
    <x v="0"/>
    <s v="SITE B The site is currently an open parking court of approximately 28 spaces accessed from Bucklands Road. Create a pair of semi-detached high quality four-bedroom houses._x000a_-Provision of 24 car parking spaces"/>
    <s v="Garage Site B, Bucklands Road, Teddington"/>
    <s v="TW11"/>
    <m/>
    <m/>
    <m/>
    <m/>
    <m/>
    <m/>
    <m/>
    <m/>
    <m/>
    <n v="0"/>
    <m/>
    <m/>
    <m/>
    <n v="2"/>
    <m/>
    <m/>
    <m/>
    <m/>
    <m/>
    <n v="2"/>
    <n v="0"/>
    <n v="0"/>
    <n v="0"/>
    <n v="2"/>
    <n v="0"/>
    <n v="0"/>
    <n v="0"/>
    <n v="0"/>
    <n v="0"/>
    <n v="2"/>
    <x v="1"/>
    <m/>
    <m/>
    <n v="2"/>
    <m/>
    <m/>
    <m/>
    <m/>
    <m/>
    <m/>
    <m/>
    <m/>
    <n v="2"/>
    <n v="2"/>
    <m/>
    <m/>
    <n v="517351"/>
    <n v="170884"/>
    <x v="11"/>
    <x v="11"/>
    <m/>
    <x v="1"/>
    <m/>
    <x v="0"/>
    <m/>
    <m/>
    <m/>
    <x v="0"/>
    <m/>
  </r>
  <r>
    <s v="16/0058/FUL"/>
    <x v="2"/>
    <x v="0"/>
    <d v="2016-07-14T00:00:00"/>
    <d v="2019-07-14T00:00:00"/>
    <d v="2019-07-10T00:00:00"/>
    <m/>
    <x v="1"/>
    <x v="0"/>
    <x v="0"/>
    <s v="Change of use of 2nd floor and 3rd floor level from ancillary retail to nine 1 bedroom flats (C3 use) with external alterations and enclosure of walkway at 1st floor, new residential access, bin store, bicycle storage, replacement of plant, new stairs to"/>
    <s v="29 George Street, Richmond, TW9 1HY"/>
    <s v="TW9 1HY"/>
    <m/>
    <m/>
    <m/>
    <m/>
    <m/>
    <m/>
    <m/>
    <m/>
    <m/>
    <n v="0"/>
    <n v="9"/>
    <m/>
    <m/>
    <m/>
    <m/>
    <m/>
    <m/>
    <m/>
    <m/>
    <n v="9"/>
    <n v="9"/>
    <n v="0"/>
    <n v="0"/>
    <n v="0"/>
    <n v="0"/>
    <n v="0"/>
    <n v="0"/>
    <n v="0"/>
    <n v="0"/>
    <n v="9"/>
    <x v="1"/>
    <m/>
    <m/>
    <m/>
    <n v="9"/>
    <m/>
    <m/>
    <m/>
    <m/>
    <m/>
    <m/>
    <m/>
    <n v="9"/>
    <n v="9"/>
    <m/>
    <m/>
    <n v="517924"/>
    <n v="174891"/>
    <x v="4"/>
    <x v="4"/>
    <m/>
    <x v="4"/>
    <m/>
    <x v="0"/>
    <m/>
    <m/>
    <m/>
    <x v="1"/>
    <s v="CA17 Central Richmond"/>
  </r>
  <r>
    <s v="16/0606/FUL"/>
    <x v="4"/>
    <x v="0"/>
    <d v="2017-09-05T00:00:00"/>
    <d v="2021-05-01T00:00:00"/>
    <d v="2021-04-26T00:00:00"/>
    <m/>
    <x v="1"/>
    <x v="0"/>
    <x v="0"/>
    <s v="Retention of former police station building with partial demolition of the rear wings of the police station and demolition of the rear garages and the construction of 28 residential units (4 x 1 bedroom, 12 x 2 bedroom, 10 x 3 bedroom and 2 x 4 bedroom) a"/>
    <s v="Police Station, 60 - 68 Station Road, Hampton"/>
    <s v="TW12 2AX"/>
    <m/>
    <m/>
    <m/>
    <m/>
    <m/>
    <m/>
    <m/>
    <m/>
    <m/>
    <n v="0"/>
    <n v="4"/>
    <n v="12"/>
    <n v="10"/>
    <n v="2"/>
    <m/>
    <m/>
    <m/>
    <m/>
    <m/>
    <n v="28"/>
    <n v="4"/>
    <n v="12"/>
    <n v="10"/>
    <n v="2"/>
    <n v="0"/>
    <n v="0"/>
    <n v="0"/>
    <n v="0"/>
    <n v="0"/>
    <n v="28"/>
    <x v="0"/>
    <m/>
    <m/>
    <m/>
    <n v="28"/>
    <m/>
    <m/>
    <m/>
    <m/>
    <m/>
    <m/>
    <m/>
    <n v="28"/>
    <n v="28"/>
    <m/>
    <m/>
    <n v="513766"/>
    <n v="169736"/>
    <x v="12"/>
    <x v="12"/>
    <m/>
    <x v="1"/>
    <m/>
    <x v="1"/>
    <s v="Station Road, Hampton"/>
    <m/>
    <m/>
    <x v="1"/>
    <s v="CA12 Hampton Village"/>
  </r>
  <r>
    <s v="16/0680/FUL"/>
    <x v="3"/>
    <x v="0"/>
    <d v="2016-04-19T00:00:00"/>
    <d v="2019-04-19T00:00:00"/>
    <d v="2016-07-01T00:00:00"/>
    <m/>
    <x v="1"/>
    <x v="0"/>
    <x v="0"/>
    <s v="Part demolition of single dwelling house and formation of two semi-detached houses."/>
    <s v="2 Firs Avenue, East Sheen, SW14 7NZ"/>
    <s v="SW14 7NZ"/>
    <m/>
    <m/>
    <m/>
    <n v="1"/>
    <m/>
    <m/>
    <m/>
    <m/>
    <m/>
    <n v="1"/>
    <m/>
    <m/>
    <m/>
    <n v="2"/>
    <m/>
    <m/>
    <m/>
    <m/>
    <m/>
    <n v="2"/>
    <n v="0"/>
    <n v="0"/>
    <n v="0"/>
    <n v="1"/>
    <n v="0"/>
    <n v="0"/>
    <n v="0"/>
    <n v="0"/>
    <n v="0"/>
    <n v="1"/>
    <x v="1"/>
    <m/>
    <n v="1"/>
    <m/>
    <m/>
    <m/>
    <m/>
    <m/>
    <m/>
    <m/>
    <m/>
    <m/>
    <n v="1"/>
    <n v="1"/>
    <m/>
    <m/>
    <n v="520343"/>
    <n v="175141"/>
    <x v="1"/>
    <x v="1"/>
    <m/>
    <x v="1"/>
    <m/>
    <x v="0"/>
    <m/>
    <m/>
    <m/>
    <x v="0"/>
    <m/>
  </r>
  <r>
    <s v="16/0905/FUL"/>
    <x v="0"/>
    <x v="0"/>
    <d v="2017-02-23T00:00:00"/>
    <d v="2020-02-23T00:00:00"/>
    <d v="2020-02-19T00:00:00"/>
    <m/>
    <x v="1"/>
    <x v="0"/>
    <x v="0"/>
    <s v="Demolition of the existing hall and the erection of a new community facility building and 6 flats"/>
    <s v="275 Sandycombe Road, Richmond, TW9 3LU"/>
    <s v="TW9 3LU"/>
    <m/>
    <m/>
    <m/>
    <m/>
    <m/>
    <m/>
    <m/>
    <m/>
    <m/>
    <n v="0"/>
    <n v="4"/>
    <n v="2"/>
    <m/>
    <m/>
    <m/>
    <m/>
    <m/>
    <m/>
    <m/>
    <n v="6"/>
    <n v="4"/>
    <n v="2"/>
    <n v="0"/>
    <n v="0"/>
    <n v="0"/>
    <n v="0"/>
    <n v="0"/>
    <n v="0"/>
    <n v="0"/>
    <n v="6"/>
    <x v="1"/>
    <m/>
    <m/>
    <n v="6"/>
    <m/>
    <m/>
    <m/>
    <m/>
    <m/>
    <m/>
    <m/>
    <m/>
    <n v="6"/>
    <n v="6"/>
    <m/>
    <m/>
    <n v="519126"/>
    <n v="176420"/>
    <x v="13"/>
    <x v="13"/>
    <m/>
    <x v="1"/>
    <m/>
    <x v="1"/>
    <s v="Sandycombe Road North"/>
    <m/>
    <m/>
    <x v="1"/>
    <s v="CA15 Kew Gardens Kew"/>
  </r>
  <r>
    <s v="16/2306/FUL"/>
    <x v="1"/>
    <x v="0"/>
    <d v="2016-08-17T00:00:00"/>
    <d v="2019-08-17T00:00:00"/>
    <d v="2019-01-14T00:00:00"/>
    <d v="2022-06-01T00:00:00"/>
    <x v="1"/>
    <x v="0"/>
    <x v="0"/>
    <s v="Conversion of the building into one family house, plus an additional apartment at basement level to the front."/>
    <s v="112 Richmond Hill, Richmond"/>
    <s v="TW10 6RJ"/>
    <n v="2"/>
    <n v="2"/>
    <n v="1"/>
    <m/>
    <m/>
    <m/>
    <m/>
    <m/>
    <m/>
    <n v="5"/>
    <n v="1"/>
    <m/>
    <m/>
    <n v="1"/>
    <m/>
    <m/>
    <m/>
    <m/>
    <m/>
    <n v="2"/>
    <n v="-1"/>
    <n v="-2"/>
    <n v="-1"/>
    <n v="1"/>
    <n v="0"/>
    <n v="0"/>
    <n v="0"/>
    <n v="0"/>
    <n v="0"/>
    <n v="-3"/>
    <x v="1"/>
    <m/>
    <n v="-3"/>
    <m/>
    <m/>
    <m/>
    <m/>
    <m/>
    <m/>
    <m/>
    <m/>
    <m/>
    <n v="-3"/>
    <n v="-3"/>
    <m/>
    <m/>
    <n v="518294"/>
    <n v="174078"/>
    <x v="9"/>
    <x v="9"/>
    <m/>
    <x v="1"/>
    <s v="Thames Policy Area"/>
    <x v="0"/>
    <m/>
    <m/>
    <m/>
    <x v="1"/>
    <s v="CA5 Richmond Hill"/>
  </r>
  <r>
    <s v="16/2537/FUL"/>
    <x v="0"/>
    <x v="0"/>
    <d v="2019-04-03T00:00:00"/>
    <d v="2022-04-03T00:00:00"/>
    <d v="2022-03-16T00:00:00"/>
    <m/>
    <x v="1"/>
    <x v="0"/>
    <x v="0"/>
    <s v="Demolition of the existing building, and redevelopment of the site for 8 residential units (1 x 1 bed, 7 x 2 bed units) with associated car and cycle parking, amenity space, refuse and recycling storage."/>
    <s v="1D Becketts Place_x000d_Hampton Wick_x000d__x000d_"/>
    <s v="KT1 4EW"/>
    <n v="3"/>
    <m/>
    <m/>
    <m/>
    <m/>
    <m/>
    <m/>
    <m/>
    <m/>
    <n v="3"/>
    <n v="1"/>
    <n v="7"/>
    <m/>
    <m/>
    <m/>
    <m/>
    <m/>
    <m/>
    <m/>
    <n v="8"/>
    <n v="-2"/>
    <n v="7"/>
    <n v="0"/>
    <n v="0"/>
    <n v="0"/>
    <n v="0"/>
    <n v="0"/>
    <n v="0"/>
    <n v="0"/>
    <n v="5"/>
    <x v="1"/>
    <m/>
    <m/>
    <n v="5"/>
    <m/>
    <m/>
    <m/>
    <m/>
    <m/>
    <m/>
    <m/>
    <m/>
    <n v="5"/>
    <n v="5"/>
    <m/>
    <m/>
    <n v="517622"/>
    <n v="169605"/>
    <x v="11"/>
    <x v="11"/>
    <m/>
    <x v="1"/>
    <s v="Thames Policy Area"/>
    <x v="1"/>
    <s v="Hampton Wick"/>
    <m/>
    <m/>
    <x v="1"/>
    <s v="CA18 Hampton Wick"/>
  </r>
  <r>
    <s v="16/3293/RES"/>
    <x v="0"/>
    <x v="0"/>
    <d v="2016-11-03T00:00:00"/>
    <d v="2019-11-03T00:00:00"/>
    <d v="2017-03-13T00:00:00"/>
    <m/>
    <x v="1"/>
    <x v="0"/>
    <x v="0"/>
    <s v="Detailed Reserved Matters application including Appearance, Landscaping, Layout and Scale for the Schools Development Zone pursuant to Conditions U08026 and U08031 of Outline Planning Permission 15/3038/OUT dated 16.08.16 (Outline application for the demo"/>
    <s v="Land At Junction Of A316 And Langhorn Drive And Richmond College Site (Including Craneford Way East Playing Fields And Marsh Farm Lane), Egerton Road, Twickenham"/>
    <s v="TW2 7SJ"/>
    <m/>
    <m/>
    <m/>
    <m/>
    <m/>
    <m/>
    <m/>
    <m/>
    <m/>
    <n v="0"/>
    <n v="38"/>
    <n v="68"/>
    <n v="32"/>
    <n v="15"/>
    <m/>
    <m/>
    <m/>
    <m/>
    <m/>
    <n v="153"/>
    <n v="38"/>
    <n v="68"/>
    <n v="32"/>
    <n v="15"/>
    <n v="0"/>
    <n v="0"/>
    <n v="0"/>
    <n v="0"/>
    <n v="0"/>
    <n v="153"/>
    <x v="0"/>
    <m/>
    <m/>
    <m/>
    <n v="76.5"/>
    <n v="76.5"/>
    <m/>
    <m/>
    <m/>
    <m/>
    <m/>
    <m/>
    <n v="153"/>
    <n v="153"/>
    <m/>
    <m/>
    <n v="515304"/>
    <n v="173889"/>
    <x v="0"/>
    <x v="0"/>
    <m/>
    <x v="1"/>
    <m/>
    <x v="0"/>
    <m/>
    <m/>
    <m/>
    <x v="0"/>
    <m/>
  </r>
  <r>
    <s v="16/3293/RES"/>
    <x v="0"/>
    <x v="0"/>
    <d v="2016-11-03T00:00:00"/>
    <d v="2019-11-03T00:00:00"/>
    <d v="2017-03-13T00:00:00"/>
    <m/>
    <x v="1"/>
    <x v="3"/>
    <x v="0"/>
    <s v="Detailed Reserved Matters application including Appearance, Landscaping, Layout and Scale for the Schools Development Zone pursuant to Conditions U08026 and U08031 of Outline Planning Permission 15/3038/OUT dated 16.08.16 (Outline application for the demo"/>
    <s v="Land At Junction Of A316 And Langhorn Drive And Richmond College Site (Including Craneford Way East Playing Fields And Marsh Farm Lane), Egerton Road, Twickenham"/>
    <s v="TW2 7SJ"/>
    <m/>
    <m/>
    <m/>
    <m/>
    <m/>
    <m/>
    <m/>
    <m/>
    <m/>
    <n v="0"/>
    <n v="3"/>
    <n v="11"/>
    <n v="5"/>
    <n v="3"/>
    <m/>
    <m/>
    <m/>
    <m/>
    <m/>
    <n v="22"/>
    <n v="3"/>
    <n v="11"/>
    <n v="5"/>
    <n v="3"/>
    <n v="0"/>
    <n v="0"/>
    <n v="0"/>
    <n v="0"/>
    <n v="0"/>
    <n v="22"/>
    <x v="0"/>
    <m/>
    <m/>
    <m/>
    <n v="11"/>
    <n v="11"/>
    <m/>
    <m/>
    <m/>
    <m/>
    <m/>
    <m/>
    <n v="22"/>
    <n v="22"/>
    <m/>
    <m/>
    <n v="515304"/>
    <n v="173889"/>
    <x v="0"/>
    <x v="0"/>
    <m/>
    <x v="1"/>
    <m/>
    <x v="0"/>
    <m/>
    <m/>
    <m/>
    <x v="0"/>
    <m/>
  </r>
  <r>
    <s v="16/3293/RES"/>
    <x v="0"/>
    <x v="0"/>
    <d v="2016-11-03T00:00:00"/>
    <d v="2019-11-03T00:00:00"/>
    <d v="2017-03-13T00:00:00"/>
    <m/>
    <x v="1"/>
    <x v="4"/>
    <x v="0"/>
    <s v="Detailed Reserved Matters application including Appearance, Landscaping, Layout and Scale for the Schools Development Zone pursuant to Conditions U08026 and U08031 of Outline Planning Permission 15/3038/OUT dated 16.08.16 (Outline application for the demo"/>
    <s v="Land At Junction Of A316 And Langhorn Drive And Richmond College Site (Including Craneford Way East Playing Fields And Marsh Farm Lane), Egerton Road, Twickenham"/>
    <s v="TW2 7SJ"/>
    <m/>
    <m/>
    <m/>
    <m/>
    <m/>
    <m/>
    <m/>
    <m/>
    <m/>
    <n v="0"/>
    <n v="4"/>
    <n v="1"/>
    <m/>
    <m/>
    <m/>
    <m/>
    <m/>
    <m/>
    <m/>
    <n v="5"/>
    <n v="4"/>
    <n v="1"/>
    <n v="0"/>
    <n v="0"/>
    <n v="0"/>
    <n v="0"/>
    <n v="0"/>
    <n v="0"/>
    <n v="0"/>
    <n v="5"/>
    <x v="0"/>
    <m/>
    <m/>
    <m/>
    <n v="2.5"/>
    <n v="2.5"/>
    <m/>
    <m/>
    <m/>
    <m/>
    <m/>
    <m/>
    <n v="5"/>
    <n v="5"/>
    <m/>
    <m/>
    <n v="515304"/>
    <n v="173889"/>
    <x v="0"/>
    <x v="0"/>
    <m/>
    <x v="1"/>
    <m/>
    <x v="0"/>
    <m/>
    <m/>
    <m/>
    <x v="0"/>
    <m/>
  </r>
  <r>
    <s v="16/3506/FUL"/>
    <x v="0"/>
    <x v="0"/>
    <d v="2018-10-11T00:00:00"/>
    <d v="2021-10-11T00:00:00"/>
    <d v="2019-10-14T00:00:00"/>
    <m/>
    <x v="1"/>
    <x v="3"/>
    <x v="0"/>
    <s v="Demolition of the existing building and erection of 2 buildings at single-storey and three-stories to provide 24 affordable residential units (sheltered accommodation for older people of the minimum age of 55) with associated external amenities, communal lounge/dining space, refuse/storage, and manager and staff offices."/>
    <s v="Somerville House, 1 Rodney Road, Twickenham"/>
    <s v="TW2 7AL"/>
    <m/>
    <m/>
    <m/>
    <m/>
    <m/>
    <m/>
    <m/>
    <m/>
    <m/>
    <n v="0"/>
    <n v="19"/>
    <m/>
    <m/>
    <m/>
    <m/>
    <m/>
    <m/>
    <m/>
    <m/>
    <n v="19"/>
    <n v="19"/>
    <n v="0"/>
    <n v="0"/>
    <n v="0"/>
    <n v="0"/>
    <n v="0"/>
    <n v="0"/>
    <n v="0"/>
    <n v="0"/>
    <n v="19"/>
    <x v="0"/>
    <m/>
    <n v="19"/>
    <m/>
    <m/>
    <m/>
    <m/>
    <m/>
    <m/>
    <m/>
    <m/>
    <m/>
    <n v="19"/>
    <n v="19"/>
    <s v="Y"/>
    <s v="Y"/>
    <n v="513257"/>
    <n v="174057"/>
    <x v="15"/>
    <x v="15"/>
    <m/>
    <x v="1"/>
    <m/>
    <x v="0"/>
    <m/>
    <m/>
    <m/>
    <x v="0"/>
    <m/>
  </r>
  <r>
    <s v="16/3506/FUL"/>
    <x v="0"/>
    <x v="0"/>
    <d v="2018-10-11T00:00:00"/>
    <d v="2021-10-11T00:00:00"/>
    <d v="2019-10-14T00:00:00"/>
    <m/>
    <x v="1"/>
    <x v="1"/>
    <x v="0"/>
    <s v="Demolition of the existing building and erection of 2 buildings at single-storey and three-stories to provide 24 affordable residential units (sheltered accommodation for older people of the minimum age of 55) with associated external amenities, communal lounge/dining space, refuse/storage, and manager and staff offices."/>
    <s v="Somerville House, 1 Rodney Road, Twickenham"/>
    <s v="TW2 7AL"/>
    <m/>
    <m/>
    <m/>
    <m/>
    <m/>
    <m/>
    <m/>
    <m/>
    <m/>
    <n v="0"/>
    <n v="5"/>
    <m/>
    <m/>
    <m/>
    <m/>
    <m/>
    <m/>
    <m/>
    <m/>
    <n v="5"/>
    <n v="5"/>
    <n v="0"/>
    <n v="0"/>
    <n v="0"/>
    <n v="0"/>
    <n v="0"/>
    <n v="0"/>
    <n v="0"/>
    <n v="0"/>
    <n v="5"/>
    <x v="0"/>
    <m/>
    <n v="5"/>
    <m/>
    <m/>
    <m/>
    <m/>
    <m/>
    <m/>
    <m/>
    <m/>
    <m/>
    <n v="5"/>
    <n v="5"/>
    <s v="Y"/>
    <s v="Y"/>
    <n v="513257"/>
    <n v="174057"/>
    <x v="15"/>
    <x v="15"/>
    <m/>
    <x v="1"/>
    <m/>
    <x v="0"/>
    <m/>
    <m/>
    <m/>
    <x v="0"/>
    <m/>
  </r>
  <r>
    <s v="16/3506/FUL"/>
    <x v="0"/>
    <x v="0"/>
    <d v="2018-10-11T00:00:00"/>
    <d v="2021-10-11T00:00:00"/>
    <d v="2019-10-14T00:00:00"/>
    <m/>
    <x v="1"/>
    <x v="5"/>
    <x v="0"/>
    <s v="Demolition of the existing building and erection of 2 buildings at single-storey and three-stories to provide 24 affordable residential units (sheltered accommodation for older people of the minimum age of 55) with associated external amenities, communal lounge/dining space, refuse/storage, and manager and staff offices."/>
    <s v="Somerville House, 1 Rodney Road, Twickenham"/>
    <s v="TW2 7AL"/>
    <n v="29"/>
    <n v="1"/>
    <m/>
    <m/>
    <m/>
    <m/>
    <m/>
    <m/>
    <m/>
    <n v="30"/>
    <m/>
    <m/>
    <m/>
    <m/>
    <m/>
    <m/>
    <m/>
    <m/>
    <m/>
    <n v="0"/>
    <n v="-29"/>
    <n v="-1"/>
    <n v="0"/>
    <n v="0"/>
    <n v="0"/>
    <n v="0"/>
    <n v="0"/>
    <n v="0"/>
    <n v="0"/>
    <n v="-30"/>
    <x v="0"/>
    <m/>
    <n v="-30"/>
    <m/>
    <m/>
    <m/>
    <m/>
    <m/>
    <m/>
    <m/>
    <m/>
    <m/>
    <n v="-30"/>
    <n v="-30"/>
    <s v="Y"/>
    <s v="Y"/>
    <n v="513257"/>
    <n v="174057"/>
    <x v="15"/>
    <x v="15"/>
    <m/>
    <x v="1"/>
    <m/>
    <x v="0"/>
    <m/>
    <m/>
    <m/>
    <x v="0"/>
    <m/>
  </r>
  <r>
    <s v="16/3625/FUL"/>
    <x v="0"/>
    <x v="0"/>
    <d v="2017-11-30T00:00:00"/>
    <d v="2021-05-01T00:00:00"/>
    <d v="2018-09-01T00:00:00"/>
    <m/>
    <x v="1"/>
    <x v="0"/>
    <x v="1"/>
    <s v="Demolition of existing car repair workshop and replacement with 1 no. ground floor B1(a) commercial unit and 1 no. 2 bed residential unit with associated landscaping, car and cycle parking."/>
    <s v="65 Holly Road, Twickenham, TW1 4HF, "/>
    <s v="TW1 4HF"/>
    <m/>
    <m/>
    <m/>
    <m/>
    <m/>
    <m/>
    <m/>
    <m/>
    <m/>
    <n v="0"/>
    <m/>
    <n v="1"/>
    <m/>
    <m/>
    <m/>
    <m/>
    <m/>
    <m/>
    <m/>
    <n v="1"/>
    <n v="0"/>
    <n v="1"/>
    <n v="0"/>
    <n v="0"/>
    <n v="0"/>
    <n v="0"/>
    <n v="0"/>
    <n v="0"/>
    <n v="0"/>
    <n v="1"/>
    <x v="1"/>
    <m/>
    <m/>
    <n v="1"/>
    <m/>
    <m/>
    <m/>
    <m/>
    <m/>
    <m/>
    <m/>
    <m/>
    <n v="1"/>
    <n v="1"/>
    <m/>
    <m/>
    <n v="516115"/>
    <n v="173199"/>
    <x v="3"/>
    <x v="3"/>
    <m/>
    <x v="0"/>
    <m/>
    <x v="0"/>
    <m/>
    <m/>
    <m/>
    <x v="0"/>
    <m/>
  </r>
  <r>
    <s v="16/4384/FUL"/>
    <x v="0"/>
    <x v="0"/>
    <d v="2017-10-27T00:00:00"/>
    <d v="2021-05-01T00:00:00"/>
    <d v="2020-10-26T00:00:00"/>
    <d v="2022-11-15T00:00:00"/>
    <x v="1"/>
    <x v="0"/>
    <x v="0"/>
    <s v="Demolition of the existing garage and erection of a new partially sunken one-bedroom, single-storey dwelling, and provision of a new boundary wall and entrance gate."/>
    <s v="Land Junction Of North Worple Way And Wrights Walk Rear Of, 31 Alder Road, Mortlake, London"/>
    <s v="SW14"/>
    <m/>
    <m/>
    <m/>
    <m/>
    <m/>
    <m/>
    <m/>
    <m/>
    <m/>
    <n v="0"/>
    <n v="1"/>
    <m/>
    <m/>
    <m/>
    <m/>
    <m/>
    <m/>
    <m/>
    <m/>
    <n v="1"/>
    <n v="1"/>
    <n v="0"/>
    <n v="0"/>
    <n v="0"/>
    <n v="0"/>
    <n v="0"/>
    <n v="0"/>
    <n v="0"/>
    <n v="0"/>
    <n v="1"/>
    <x v="1"/>
    <m/>
    <n v="1"/>
    <m/>
    <m/>
    <m/>
    <m/>
    <m/>
    <m/>
    <m/>
    <m/>
    <m/>
    <n v="1"/>
    <n v="1"/>
    <m/>
    <m/>
    <n v="520624"/>
    <n v="175780"/>
    <x v="10"/>
    <x v="10"/>
    <s v="Y"/>
    <x v="1"/>
    <m/>
    <x v="0"/>
    <m/>
    <m/>
    <m/>
    <x v="1"/>
    <s v="CA33 Mortlake"/>
  </r>
  <r>
    <s v="16/4635/FUL"/>
    <x v="0"/>
    <x v="0"/>
    <d v="2017-03-07T00:00:00"/>
    <d v="2020-03-07T00:00:00"/>
    <d v="2020-03-01T00:00:00"/>
    <m/>
    <x v="1"/>
    <x v="0"/>
    <x v="0"/>
    <s v="Construction of a three bedroom single storey dwelling with associated hard and soft landscaping, parking and access road (bollard lit)"/>
    <s v="Land Rear Of 12 To 36, Vincam Close, Twickenham"/>
    <s v="TW2 7AB"/>
    <m/>
    <m/>
    <m/>
    <m/>
    <m/>
    <m/>
    <m/>
    <m/>
    <m/>
    <n v="0"/>
    <m/>
    <m/>
    <n v="1"/>
    <m/>
    <m/>
    <m/>
    <m/>
    <m/>
    <m/>
    <n v="1"/>
    <n v="0"/>
    <n v="0"/>
    <n v="1"/>
    <n v="0"/>
    <n v="0"/>
    <n v="0"/>
    <n v="0"/>
    <n v="0"/>
    <n v="0"/>
    <n v="1"/>
    <x v="1"/>
    <m/>
    <m/>
    <n v="1"/>
    <m/>
    <m/>
    <m/>
    <m/>
    <m/>
    <m/>
    <m/>
    <m/>
    <n v="1"/>
    <n v="1"/>
    <m/>
    <m/>
    <n v="513432"/>
    <n v="173849"/>
    <x v="15"/>
    <x v="15"/>
    <m/>
    <x v="1"/>
    <m/>
    <x v="0"/>
    <m/>
    <m/>
    <m/>
    <x v="0"/>
    <m/>
  </r>
  <r>
    <s v="16/4890/FUL"/>
    <x v="0"/>
    <x v="0"/>
    <d v="2017-09-08T00:00:00"/>
    <d v="2021-05-01T00:00:00"/>
    <d v="2019-03-30T00:00:00"/>
    <d v="2022-10-19T00:00:00"/>
    <x v="1"/>
    <x v="0"/>
    <x v="0"/>
    <s v="Redevelopment of site to provide for a mixed use development of 535m2 of commercial space (B1 (a), (b) and (c) and B8 use) and 20 residential units, together with car parking and landscaping"/>
    <s v="1 - 9 Sandycombe Road, Richmond"/>
    <s v="TW9 2EP"/>
    <m/>
    <m/>
    <m/>
    <m/>
    <m/>
    <m/>
    <m/>
    <m/>
    <m/>
    <n v="0"/>
    <n v="9"/>
    <n v="7"/>
    <n v="4"/>
    <m/>
    <m/>
    <m/>
    <m/>
    <m/>
    <m/>
    <n v="20"/>
    <n v="9"/>
    <n v="7"/>
    <n v="4"/>
    <n v="0"/>
    <n v="0"/>
    <n v="0"/>
    <n v="0"/>
    <n v="0"/>
    <n v="0"/>
    <n v="20"/>
    <x v="0"/>
    <m/>
    <n v="20"/>
    <m/>
    <m/>
    <m/>
    <m/>
    <m/>
    <m/>
    <m/>
    <m/>
    <m/>
    <n v="20"/>
    <n v="20"/>
    <m/>
    <m/>
    <n v="519012"/>
    <n v="175761"/>
    <x v="13"/>
    <x v="13"/>
    <m/>
    <x v="1"/>
    <m/>
    <x v="0"/>
    <m/>
    <m/>
    <m/>
    <x v="0"/>
    <m/>
  </r>
  <r>
    <s v="17/0323/FUL"/>
    <x v="0"/>
    <x v="0"/>
    <d v="2018-03-23T00:00:00"/>
    <d v="2021-03-23T00:00:00"/>
    <d v="2021-02-23T00:00:00"/>
    <m/>
    <x v="1"/>
    <x v="0"/>
    <x v="0"/>
    <s v="Erection of a three-storey building to provide  4 two-bedroom residential units (Class C3) separate refuse facilities and altered parking layout."/>
    <s v="Courtyard Apartments, 70B Hampton Road, Teddington"/>
    <s v="TW11 0JX"/>
    <m/>
    <m/>
    <m/>
    <m/>
    <m/>
    <m/>
    <m/>
    <m/>
    <m/>
    <n v="0"/>
    <m/>
    <n v="4"/>
    <m/>
    <m/>
    <m/>
    <m/>
    <m/>
    <m/>
    <m/>
    <n v="4"/>
    <n v="0"/>
    <n v="4"/>
    <n v="0"/>
    <n v="0"/>
    <n v="0"/>
    <n v="0"/>
    <n v="0"/>
    <n v="0"/>
    <n v="0"/>
    <n v="4"/>
    <x v="1"/>
    <m/>
    <m/>
    <m/>
    <n v="4"/>
    <m/>
    <m/>
    <m/>
    <m/>
    <m/>
    <m/>
    <m/>
    <n v="4"/>
    <n v="4"/>
    <m/>
    <m/>
    <n v="514687"/>
    <n v="171290"/>
    <x v="6"/>
    <x v="6"/>
    <m/>
    <x v="1"/>
    <m/>
    <x v="0"/>
    <m/>
    <m/>
    <m/>
    <x v="0"/>
    <m/>
  </r>
  <r>
    <s v="17/0788/FUL"/>
    <x v="0"/>
    <x v="0"/>
    <d v="2018-01-08T00:00:00"/>
    <d v="2021-01-08T00:00:00"/>
    <d v="2021-01-07T00:00:00"/>
    <m/>
    <x v="1"/>
    <x v="0"/>
    <x v="0"/>
    <s v="Demolition of lock up garages to provide 1 no. detached 4 bedroom dwellinghouse with associated parking, cycle and refuse stores, new boundary fence and hard and soft landscaping."/>
    <s v="High Wigsell, 35 Twickenham Road, Teddington"/>
    <s v="TW11"/>
    <m/>
    <m/>
    <m/>
    <m/>
    <m/>
    <m/>
    <m/>
    <m/>
    <m/>
    <n v="0"/>
    <m/>
    <m/>
    <m/>
    <n v="1"/>
    <m/>
    <m/>
    <m/>
    <m/>
    <m/>
    <n v="1"/>
    <n v="0"/>
    <n v="0"/>
    <n v="0"/>
    <n v="1"/>
    <n v="0"/>
    <n v="0"/>
    <n v="0"/>
    <n v="0"/>
    <n v="0"/>
    <n v="1"/>
    <x v="1"/>
    <m/>
    <m/>
    <n v="1"/>
    <m/>
    <m/>
    <m/>
    <m/>
    <m/>
    <m/>
    <m/>
    <m/>
    <n v="1"/>
    <n v="1"/>
    <m/>
    <m/>
    <n v="516399"/>
    <n v="171470"/>
    <x v="2"/>
    <x v="2"/>
    <m/>
    <x v="1"/>
    <m/>
    <x v="0"/>
    <m/>
    <m/>
    <m/>
    <x v="0"/>
    <m/>
  </r>
  <r>
    <s v="17/1390/FUL"/>
    <x v="0"/>
    <x v="0"/>
    <d v="2018-11-15T00:00:00"/>
    <d v="2022-05-14T00:00:00"/>
    <d v="2022-03-01T00:00:00"/>
    <m/>
    <x v="1"/>
    <x v="0"/>
    <x v="0"/>
    <s v="Demolition of builders storage building and erection of one bedroomed  2 storey detached dwellinghouse with basement."/>
    <s v="Land Adjacent To No 1, South Western Road, Twickenham"/>
    <s v="TW1 1LG"/>
    <m/>
    <m/>
    <m/>
    <m/>
    <m/>
    <m/>
    <m/>
    <m/>
    <m/>
    <n v="0"/>
    <n v="1"/>
    <m/>
    <m/>
    <m/>
    <m/>
    <m/>
    <m/>
    <m/>
    <m/>
    <n v="1"/>
    <n v="1"/>
    <n v="0"/>
    <n v="0"/>
    <n v="0"/>
    <n v="0"/>
    <n v="0"/>
    <n v="0"/>
    <n v="0"/>
    <n v="0"/>
    <n v="1"/>
    <x v="1"/>
    <m/>
    <m/>
    <n v="1"/>
    <m/>
    <m/>
    <m/>
    <m/>
    <m/>
    <m/>
    <m/>
    <m/>
    <n v="1"/>
    <n v="1"/>
    <m/>
    <m/>
    <n v="516598"/>
    <n v="174330"/>
    <x v="0"/>
    <x v="0"/>
    <m/>
    <x v="1"/>
    <m/>
    <x v="0"/>
    <m/>
    <m/>
    <m/>
    <x v="0"/>
    <m/>
  </r>
  <r>
    <s v="17/1550/FUL"/>
    <x v="0"/>
    <x v="0"/>
    <d v="2018-07-09T00:00:00"/>
    <d v="2021-07-09T00:00:00"/>
    <d v="2021-02-01T00:00:00"/>
    <d v="2022-05-25T00:00:00"/>
    <x v="1"/>
    <x v="0"/>
    <x v="0"/>
    <s v="Demolition of existing building and erection of part two storey/part four storey building to provide 9 residential flats (6 x one bed, 3 x two bed) and new basement level to facilitate provision of underground parking and associated hard and soft landscap"/>
    <s v="The Firs, Church Grove, Hampton Wick, Kingston Upon Thames, KT1 4AL, "/>
    <s v="KT1 4AL"/>
    <m/>
    <m/>
    <n v="1"/>
    <m/>
    <m/>
    <m/>
    <m/>
    <m/>
    <m/>
    <n v="1"/>
    <n v="6"/>
    <n v="3"/>
    <m/>
    <m/>
    <m/>
    <m/>
    <m/>
    <m/>
    <m/>
    <n v="9"/>
    <n v="6"/>
    <n v="3"/>
    <n v="-1"/>
    <n v="0"/>
    <n v="0"/>
    <n v="0"/>
    <n v="0"/>
    <n v="0"/>
    <n v="0"/>
    <n v="8"/>
    <x v="1"/>
    <m/>
    <n v="8"/>
    <m/>
    <m/>
    <m/>
    <m/>
    <m/>
    <m/>
    <m/>
    <m/>
    <m/>
    <n v="8"/>
    <n v="8"/>
    <m/>
    <m/>
    <n v="517393"/>
    <n v="169491"/>
    <x v="11"/>
    <x v="11"/>
    <m/>
    <x v="1"/>
    <m/>
    <x v="0"/>
    <m/>
    <m/>
    <m/>
    <x v="1"/>
    <s v="CA18 Hampton Wick"/>
  </r>
  <r>
    <s v="17/3001/GPD16"/>
    <x v="2"/>
    <x v="1"/>
    <d v="2018-06-07T00:00:00"/>
    <d v="2021-06-07T00:00:00"/>
    <d v="2021-03-31T00:00:00"/>
    <m/>
    <x v="1"/>
    <x v="0"/>
    <x v="0"/>
    <s v="Change of use from B8 (storage) to C3 (residential use) to create a 1 bedroom unit."/>
    <s v="Unit 3, Plough Lane, Teddington"/>
    <s v="TW11 9BN"/>
    <m/>
    <m/>
    <m/>
    <m/>
    <m/>
    <m/>
    <m/>
    <m/>
    <m/>
    <n v="0"/>
    <n v="1"/>
    <m/>
    <m/>
    <m/>
    <m/>
    <m/>
    <m/>
    <m/>
    <m/>
    <n v="1"/>
    <n v="1"/>
    <n v="0"/>
    <n v="0"/>
    <n v="0"/>
    <n v="0"/>
    <n v="0"/>
    <n v="0"/>
    <n v="0"/>
    <n v="0"/>
    <n v="1"/>
    <x v="1"/>
    <m/>
    <n v="1"/>
    <m/>
    <m/>
    <m/>
    <m/>
    <m/>
    <m/>
    <m/>
    <m/>
    <m/>
    <n v="1"/>
    <n v="1"/>
    <m/>
    <m/>
    <n v="516215"/>
    <n v="171077"/>
    <x v="2"/>
    <x v="2"/>
    <m/>
    <x v="2"/>
    <m/>
    <x v="0"/>
    <m/>
    <m/>
    <m/>
    <x v="0"/>
    <m/>
  </r>
  <r>
    <s v="17/3003/GPD16"/>
    <x v="2"/>
    <x v="1"/>
    <d v="2018-06-07T00:00:00"/>
    <d v="2021-06-07T00:00:00"/>
    <d v="2021-03-31T00:00:00"/>
    <m/>
    <x v="1"/>
    <x v="0"/>
    <x v="0"/>
    <s v="Change of use from B8 (storage) to C3 (residential) to create 2 Studio units."/>
    <s v="Unit 4 To 5A, Plough Lane, Teddington"/>
    <s v="TW11 9BN"/>
    <m/>
    <m/>
    <m/>
    <m/>
    <m/>
    <m/>
    <m/>
    <m/>
    <m/>
    <n v="0"/>
    <n v="2"/>
    <m/>
    <m/>
    <m/>
    <m/>
    <m/>
    <m/>
    <m/>
    <m/>
    <n v="2"/>
    <n v="2"/>
    <n v="0"/>
    <n v="0"/>
    <n v="0"/>
    <n v="0"/>
    <n v="0"/>
    <n v="0"/>
    <n v="0"/>
    <n v="0"/>
    <n v="2"/>
    <x v="1"/>
    <m/>
    <n v="2"/>
    <m/>
    <m/>
    <m/>
    <m/>
    <m/>
    <m/>
    <m/>
    <m/>
    <m/>
    <n v="2"/>
    <n v="2"/>
    <m/>
    <m/>
    <n v="516224"/>
    <n v="171078"/>
    <x v="2"/>
    <x v="2"/>
    <m/>
    <x v="2"/>
    <m/>
    <x v="0"/>
    <m/>
    <m/>
    <m/>
    <x v="0"/>
    <m/>
  </r>
  <r>
    <s v="17/3590/FUL"/>
    <x v="0"/>
    <x v="0"/>
    <d v="2018-07-26T00:00:00"/>
    <d v="2021-07-26T00:00:00"/>
    <d v="2021-07-23T00:00:00"/>
    <m/>
    <x v="1"/>
    <x v="0"/>
    <x v="0"/>
    <s v="Demolition of the existing garages. Erection of 1 x 2 bed single storey house and 1 x 3 bed single storey house with basement with associated hard and soft landscaping, refuse and cycle stores."/>
    <s v="Garages Rear Of 48-52, Anlaby Road, Teddington"/>
    <s v="TW11 0PP"/>
    <m/>
    <m/>
    <m/>
    <m/>
    <m/>
    <m/>
    <m/>
    <m/>
    <m/>
    <n v="0"/>
    <m/>
    <n v="1"/>
    <n v="1"/>
    <m/>
    <m/>
    <m/>
    <m/>
    <m/>
    <m/>
    <n v="2"/>
    <n v="0"/>
    <n v="1"/>
    <n v="1"/>
    <n v="0"/>
    <n v="0"/>
    <n v="0"/>
    <n v="0"/>
    <n v="0"/>
    <n v="0"/>
    <n v="2"/>
    <x v="1"/>
    <m/>
    <m/>
    <n v="2"/>
    <m/>
    <m/>
    <m/>
    <m/>
    <m/>
    <m/>
    <m/>
    <m/>
    <n v="2"/>
    <n v="2"/>
    <m/>
    <m/>
    <n v="514975"/>
    <n v="171285"/>
    <x v="6"/>
    <x v="6"/>
    <m/>
    <x v="1"/>
    <m/>
    <x v="0"/>
    <m/>
    <m/>
    <m/>
    <x v="0"/>
    <m/>
  </r>
  <r>
    <s v="17/3667/FUL"/>
    <x v="0"/>
    <x v="0"/>
    <d v="2018-04-25T00:00:00"/>
    <d v="2021-04-25T00:00:00"/>
    <d v="2021-03-15T00:00:00"/>
    <m/>
    <x v="1"/>
    <x v="0"/>
    <x v="0"/>
    <s v="Demolition of existing staff accommodation caravans and storage barn and erection of replacement grooms accommodation."/>
    <s v="Manor Farm Riding School, Petersham Road, Petersham, Richmond, TW10 7AH"/>
    <s v="TW10 7AH"/>
    <m/>
    <m/>
    <m/>
    <m/>
    <m/>
    <m/>
    <m/>
    <m/>
    <m/>
    <n v="0"/>
    <m/>
    <m/>
    <n v="1"/>
    <m/>
    <m/>
    <m/>
    <m/>
    <m/>
    <m/>
    <n v="1"/>
    <n v="0"/>
    <n v="0"/>
    <n v="1"/>
    <n v="0"/>
    <n v="0"/>
    <n v="0"/>
    <n v="0"/>
    <n v="0"/>
    <n v="0"/>
    <n v="1"/>
    <x v="1"/>
    <m/>
    <m/>
    <n v="1"/>
    <m/>
    <m/>
    <m/>
    <m/>
    <m/>
    <m/>
    <m/>
    <m/>
    <n v="1"/>
    <n v="1"/>
    <m/>
    <m/>
    <n v="517808"/>
    <n v="173353"/>
    <x v="9"/>
    <x v="9"/>
    <m/>
    <x v="1"/>
    <s v="Thames Policy Area"/>
    <x v="0"/>
    <m/>
    <m/>
    <s v="Petersham Lodge"/>
    <x v="1"/>
    <s v="CA6 Petersham"/>
  </r>
  <r>
    <s v="17/4015/FUL"/>
    <x v="0"/>
    <x v="0"/>
    <d v="2018-10-03T00:00:00"/>
    <d v="2021-10-03T00:00:00"/>
    <d v="2021-09-27T00:00:00"/>
    <m/>
    <x v="1"/>
    <x v="0"/>
    <x v="0"/>
    <s v="Erection of 2no. dwellings with associated cycle parking and refuse storage."/>
    <s v="Land To Rear Of, 34 - 40 The Quadrant, Richmond"/>
    <s v="TW9 1DN"/>
    <m/>
    <m/>
    <m/>
    <m/>
    <m/>
    <m/>
    <m/>
    <m/>
    <m/>
    <n v="0"/>
    <m/>
    <n v="2"/>
    <m/>
    <m/>
    <m/>
    <m/>
    <m/>
    <m/>
    <m/>
    <n v="2"/>
    <n v="0"/>
    <n v="2"/>
    <n v="0"/>
    <n v="0"/>
    <n v="0"/>
    <n v="0"/>
    <n v="0"/>
    <n v="0"/>
    <n v="0"/>
    <n v="2"/>
    <x v="1"/>
    <m/>
    <m/>
    <m/>
    <n v="2"/>
    <m/>
    <m/>
    <m/>
    <m/>
    <m/>
    <m/>
    <m/>
    <n v="2"/>
    <n v="2"/>
    <m/>
    <m/>
    <n v="518028"/>
    <n v="175050"/>
    <x v="4"/>
    <x v="4"/>
    <m/>
    <x v="4"/>
    <m/>
    <x v="0"/>
    <m/>
    <m/>
    <m/>
    <x v="1"/>
    <s v="CA17 Central Richmond"/>
  </r>
  <r>
    <s v="17/4292/FUL"/>
    <x v="3"/>
    <x v="0"/>
    <d v="2018-01-25T00:00:00"/>
    <d v="2021-01-25T00:00:00"/>
    <d v="2021-01-20T00:00:00"/>
    <m/>
    <x v="1"/>
    <x v="0"/>
    <x v="0"/>
    <s v="Proposed roof and side extension to the existing two storey residential building to provide three new apartment units and to increase the size of four of the existing units. Alterations to elevations including balconies at first and second floor."/>
    <s v="Cliveden House, Victoria Villas, Richmond, TW9 2JX, "/>
    <s v="TW9 2JX"/>
    <m/>
    <m/>
    <m/>
    <m/>
    <m/>
    <m/>
    <m/>
    <m/>
    <m/>
    <n v="0"/>
    <n v="1"/>
    <n v="2"/>
    <m/>
    <m/>
    <m/>
    <m/>
    <m/>
    <m/>
    <m/>
    <n v="3"/>
    <n v="1"/>
    <n v="2"/>
    <n v="0"/>
    <n v="0"/>
    <n v="0"/>
    <n v="0"/>
    <n v="0"/>
    <n v="0"/>
    <n v="0"/>
    <n v="3"/>
    <x v="1"/>
    <m/>
    <m/>
    <n v="3"/>
    <m/>
    <m/>
    <m/>
    <m/>
    <m/>
    <m/>
    <m/>
    <m/>
    <n v="3"/>
    <n v="3"/>
    <m/>
    <m/>
    <n v="518831"/>
    <n v="175436"/>
    <x v="16"/>
    <x v="16"/>
    <m/>
    <x v="1"/>
    <m/>
    <x v="0"/>
    <m/>
    <m/>
    <m/>
    <x v="0"/>
    <m/>
  </r>
  <r>
    <s v="18/0216/FUL"/>
    <x v="1"/>
    <x v="0"/>
    <d v="2018-12-05T00:00:00"/>
    <d v="2021-12-05T00:00:00"/>
    <d v="2019-11-11T00:00:00"/>
    <m/>
    <x v="1"/>
    <x v="0"/>
    <x v="0"/>
    <s v="The division of the existing single dwelling on the upper floors into two dwellings. Rear dormer and roof lights to the front roofslope."/>
    <s v="34 Colston Road, East Sheen, SW14 7PG"/>
    <s v="SW14 7PG"/>
    <m/>
    <m/>
    <m/>
    <n v="1"/>
    <m/>
    <m/>
    <m/>
    <m/>
    <m/>
    <n v="1"/>
    <n v="1"/>
    <m/>
    <n v="1"/>
    <m/>
    <m/>
    <m/>
    <m/>
    <m/>
    <m/>
    <n v="2"/>
    <n v="1"/>
    <n v="0"/>
    <n v="1"/>
    <n v="-1"/>
    <n v="0"/>
    <n v="0"/>
    <n v="0"/>
    <n v="0"/>
    <n v="0"/>
    <n v="1"/>
    <x v="1"/>
    <m/>
    <n v="1"/>
    <m/>
    <m/>
    <m/>
    <m/>
    <m/>
    <m/>
    <m/>
    <m/>
    <m/>
    <n v="1"/>
    <n v="1"/>
    <m/>
    <m/>
    <n v="520283"/>
    <n v="175305"/>
    <x v="1"/>
    <x v="1"/>
    <m/>
    <x v="3"/>
    <m/>
    <x v="0"/>
    <m/>
    <m/>
    <m/>
    <x v="0"/>
    <m/>
  </r>
  <r>
    <s v="18/0723/FUL"/>
    <x v="0"/>
    <x v="0"/>
    <d v="2018-10-04T00:00:00"/>
    <d v="2021-10-04T00:00:00"/>
    <d v="2020-06-23T00:00:00"/>
    <d v="2022-04-26T00:00:00"/>
    <x v="1"/>
    <x v="0"/>
    <x v="0"/>
    <s v="Demolition of existing dwelling and the erection of a replacement two storey, 4 bedroom dwelling"/>
    <s v="3 Queens Rise, Richmond, TW10 6HL"/>
    <s v="TW10 6HL"/>
    <m/>
    <m/>
    <m/>
    <n v="1"/>
    <m/>
    <m/>
    <m/>
    <m/>
    <m/>
    <n v="1"/>
    <m/>
    <m/>
    <m/>
    <n v="1"/>
    <m/>
    <m/>
    <m/>
    <m/>
    <m/>
    <n v="1"/>
    <n v="0"/>
    <n v="0"/>
    <n v="0"/>
    <n v="0"/>
    <n v="0"/>
    <n v="0"/>
    <n v="0"/>
    <n v="0"/>
    <n v="0"/>
    <n v="0"/>
    <x v="1"/>
    <m/>
    <n v="0"/>
    <m/>
    <m/>
    <m/>
    <m/>
    <m/>
    <m/>
    <m/>
    <m/>
    <m/>
    <n v="0"/>
    <n v="0"/>
    <m/>
    <m/>
    <n v="518695"/>
    <n v="174476"/>
    <x v="4"/>
    <x v="4"/>
    <m/>
    <x v="1"/>
    <m/>
    <x v="0"/>
    <m/>
    <m/>
    <m/>
    <x v="0"/>
    <m/>
  </r>
  <r>
    <s v="18/1248/FUL"/>
    <x v="2"/>
    <x v="0"/>
    <d v="2018-12-21T00:00:00"/>
    <d v="2021-12-21T00:00:00"/>
    <d v="2020-09-01T00:00:00"/>
    <m/>
    <x v="1"/>
    <x v="0"/>
    <x v="0"/>
    <s v="Conversion, refurbishment and extension of existing tyre shop with maisonette above (C3) into two self-contained one bedroom flats (C3)."/>
    <s v="1 Trinity Road, Richmond, TW9 2LD"/>
    <s v="TW9 2LD"/>
    <n v="1"/>
    <m/>
    <m/>
    <m/>
    <m/>
    <m/>
    <m/>
    <m/>
    <m/>
    <n v="1"/>
    <n v="2"/>
    <m/>
    <m/>
    <m/>
    <m/>
    <m/>
    <m/>
    <m/>
    <m/>
    <n v="2"/>
    <n v="1"/>
    <n v="0"/>
    <n v="0"/>
    <n v="0"/>
    <n v="0"/>
    <n v="0"/>
    <n v="0"/>
    <n v="0"/>
    <n v="0"/>
    <n v="1"/>
    <x v="1"/>
    <m/>
    <n v="1"/>
    <m/>
    <m/>
    <m/>
    <m/>
    <m/>
    <m/>
    <m/>
    <m/>
    <m/>
    <n v="1"/>
    <n v="1"/>
    <m/>
    <m/>
    <n v="518862"/>
    <n v="175562"/>
    <x v="16"/>
    <x v="16"/>
    <m/>
    <x v="1"/>
    <m/>
    <x v="0"/>
    <m/>
    <m/>
    <m/>
    <x v="0"/>
    <m/>
  </r>
  <r>
    <s v="18/1442/FUL"/>
    <x v="0"/>
    <x v="0"/>
    <d v="2019-01-07T00:00:00"/>
    <d v="2022-01-07T00:00:00"/>
    <d v="2021-09-16T00:00:00"/>
    <m/>
    <x v="1"/>
    <x v="0"/>
    <x v="0"/>
    <s v="Demolition of the existing outbuilding to the rear of no.48 Fourth Cross Road accessed via Rutland Road and construction of 1x2 bedroom dwelling including basement, with associated car parking, cycle parking and recycle/refuse storage."/>
    <s v="Land Rear Of, 48 Fourth Cross Road, Twickenham"/>
    <s v="TW2 5ER"/>
    <m/>
    <m/>
    <m/>
    <m/>
    <m/>
    <m/>
    <m/>
    <m/>
    <m/>
    <n v="0"/>
    <m/>
    <n v="1"/>
    <m/>
    <m/>
    <m/>
    <m/>
    <m/>
    <m/>
    <m/>
    <n v="1"/>
    <n v="0"/>
    <n v="1"/>
    <n v="0"/>
    <n v="0"/>
    <n v="0"/>
    <n v="0"/>
    <n v="0"/>
    <n v="0"/>
    <n v="0"/>
    <n v="1"/>
    <x v="1"/>
    <m/>
    <m/>
    <n v="1"/>
    <m/>
    <m/>
    <m/>
    <m/>
    <m/>
    <m/>
    <m/>
    <m/>
    <n v="1"/>
    <n v="1"/>
    <m/>
    <m/>
    <n v="514703"/>
    <n v="172701"/>
    <x v="7"/>
    <x v="7"/>
    <m/>
    <x v="1"/>
    <m/>
    <x v="0"/>
    <m/>
    <m/>
    <m/>
    <x v="0"/>
    <m/>
  </r>
  <r>
    <s v="18/1889/FUL"/>
    <x v="0"/>
    <x v="0"/>
    <d v="2019-09-10T00:00:00"/>
    <d v="2022-09-10T00:00:00"/>
    <d v="2022-03-30T00:00:00"/>
    <m/>
    <x v="1"/>
    <x v="0"/>
    <x v="0"/>
    <s v="Erection of a pair of 2 storey semi-detached 2 bed (1 x 2B4P and 1 x 2B3P) dwellinghouses with associated hard and soft landscaping and parking."/>
    <s v="Land To The Side Of, 61 Acacia Road, Hampton, TW12 3DP"/>
    <s v="TW12 3DP"/>
    <m/>
    <m/>
    <m/>
    <m/>
    <m/>
    <m/>
    <m/>
    <m/>
    <m/>
    <n v="0"/>
    <m/>
    <n v="2"/>
    <m/>
    <m/>
    <m/>
    <m/>
    <m/>
    <m/>
    <m/>
    <n v="2"/>
    <n v="0"/>
    <n v="2"/>
    <n v="0"/>
    <n v="0"/>
    <n v="0"/>
    <n v="0"/>
    <n v="0"/>
    <n v="0"/>
    <n v="0"/>
    <n v="2"/>
    <x v="1"/>
    <m/>
    <m/>
    <n v="2"/>
    <m/>
    <m/>
    <m/>
    <m/>
    <m/>
    <m/>
    <m/>
    <m/>
    <n v="2"/>
    <n v="2"/>
    <m/>
    <m/>
    <n v="513221"/>
    <n v="170897"/>
    <x v="17"/>
    <x v="17"/>
    <s v="Y"/>
    <x v="1"/>
    <m/>
    <x v="0"/>
    <m/>
    <m/>
    <m/>
    <x v="0"/>
    <m/>
  </r>
  <r>
    <s v="18/3285/FUL"/>
    <x v="0"/>
    <x v="0"/>
    <d v="2019-03-18T00:00:00"/>
    <d v="2022-03-18T00:00:00"/>
    <d v="2021-09-01T00:00:00"/>
    <m/>
    <x v="1"/>
    <x v="0"/>
    <x v="0"/>
    <s v="Demolition of existing house and construction of a new 5 bed house with basement"/>
    <s v="74 Lowther Road, Barnes, London, SW13 9NU"/>
    <s v="SW13 9NU"/>
    <m/>
    <m/>
    <m/>
    <n v="1"/>
    <m/>
    <m/>
    <m/>
    <m/>
    <m/>
    <n v="1"/>
    <m/>
    <m/>
    <m/>
    <m/>
    <n v="1"/>
    <m/>
    <m/>
    <m/>
    <m/>
    <n v="1"/>
    <n v="0"/>
    <n v="0"/>
    <n v="0"/>
    <n v="-1"/>
    <n v="1"/>
    <n v="0"/>
    <n v="0"/>
    <n v="0"/>
    <n v="0"/>
    <n v="0"/>
    <x v="1"/>
    <m/>
    <n v="0"/>
    <m/>
    <m/>
    <m/>
    <m/>
    <m/>
    <m/>
    <m/>
    <m/>
    <m/>
    <n v="0"/>
    <n v="0"/>
    <m/>
    <m/>
    <n v="521978"/>
    <n v="177062"/>
    <x v="5"/>
    <x v="5"/>
    <m/>
    <x v="1"/>
    <m/>
    <x v="0"/>
    <m/>
    <m/>
    <m/>
    <x v="0"/>
    <m/>
  </r>
  <r>
    <s v="18/3768/FUL"/>
    <x v="2"/>
    <x v="0"/>
    <d v="2019-03-26T00:00:00"/>
    <d v="2022-03-26T00:00:00"/>
    <d v="2020-01-13T00:00:00"/>
    <m/>
    <x v="1"/>
    <x v="0"/>
    <x v="1"/>
    <s v="Demolition of two existing workshop buildings. Change of use from current vacant B1 use to C3. Construction of 2No. semi-detached 5-bedroom family houses consisting of 2 storeys plus loft space with integral garaging.  Associated hard &amp; soft landscaping t"/>
    <s v="58 Oldfield Road, Hampton, TW12 2AE"/>
    <s v="TW12 2AE"/>
    <m/>
    <m/>
    <m/>
    <m/>
    <m/>
    <m/>
    <m/>
    <m/>
    <m/>
    <n v="0"/>
    <m/>
    <m/>
    <m/>
    <m/>
    <n v="2"/>
    <m/>
    <m/>
    <m/>
    <m/>
    <n v="2"/>
    <n v="0"/>
    <n v="0"/>
    <n v="0"/>
    <n v="0"/>
    <n v="2"/>
    <n v="0"/>
    <n v="0"/>
    <n v="0"/>
    <n v="0"/>
    <n v="2"/>
    <x v="1"/>
    <m/>
    <m/>
    <n v="2"/>
    <m/>
    <m/>
    <m/>
    <m/>
    <m/>
    <m/>
    <m/>
    <m/>
    <n v="2"/>
    <n v="2"/>
    <m/>
    <m/>
    <n v="513264"/>
    <n v="169738"/>
    <x v="12"/>
    <x v="12"/>
    <m/>
    <x v="1"/>
    <m/>
    <x v="0"/>
    <m/>
    <m/>
    <m/>
    <x v="0"/>
    <m/>
  </r>
  <r>
    <s v="18/3950/FUL"/>
    <x v="2"/>
    <x v="0"/>
    <d v="2019-07-15T00:00:00"/>
    <d v="2022-07-15T00:00:00"/>
    <d v="2021-02-22T00:00:00"/>
    <m/>
    <x v="1"/>
    <x v="0"/>
    <x v="0"/>
    <s v="(1) Conversion of the existing health facilities (use class D1) to a mixed-use development providing 71 no. residential apartments (use class C3) and 500 sqm of D1 (Health) floorspace.  _x000d_(2) Restoration, alteration, extensions and demolition (mainly of la"/>
    <s v="Richmond Royal Hospital (Original Block), Kew Foot Road, Richmond, TW9 2TE, "/>
    <s v="TW9 2TE"/>
    <m/>
    <m/>
    <m/>
    <m/>
    <m/>
    <m/>
    <m/>
    <m/>
    <m/>
    <n v="0"/>
    <n v="22"/>
    <n v="30"/>
    <n v="2"/>
    <n v="2"/>
    <m/>
    <m/>
    <m/>
    <m/>
    <m/>
    <n v="56"/>
    <n v="22"/>
    <n v="30"/>
    <n v="2"/>
    <n v="2"/>
    <n v="0"/>
    <n v="0"/>
    <n v="0"/>
    <n v="0"/>
    <n v="0"/>
    <n v="56"/>
    <x v="0"/>
    <m/>
    <n v="28"/>
    <n v="28"/>
    <m/>
    <m/>
    <m/>
    <m/>
    <m/>
    <m/>
    <m/>
    <m/>
    <n v="56"/>
    <n v="56"/>
    <m/>
    <m/>
    <n v="518144"/>
    <n v="175553"/>
    <x v="16"/>
    <x v="16"/>
    <m/>
    <x v="1"/>
    <m/>
    <x v="0"/>
    <m/>
    <m/>
    <m/>
    <x v="1"/>
    <s v="CA36 Kew Foot Road"/>
  </r>
  <r>
    <s v="18/3950/FUL"/>
    <x v="2"/>
    <x v="0"/>
    <d v="2019-07-15T00:00:00"/>
    <d v="2022-07-15T00:00:00"/>
    <d v="2021-02-22T00:00:00"/>
    <m/>
    <x v="1"/>
    <x v="3"/>
    <x v="0"/>
    <s v="(1) Conversion of the existing health facilities (use class D1) to a mixed-use development providing 71 no. residential apartments (use class C3) and 500 sqm of D1 (Health) floorspace.  _x000d_(2) Restoration, alteration, extensions and demolition (mainly of la"/>
    <s v="Richmond Royal Hospital (Original Block), Kew Foot Road, Richmond, TW9 2TE, "/>
    <s v="TW9 2TE"/>
    <m/>
    <m/>
    <m/>
    <m/>
    <m/>
    <m/>
    <m/>
    <m/>
    <m/>
    <n v="0"/>
    <m/>
    <n v="7"/>
    <n v="3"/>
    <n v="1"/>
    <m/>
    <m/>
    <m/>
    <m/>
    <m/>
    <n v="11"/>
    <n v="0"/>
    <n v="7"/>
    <n v="3"/>
    <n v="1"/>
    <n v="0"/>
    <n v="0"/>
    <n v="0"/>
    <n v="0"/>
    <n v="0"/>
    <n v="11"/>
    <x v="0"/>
    <m/>
    <n v="11"/>
    <m/>
    <m/>
    <m/>
    <m/>
    <m/>
    <m/>
    <m/>
    <m/>
    <m/>
    <n v="11"/>
    <n v="11"/>
    <m/>
    <m/>
    <n v="518144"/>
    <n v="175553"/>
    <x v="16"/>
    <x v="16"/>
    <m/>
    <x v="1"/>
    <m/>
    <x v="0"/>
    <m/>
    <m/>
    <m/>
    <x v="1"/>
    <s v="CA36 Kew Foot Road"/>
  </r>
  <r>
    <s v="18/3950/FUL"/>
    <x v="2"/>
    <x v="0"/>
    <d v="2019-07-15T00:00:00"/>
    <d v="2022-07-15T00:00:00"/>
    <d v="2021-02-22T00:00:00"/>
    <m/>
    <x v="1"/>
    <x v="4"/>
    <x v="0"/>
    <s v="(1) Conversion of the existing health facilities (use class D1) to a mixed-use development providing 71 no. residential apartments (use class C3) and 500 sqm of D1 (Health) floorspace.  _x000d_(2) Restoration, alteration, extensions and demolition (mainly of la"/>
    <s v="Richmond Royal Hospital (Original Block), Kew Foot Road, Richmond, TW9 2TE, "/>
    <s v="TW9 2TE"/>
    <m/>
    <m/>
    <m/>
    <m/>
    <m/>
    <m/>
    <m/>
    <m/>
    <m/>
    <n v="0"/>
    <n v="4"/>
    <m/>
    <m/>
    <m/>
    <m/>
    <m/>
    <m/>
    <m/>
    <m/>
    <n v="4"/>
    <n v="4"/>
    <n v="0"/>
    <n v="0"/>
    <n v="0"/>
    <n v="0"/>
    <n v="0"/>
    <n v="0"/>
    <n v="0"/>
    <n v="0"/>
    <n v="4"/>
    <x v="0"/>
    <m/>
    <n v="4"/>
    <m/>
    <m/>
    <m/>
    <m/>
    <m/>
    <m/>
    <m/>
    <m/>
    <m/>
    <n v="4"/>
    <n v="4"/>
    <m/>
    <m/>
    <n v="518144"/>
    <n v="175553"/>
    <x v="16"/>
    <x v="16"/>
    <m/>
    <x v="1"/>
    <m/>
    <x v="0"/>
    <m/>
    <m/>
    <m/>
    <x v="1"/>
    <s v="CA36 Kew Foot Road"/>
  </r>
  <r>
    <s v="18/3952/FUL"/>
    <x v="0"/>
    <x v="0"/>
    <d v="2019-04-01T00:00:00"/>
    <d v="2022-04-01T00:00:00"/>
    <d v="2021-07-01T00:00:00"/>
    <m/>
    <x v="1"/>
    <x v="0"/>
    <x v="0"/>
    <s v="Replacement of existing dwelling with 1 no. 2 storey with accommodation in the roof (5B10P) dwellinghouse and new pedestrian gate."/>
    <s v="45 Ormond Crescent, Hampton, TW12 2TJ"/>
    <s v="TW12 2TJ"/>
    <m/>
    <m/>
    <m/>
    <m/>
    <n v="1"/>
    <m/>
    <m/>
    <m/>
    <m/>
    <n v="1"/>
    <m/>
    <m/>
    <m/>
    <m/>
    <n v="1"/>
    <m/>
    <m/>
    <m/>
    <m/>
    <n v="1"/>
    <n v="0"/>
    <n v="0"/>
    <n v="0"/>
    <n v="0"/>
    <n v="0"/>
    <n v="0"/>
    <n v="0"/>
    <n v="0"/>
    <n v="0"/>
    <n v="0"/>
    <x v="1"/>
    <m/>
    <n v="0"/>
    <m/>
    <m/>
    <m/>
    <m/>
    <m/>
    <m/>
    <m/>
    <m/>
    <m/>
    <n v="0"/>
    <n v="0"/>
    <m/>
    <m/>
    <n v="513943"/>
    <n v="170016"/>
    <x v="12"/>
    <x v="12"/>
    <m/>
    <x v="1"/>
    <m/>
    <x v="0"/>
    <m/>
    <m/>
    <m/>
    <x v="0"/>
    <m/>
  </r>
  <r>
    <s v="18/4183/FUL"/>
    <x v="0"/>
    <x v="0"/>
    <d v="2019-07-25T00:00:00"/>
    <d v="2022-07-25T00:00:00"/>
    <d v="2021-01-28T00:00:00"/>
    <d v="2022-06-14T00:00:00"/>
    <x v="1"/>
    <x v="0"/>
    <x v="0"/>
    <s v="Demolition of existing garage compound and erection of one detached dwelling with 2 parking spaces, turning area, landscaping and tree planting."/>
    <s v="Garage Site, Rosslyn Avenue/Treen Avenue, Barnes, London, SW13 0JT"/>
    <s v="SW13 0JT"/>
    <m/>
    <m/>
    <m/>
    <m/>
    <m/>
    <m/>
    <m/>
    <m/>
    <m/>
    <n v="0"/>
    <m/>
    <m/>
    <n v="1"/>
    <m/>
    <m/>
    <m/>
    <m/>
    <m/>
    <m/>
    <n v="1"/>
    <n v="0"/>
    <n v="0"/>
    <n v="1"/>
    <n v="0"/>
    <n v="0"/>
    <n v="0"/>
    <n v="0"/>
    <n v="0"/>
    <n v="0"/>
    <n v="1"/>
    <x v="1"/>
    <m/>
    <n v="1"/>
    <m/>
    <m/>
    <m/>
    <m/>
    <m/>
    <m/>
    <m/>
    <m/>
    <m/>
    <n v="1"/>
    <n v="1"/>
    <m/>
    <m/>
    <n v="521611"/>
    <n v="175705"/>
    <x v="10"/>
    <x v="10"/>
    <m/>
    <x v="1"/>
    <m/>
    <x v="0"/>
    <m/>
    <m/>
    <m/>
    <x v="0"/>
    <m/>
  </r>
  <r>
    <s v="19/0111/FUL"/>
    <x v="4"/>
    <x v="0"/>
    <d v="2019-12-12T00:00:00"/>
    <d v="2022-12-12T00:00:00"/>
    <d v="2020-03-30T00:00:00"/>
    <m/>
    <x v="1"/>
    <x v="0"/>
    <x v="0"/>
    <s v="Erection of an independent senior living extra care building comprising of 28 units (following demolition of existing care home) at 12 - 14 Station Road, the refurbishment and renovation of Nos.13 and 23 - 33 Lower Teddington Road (including the erection"/>
    <s v="25-29 Lower Teddington Road"/>
    <s v="KT1"/>
    <n v="7"/>
    <m/>
    <m/>
    <m/>
    <m/>
    <m/>
    <m/>
    <m/>
    <m/>
    <n v="7"/>
    <n v="2"/>
    <n v="4"/>
    <m/>
    <m/>
    <m/>
    <m/>
    <m/>
    <m/>
    <m/>
    <n v="6"/>
    <n v="-5"/>
    <n v="4"/>
    <n v="0"/>
    <n v="0"/>
    <n v="0"/>
    <n v="0"/>
    <n v="0"/>
    <n v="0"/>
    <n v="0"/>
    <n v="-1"/>
    <x v="0"/>
    <m/>
    <n v="-1"/>
    <m/>
    <m/>
    <m/>
    <m/>
    <m/>
    <m/>
    <m/>
    <m/>
    <m/>
    <n v="-1"/>
    <n v="-1"/>
    <m/>
    <m/>
    <n v="517598"/>
    <n v="169722"/>
    <x v="11"/>
    <x v="11"/>
    <m/>
    <x v="1"/>
    <m/>
    <x v="0"/>
    <m/>
    <m/>
    <m/>
    <x v="1"/>
    <s v="CA18 Hampton Wick"/>
  </r>
  <r>
    <s v="19/0111/FUL"/>
    <x v="4"/>
    <x v="0"/>
    <d v="2019-12-12T00:00:00"/>
    <d v="2022-12-12T00:00:00"/>
    <d v="2020-03-30T00:00:00"/>
    <m/>
    <x v="1"/>
    <x v="2"/>
    <x v="0"/>
    <s v="Erection of an independent senior living extra care building comprising of 28 units (following demolition of existing care home) at 12 - 14 Station Road, the refurbishment and renovation of Nos.13 and 23 - 33 Lower Teddington Road (including the erection of a single-storey rear extension to No.23. Change of use of No.13 from ancillary offices to residential with the retention of the offices elsewhere on the site and the conversion of houses in multiple occupation to residential apartments at Nos.27 &amp; 29). The erection of a temporary sales building to the rear of No. 31 &amp; 33 Teddington Road, and associated landscape planting and car parking."/>
    <s v="13 Lower Teddington Road _x000a__x000a_"/>
    <s v="KT1"/>
    <m/>
    <m/>
    <m/>
    <m/>
    <m/>
    <m/>
    <m/>
    <m/>
    <m/>
    <n v="0"/>
    <n v="3"/>
    <n v="3"/>
    <m/>
    <m/>
    <m/>
    <m/>
    <m/>
    <m/>
    <m/>
    <n v="6"/>
    <n v="3"/>
    <n v="3"/>
    <n v="0"/>
    <n v="0"/>
    <n v="0"/>
    <n v="0"/>
    <n v="0"/>
    <n v="0"/>
    <n v="0"/>
    <n v="6"/>
    <x v="0"/>
    <m/>
    <n v="6"/>
    <m/>
    <m/>
    <m/>
    <m/>
    <m/>
    <m/>
    <m/>
    <m/>
    <m/>
    <n v="6"/>
    <n v="6"/>
    <m/>
    <m/>
    <n v="517598"/>
    <n v="169722"/>
    <x v="11"/>
    <x v="11"/>
    <m/>
    <x v="1"/>
    <m/>
    <x v="0"/>
    <m/>
    <m/>
    <m/>
    <x v="1"/>
    <s v="CA18 Hampton Wick"/>
  </r>
  <r>
    <s v="19/0171/GPD15"/>
    <x v="2"/>
    <x v="1"/>
    <d v="2019-03-19T00:00:00"/>
    <d v="2022-03-19T00:00:00"/>
    <d v="2020-07-01T00:00:00"/>
    <d v="2022-07-04T00:00:00"/>
    <x v="1"/>
    <x v="0"/>
    <x v="0"/>
    <s v="Change of use from B1 (Offices) to C3(a) (Dwellings) (2 x 2 bed)."/>
    <s v="62 Glentham Road, Barnes, London, SW13 9JJ, "/>
    <s v="SW13 9JJ"/>
    <m/>
    <m/>
    <m/>
    <m/>
    <m/>
    <m/>
    <m/>
    <m/>
    <m/>
    <n v="0"/>
    <m/>
    <n v="2"/>
    <m/>
    <m/>
    <m/>
    <m/>
    <m/>
    <m/>
    <m/>
    <n v="2"/>
    <n v="0"/>
    <n v="2"/>
    <n v="0"/>
    <n v="0"/>
    <n v="0"/>
    <n v="0"/>
    <n v="0"/>
    <n v="0"/>
    <n v="0"/>
    <n v="2"/>
    <x v="1"/>
    <m/>
    <n v="2"/>
    <m/>
    <m/>
    <m/>
    <m/>
    <m/>
    <m/>
    <m/>
    <m/>
    <m/>
    <n v="2"/>
    <n v="2"/>
    <m/>
    <m/>
    <n v="522531"/>
    <n v="177884"/>
    <x v="5"/>
    <x v="5"/>
    <m/>
    <x v="1"/>
    <m/>
    <x v="0"/>
    <m/>
    <m/>
    <m/>
    <x v="1"/>
    <s v="CA25 Castelnau"/>
  </r>
  <r>
    <s v="19/0175/FUL"/>
    <x v="0"/>
    <x v="0"/>
    <d v="2019-05-09T00:00:00"/>
    <d v="2022-05-09T00:00:00"/>
    <d v="2020-11-20T00:00:00"/>
    <m/>
    <x v="1"/>
    <x v="0"/>
    <x v="0"/>
    <s v="Demolition of existing one-bedroom, two-storey dwelling and construction of one-bedroom, one-person single-storey dwelling."/>
    <s v="The Haven , Eel Pie Island, Twickenham, TW1 3DY"/>
    <s v="TW1 3DY"/>
    <n v="1"/>
    <m/>
    <m/>
    <m/>
    <m/>
    <m/>
    <m/>
    <m/>
    <m/>
    <n v="1"/>
    <n v="1"/>
    <m/>
    <m/>
    <m/>
    <m/>
    <m/>
    <m/>
    <m/>
    <m/>
    <n v="1"/>
    <n v="0"/>
    <n v="0"/>
    <n v="0"/>
    <n v="0"/>
    <n v="0"/>
    <n v="0"/>
    <n v="0"/>
    <n v="0"/>
    <n v="0"/>
    <n v="0"/>
    <x v="1"/>
    <m/>
    <n v="0"/>
    <m/>
    <m/>
    <m/>
    <m/>
    <m/>
    <m/>
    <m/>
    <m/>
    <m/>
    <n v="0"/>
    <n v="0"/>
    <m/>
    <m/>
    <n v="516414"/>
    <n v="173065"/>
    <x v="3"/>
    <x v="3"/>
    <m/>
    <x v="1"/>
    <s v="Thames Policy Area"/>
    <x v="0"/>
    <m/>
    <m/>
    <m/>
    <x v="1"/>
    <s v="CA8 Twickenham Riverside"/>
  </r>
  <r>
    <s v="19/0551/FUL"/>
    <x v="1"/>
    <x v="0"/>
    <d v="2019-08-21T00:00:00"/>
    <d v="2022-08-21T00:00:00"/>
    <d v="2019-11-04T00:00:00"/>
    <d v="2022-06-01T00:00:00"/>
    <x v="1"/>
    <x v="0"/>
    <x v="0"/>
    <s v="Convert 2 flats back to one family house. Proposed pitched side infill extension adjacent neighbouring infill extension with glazed rooflight. Proposed loft conversion with full width rear dormer, partial dormer to outrigger and rooflights."/>
    <s v="32 Selwyn Avenue, Richmond, TW9 2HA, "/>
    <s v="TW9 2HA"/>
    <n v="1"/>
    <n v="1"/>
    <m/>
    <m/>
    <m/>
    <m/>
    <m/>
    <m/>
    <m/>
    <n v="2"/>
    <m/>
    <m/>
    <m/>
    <m/>
    <n v="1"/>
    <m/>
    <m/>
    <m/>
    <m/>
    <n v="1"/>
    <n v="-1"/>
    <n v="-1"/>
    <n v="0"/>
    <n v="0"/>
    <n v="1"/>
    <n v="0"/>
    <n v="0"/>
    <n v="0"/>
    <n v="0"/>
    <n v="-1"/>
    <x v="1"/>
    <m/>
    <n v="-1"/>
    <m/>
    <m/>
    <m/>
    <m/>
    <m/>
    <m/>
    <m/>
    <m/>
    <m/>
    <n v="-1"/>
    <n v="-1"/>
    <m/>
    <m/>
    <n v="518458"/>
    <n v="175501"/>
    <x v="16"/>
    <x v="16"/>
    <m/>
    <x v="1"/>
    <m/>
    <x v="0"/>
    <m/>
    <m/>
    <m/>
    <x v="0"/>
    <m/>
  </r>
  <r>
    <s v="19/0823/GPD13"/>
    <x v="2"/>
    <x v="1"/>
    <d v="2019-05-07T00:00:00"/>
    <d v="2022-05-07T00:00:00"/>
    <d v="2022-03-30T00:00:00"/>
    <d v="2022-11-28T00:00:00"/>
    <x v="1"/>
    <x v="0"/>
    <x v="0"/>
    <s v="Conversion of commercial unit to self-contained 2no. bedroom unit"/>
    <s v="203 Sandycombe Road, Richmond, TW9 2EW, "/>
    <s v="TW9 2EW"/>
    <m/>
    <m/>
    <m/>
    <m/>
    <m/>
    <m/>
    <m/>
    <m/>
    <m/>
    <n v="0"/>
    <m/>
    <n v="1"/>
    <m/>
    <m/>
    <m/>
    <m/>
    <m/>
    <m/>
    <m/>
    <n v="1"/>
    <n v="0"/>
    <n v="1"/>
    <n v="0"/>
    <n v="0"/>
    <n v="0"/>
    <n v="0"/>
    <n v="0"/>
    <n v="0"/>
    <n v="0"/>
    <n v="1"/>
    <x v="1"/>
    <m/>
    <n v="1"/>
    <m/>
    <m/>
    <m/>
    <m/>
    <m/>
    <m/>
    <m/>
    <m/>
    <m/>
    <n v="1"/>
    <n v="1"/>
    <m/>
    <m/>
    <n v="519091"/>
    <n v="176195"/>
    <x v="13"/>
    <x v="13"/>
    <m/>
    <x v="1"/>
    <m/>
    <x v="0"/>
    <m/>
    <m/>
    <m/>
    <x v="0"/>
    <m/>
  </r>
  <r>
    <s v="19/0954/VRC"/>
    <x v="0"/>
    <x v="0"/>
    <d v="2019-10-16T00:00:00"/>
    <d v="2022-10-16T00:00:00"/>
    <d v="2021-07-06T00:00:00"/>
    <m/>
    <x v="1"/>
    <x v="0"/>
    <x v="0"/>
    <s v="Minor material amendment to application ref 16/3290/FUL (Partial demolition of an existing building and the creation of 3 new dwelling houses and associated works) by variation of appeal decision condition 2 (approved drawing numbers) to allow for externa"/>
    <s v="45 The Vineyard, Richmond, TW10 6AS, "/>
    <s v="TW10 6AS"/>
    <m/>
    <n v="2"/>
    <n v="1"/>
    <m/>
    <m/>
    <m/>
    <m/>
    <m/>
    <m/>
    <n v="3"/>
    <m/>
    <m/>
    <m/>
    <n v="3"/>
    <m/>
    <m/>
    <m/>
    <m/>
    <m/>
    <n v="3"/>
    <n v="0"/>
    <n v="-2"/>
    <n v="-1"/>
    <n v="3"/>
    <n v="0"/>
    <n v="0"/>
    <n v="0"/>
    <n v="0"/>
    <n v="0"/>
    <n v="0"/>
    <x v="1"/>
    <m/>
    <n v="0"/>
    <m/>
    <m/>
    <m/>
    <m/>
    <m/>
    <m/>
    <m/>
    <m/>
    <m/>
    <n v="0"/>
    <n v="0"/>
    <m/>
    <m/>
    <n v="518209"/>
    <n v="174625"/>
    <x v="4"/>
    <x v="4"/>
    <m/>
    <x v="1"/>
    <m/>
    <x v="0"/>
    <m/>
    <m/>
    <m/>
    <x v="1"/>
    <s v="CA30 St Matthias Richmond"/>
  </r>
  <r>
    <s v="19/1033/GPD23"/>
    <x v="2"/>
    <x v="1"/>
    <d v="2019-06-05T00:00:00"/>
    <d v="2022-06-05T00:00:00"/>
    <d v="2021-10-01T00:00:00"/>
    <m/>
    <x v="1"/>
    <x v="0"/>
    <x v="0"/>
    <s v="Change of use from premises in light industrial use (Class B1(c)) to one dwelling house (Class C3)."/>
    <s v="Unit 1 Hampton Works Rear Of, 119 Sheen Lane, East Sheen, London"/>
    <s v="SW14 8AE"/>
    <m/>
    <m/>
    <m/>
    <m/>
    <m/>
    <m/>
    <m/>
    <m/>
    <m/>
    <n v="0"/>
    <m/>
    <n v="1"/>
    <m/>
    <m/>
    <m/>
    <m/>
    <m/>
    <m/>
    <m/>
    <n v="1"/>
    <n v="0"/>
    <n v="1"/>
    <n v="0"/>
    <n v="0"/>
    <n v="0"/>
    <n v="0"/>
    <n v="0"/>
    <n v="0"/>
    <n v="0"/>
    <n v="1"/>
    <x v="1"/>
    <m/>
    <m/>
    <n v="1"/>
    <m/>
    <m/>
    <m/>
    <m/>
    <m/>
    <m/>
    <m/>
    <m/>
    <n v="1"/>
    <n v="1"/>
    <m/>
    <m/>
    <n v="520517"/>
    <n v="175507"/>
    <x v="1"/>
    <x v="1"/>
    <m/>
    <x v="3"/>
    <m/>
    <x v="0"/>
    <m/>
    <m/>
    <m/>
    <x v="1"/>
    <s v="CA70 Sheen Lane Mortlake"/>
  </r>
  <r>
    <s v="19/1065/VRC"/>
    <x v="0"/>
    <x v="0"/>
    <d v="2019-07-10T00:00:00"/>
    <d v="2022-07-10T00:00:00"/>
    <d v="2020-05-21T00:00:00"/>
    <m/>
    <x v="1"/>
    <x v="0"/>
    <x v="0"/>
    <s v="Minor material amendment to planning permission 17/4358/VRC (which varied/removed approved conditions attached to planning permission ref: 08/1760/EXT dated 30.06.2017) and as further amended by 17/4358/NMA to enable minor changes to Block A of the staff"/>
    <s v="St Pauls School, Lonsdale Road, Barnes, London, SW13 9JT, "/>
    <s v="SW13 9JT"/>
    <n v="8"/>
    <n v="2"/>
    <n v="4"/>
    <n v="2"/>
    <m/>
    <m/>
    <m/>
    <m/>
    <m/>
    <n v="16"/>
    <n v="7"/>
    <n v="5"/>
    <n v="6"/>
    <m/>
    <m/>
    <m/>
    <m/>
    <m/>
    <m/>
    <n v="18"/>
    <n v="-1"/>
    <n v="3"/>
    <n v="2"/>
    <n v="-2"/>
    <n v="0"/>
    <n v="0"/>
    <n v="0"/>
    <n v="0"/>
    <n v="0"/>
    <n v="2"/>
    <x v="1"/>
    <m/>
    <m/>
    <m/>
    <n v="2"/>
    <m/>
    <m/>
    <m/>
    <m/>
    <m/>
    <m/>
    <m/>
    <n v="2"/>
    <n v="2"/>
    <m/>
    <m/>
    <n v="522473"/>
    <n v="178000"/>
    <x v="5"/>
    <x v="5"/>
    <m/>
    <x v="1"/>
    <s v="Thames Policy Area"/>
    <x v="0"/>
    <m/>
    <m/>
    <m/>
    <x v="0"/>
    <m/>
  </r>
  <r>
    <s v="19/1098/FUL"/>
    <x v="0"/>
    <x v="0"/>
    <d v="2019-08-27T00:00:00"/>
    <d v="2022-08-27T00:00:00"/>
    <d v="2021-08-16T00:00:00"/>
    <m/>
    <x v="1"/>
    <x v="0"/>
    <x v="0"/>
    <s v="Demolition of detached house, construction of four classrooms and a multi use hall complete with change of use from residential to education."/>
    <s v="190 Sheen Lane, East Sheen, London, SW14 8LF, "/>
    <s v="SW14 8LF"/>
    <m/>
    <m/>
    <n v="1"/>
    <m/>
    <m/>
    <m/>
    <m/>
    <m/>
    <m/>
    <n v="1"/>
    <m/>
    <m/>
    <m/>
    <m/>
    <m/>
    <m/>
    <m/>
    <m/>
    <m/>
    <n v="0"/>
    <n v="0"/>
    <n v="0"/>
    <n v="-1"/>
    <n v="0"/>
    <n v="0"/>
    <n v="0"/>
    <n v="0"/>
    <n v="0"/>
    <n v="0"/>
    <n v="-1"/>
    <x v="1"/>
    <m/>
    <n v="-1"/>
    <m/>
    <m/>
    <m/>
    <m/>
    <m/>
    <m/>
    <m/>
    <m/>
    <m/>
    <n v="-1"/>
    <n v="-1"/>
    <m/>
    <m/>
    <n v="520394"/>
    <n v="175127"/>
    <x v="1"/>
    <x v="1"/>
    <m/>
    <x v="1"/>
    <m/>
    <x v="0"/>
    <m/>
    <m/>
    <m/>
    <x v="1"/>
    <s v="CA64 Sheen Lane East Sheen"/>
  </r>
  <r>
    <s v="19/1162/FUL"/>
    <x v="4"/>
    <x v="0"/>
    <d v="2020-03-20T00:00:00"/>
    <d v="2023-03-20T00:00:00"/>
    <d v="2020-10-01T00:00:00"/>
    <m/>
    <x v="1"/>
    <x v="0"/>
    <x v="0"/>
    <s v="Part change of use of ground floor and rear garden from A1 to C3 (residential use) and replacement window on ground floor rear elevation to facilitate the conversion of existing 1 x 3 bed flat into 2 x 2 bed flats and associated cycle and refuse stores"/>
    <s v="82 - 84 Hill Rise, Richmond"/>
    <s v="TW10 6UB"/>
    <m/>
    <m/>
    <n v="1"/>
    <m/>
    <m/>
    <m/>
    <m/>
    <m/>
    <m/>
    <n v="1"/>
    <m/>
    <n v="2"/>
    <m/>
    <m/>
    <m/>
    <m/>
    <m/>
    <m/>
    <m/>
    <n v="2"/>
    <n v="0"/>
    <n v="2"/>
    <n v="-1"/>
    <n v="0"/>
    <n v="0"/>
    <n v="0"/>
    <n v="0"/>
    <n v="0"/>
    <n v="0"/>
    <n v="1"/>
    <x v="1"/>
    <m/>
    <m/>
    <n v="1"/>
    <m/>
    <m/>
    <m/>
    <m/>
    <m/>
    <m/>
    <m/>
    <m/>
    <n v="1"/>
    <n v="1"/>
    <m/>
    <m/>
    <n v="517949"/>
    <n v="174506"/>
    <x v="4"/>
    <x v="4"/>
    <m/>
    <x v="4"/>
    <m/>
    <x v="0"/>
    <m/>
    <m/>
    <m/>
    <x v="1"/>
    <s v="CA5 Richmond Hill"/>
  </r>
  <r>
    <s v="19/1663/FUL"/>
    <x v="2"/>
    <x v="0"/>
    <d v="2021-03-01T00:00:00"/>
    <d v="2024-03-01T00:00:00"/>
    <d v="2021-08-02T00:00:00"/>
    <m/>
    <x v="1"/>
    <x v="0"/>
    <x v="0"/>
    <s v="Conversion and extension of workshop building Use Class E(g) - light industrial (formerly B1c and B1a lightl) to form a one-storey, 3 bedroom dwelling with accomodation in the roof Use Class C3 residential."/>
    <s v="Workshop Rear Of 8 , High Street, Hampton, TW12 2SJ"/>
    <s v="TW12 2SJ"/>
    <m/>
    <m/>
    <m/>
    <m/>
    <m/>
    <m/>
    <m/>
    <m/>
    <m/>
    <n v="0"/>
    <m/>
    <m/>
    <n v="1"/>
    <m/>
    <m/>
    <m/>
    <m/>
    <m/>
    <m/>
    <n v="1"/>
    <n v="0"/>
    <n v="0"/>
    <n v="1"/>
    <n v="0"/>
    <n v="0"/>
    <n v="0"/>
    <n v="0"/>
    <n v="0"/>
    <n v="0"/>
    <n v="1"/>
    <x v="1"/>
    <m/>
    <n v="1"/>
    <m/>
    <m/>
    <m/>
    <m/>
    <m/>
    <m/>
    <m/>
    <m/>
    <m/>
    <n v="1"/>
    <n v="1"/>
    <m/>
    <m/>
    <n v="513992"/>
    <n v="169525"/>
    <x v="12"/>
    <x v="12"/>
    <m/>
    <x v="1"/>
    <m/>
    <x v="1"/>
    <s v="Thames Street, Hampton"/>
    <m/>
    <m/>
    <x v="1"/>
    <s v="CA12 Hampton Village"/>
  </r>
  <r>
    <s v="19/1703/FUL"/>
    <x v="2"/>
    <x v="0"/>
    <d v="2019-08-12T00:00:00"/>
    <d v="2022-12-27T00:00:00"/>
    <d v="2021-05-24T00:00:00"/>
    <m/>
    <x v="1"/>
    <x v="0"/>
    <x v="0"/>
    <s v="Internal alterations to provide accessible accommodation at the ground floor level of live/work unit. Employment use as printers/graphic design business to be retained. Partial demolition of part of ground floor extension to provide courtyard garden."/>
    <s v="216 Hampton Road, Twickenham, TW2 5NJ"/>
    <s v="TW2 5NJ"/>
    <m/>
    <m/>
    <n v="1"/>
    <m/>
    <m/>
    <m/>
    <m/>
    <m/>
    <m/>
    <n v="1"/>
    <n v="1"/>
    <m/>
    <n v="1"/>
    <m/>
    <m/>
    <m/>
    <m/>
    <m/>
    <m/>
    <n v="2"/>
    <n v="1"/>
    <n v="0"/>
    <n v="0"/>
    <n v="0"/>
    <n v="0"/>
    <n v="0"/>
    <n v="0"/>
    <n v="0"/>
    <n v="0"/>
    <n v="1"/>
    <x v="1"/>
    <m/>
    <n v="1"/>
    <m/>
    <m/>
    <m/>
    <m/>
    <m/>
    <m/>
    <m/>
    <m/>
    <m/>
    <n v="1"/>
    <n v="1"/>
    <m/>
    <m/>
    <n v="514733"/>
    <n v="172125"/>
    <x v="7"/>
    <x v="7"/>
    <m/>
    <x v="1"/>
    <m/>
    <x v="0"/>
    <m/>
    <m/>
    <m/>
    <x v="0"/>
    <m/>
  </r>
  <r>
    <s v="19/2377/GPD15"/>
    <x v="2"/>
    <x v="1"/>
    <d v="2019-09-30T00:00:00"/>
    <d v="2022-09-30T00:00:00"/>
    <d v="2020-02-17T00:00:00"/>
    <m/>
    <x v="1"/>
    <x v="0"/>
    <x v="0"/>
    <s v="Partial change of use from office to residential (4 No flats)."/>
    <s v="122 - 124 St Margarets Road, Twickenham"/>
    <s v="TW1 2LH"/>
    <m/>
    <m/>
    <m/>
    <m/>
    <m/>
    <m/>
    <m/>
    <m/>
    <m/>
    <n v="0"/>
    <m/>
    <n v="4"/>
    <m/>
    <m/>
    <m/>
    <m/>
    <m/>
    <m/>
    <m/>
    <n v="4"/>
    <n v="0"/>
    <n v="4"/>
    <n v="0"/>
    <n v="0"/>
    <n v="0"/>
    <n v="0"/>
    <n v="0"/>
    <n v="0"/>
    <n v="0"/>
    <n v="4"/>
    <x v="1"/>
    <m/>
    <n v="4"/>
    <m/>
    <m/>
    <m/>
    <m/>
    <m/>
    <m/>
    <m/>
    <m/>
    <m/>
    <n v="4"/>
    <n v="4"/>
    <m/>
    <m/>
    <n v="516843"/>
    <n v="174266"/>
    <x v="0"/>
    <x v="0"/>
    <m/>
    <x v="1"/>
    <m/>
    <x v="1"/>
    <s v="St Margarets"/>
    <m/>
    <m/>
    <x v="1"/>
    <s v="CA49 Crown Road St Margarets"/>
  </r>
  <r>
    <s v="19/2725/GPD15"/>
    <x v="2"/>
    <x v="1"/>
    <d v="2019-11-11T00:00:00"/>
    <d v="2022-11-11T00:00:00"/>
    <d v="2021-01-04T00:00:00"/>
    <d v="2022-09-06T00:00:00"/>
    <x v="1"/>
    <x v="0"/>
    <x v="0"/>
    <s v="Change of use of first, second and third floor from B1(a) offices to C3 residential to provide 3 x flats (2 x 1 bed and 1 x studio)."/>
    <s v="7A York Street, Twickenham"/>
    <s v="TW1"/>
    <m/>
    <m/>
    <m/>
    <m/>
    <m/>
    <m/>
    <m/>
    <m/>
    <m/>
    <n v="0"/>
    <n v="3"/>
    <m/>
    <m/>
    <m/>
    <m/>
    <m/>
    <m/>
    <m/>
    <m/>
    <n v="3"/>
    <n v="3"/>
    <n v="0"/>
    <n v="0"/>
    <n v="0"/>
    <n v="0"/>
    <n v="0"/>
    <n v="0"/>
    <n v="0"/>
    <n v="0"/>
    <n v="3"/>
    <x v="1"/>
    <m/>
    <n v="3"/>
    <m/>
    <m/>
    <m/>
    <m/>
    <m/>
    <m/>
    <m/>
    <m/>
    <m/>
    <n v="3"/>
    <n v="3"/>
    <m/>
    <m/>
    <n v="516291"/>
    <n v="173345"/>
    <x v="3"/>
    <x v="3"/>
    <m/>
    <x v="0"/>
    <m/>
    <x v="0"/>
    <m/>
    <m/>
    <m/>
    <x v="1"/>
    <s v="CA8 Twickenham Riverside"/>
  </r>
  <r>
    <s v="19/2729/FUL"/>
    <x v="4"/>
    <x v="0"/>
    <d v="2020-07-24T00:00:00"/>
    <d v="2023-07-24T00:00:00"/>
    <d v="2021-11-01T00:00:00"/>
    <m/>
    <x v="1"/>
    <x v="0"/>
    <x v="0"/>
    <s v="Part change of use of rear garden area, single storey side extension, part two storey part single storey rear extension and insertion of 2 rooflights on roof to outrigger to facilitate the creation of a self-contained 2 bed maisonette.  Associated boundar"/>
    <s v="The China Chef , 78 White Hart Lane, Barnes, London, SW13 0PZ"/>
    <s v="SW13 0PZ"/>
    <m/>
    <m/>
    <m/>
    <m/>
    <m/>
    <m/>
    <m/>
    <m/>
    <m/>
    <n v="0"/>
    <m/>
    <n v="1"/>
    <m/>
    <m/>
    <m/>
    <m/>
    <m/>
    <m/>
    <m/>
    <n v="1"/>
    <n v="0"/>
    <n v="1"/>
    <n v="0"/>
    <n v="0"/>
    <n v="0"/>
    <n v="0"/>
    <n v="0"/>
    <n v="0"/>
    <n v="0"/>
    <n v="1"/>
    <x v="1"/>
    <m/>
    <n v="1"/>
    <m/>
    <m/>
    <m/>
    <m/>
    <m/>
    <m/>
    <m/>
    <m/>
    <m/>
    <n v="1"/>
    <n v="1"/>
    <m/>
    <m/>
    <n v="521330"/>
    <n v="175807"/>
    <x v="10"/>
    <x v="10"/>
    <m/>
    <x v="1"/>
    <m/>
    <x v="1"/>
    <s v="White Hart lane, Barnes"/>
    <m/>
    <m/>
    <x v="1"/>
    <s v="CA33 Mortlake"/>
  </r>
  <r>
    <s v="19/2765/FUL"/>
    <x v="0"/>
    <x v="0"/>
    <d v="2020-08-20T00:00:00"/>
    <d v="2023-08-20T00:00:00"/>
    <d v="2021-12-07T00:00:00"/>
    <d v="2023-01-12T00:00:00"/>
    <x v="1"/>
    <x v="2"/>
    <x v="0"/>
    <s v="Erection of  5 no. 2 bed/4 person terraced houses (including 1 wheelchair unit) and 4 no. 3 bed/5  person semi-detached houses; formation of new access off Simpson Road and 12 no. off-street car parking space; creation of publicly accessible pocket park a"/>
    <s v="Land To The Northeast Of, Simpson Road, Whitton"/>
    <s v="TW4 5QE"/>
    <m/>
    <m/>
    <m/>
    <m/>
    <m/>
    <m/>
    <m/>
    <m/>
    <m/>
    <n v="0"/>
    <m/>
    <n v="5"/>
    <n v="4"/>
    <m/>
    <m/>
    <m/>
    <m/>
    <m/>
    <m/>
    <n v="9"/>
    <n v="0"/>
    <n v="5"/>
    <n v="4"/>
    <n v="0"/>
    <n v="0"/>
    <n v="0"/>
    <n v="0"/>
    <n v="0"/>
    <n v="0"/>
    <n v="9"/>
    <x v="1"/>
    <m/>
    <n v="9"/>
    <m/>
    <m/>
    <m/>
    <m/>
    <m/>
    <m/>
    <m/>
    <m/>
    <m/>
    <n v="9"/>
    <n v="9"/>
    <m/>
    <m/>
    <n v="512878"/>
    <n v="174040"/>
    <x v="14"/>
    <x v="14"/>
    <m/>
    <x v="1"/>
    <m/>
    <x v="0"/>
    <m/>
    <m/>
    <m/>
    <x v="0"/>
    <m/>
  </r>
  <r>
    <s v="19/2860/FUL"/>
    <x v="2"/>
    <x v="0"/>
    <d v="2020-05-07T00:00:00"/>
    <d v="2023-05-07T00:00:00"/>
    <d v="2021-03-31T00:00:00"/>
    <d v="2022-07-22T00:00:00"/>
    <x v="1"/>
    <x v="0"/>
    <x v="0"/>
    <s v="Change of use of five, B1(a) office units to provide five three-bedroomed terraced houses (Class C3), Retention of remaining class B1(a) office unit, extension and provision of rear private amenity space, facade alterations and other external alterations."/>
    <s v="Schurlock Place, 9 - 23 Third Cross Road, Twickenham, TW2 5FP"/>
    <s v="TW2 5FP"/>
    <m/>
    <m/>
    <m/>
    <m/>
    <m/>
    <m/>
    <m/>
    <m/>
    <m/>
    <n v="0"/>
    <m/>
    <m/>
    <n v="5"/>
    <m/>
    <m/>
    <m/>
    <m/>
    <m/>
    <m/>
    <n v="5"/>
    <n v="0"/>
    <n v="0"/>
    <n v="5"/>
    <n v="0"/>
    <n v="0"/>
    <n v="0"/>
    <n v="0"/>
    <n v="0"/>
    <n v="0"/>
    <n v="5"/>
    <x v="1"/>
    <m/>
    <n v="5"/>
    <m/>
    <m/>
    <m/>
    <m/>
    <m/>
    <m/>
    <m/>
    <m/>
    <m/>
    <n v="5"/>
    <n v="5"/>
    <m/>
    <m/>
    <n v="515028"/>
    <n v="172768"/>
    <x v="7"/>
    <x v="7"/>
    <m/>
    <x v="1"/>
    <m/>
    <x v="0"/>
    <m/>
    <m/>
    <m/>
    <x v="0"/>
    <m/>
  </r>
  <r>
    <s v="19/3419/FUL"/>
    <x v="0"/>
    <x v="0"/>
    <d v="2020-03-11T00:00:00"/>
    <d v="2023-03-11T00:00:00"/>
    <d v="2021-03-31T00:00:00"/>
    <m/>
    <x v="1"/>
    <x v="0"/>
    <x v="0"/>
    <s v="Demolition of existing dwellinghouse and erection of detached two storey dwellinghouse, associated hard and soft landscaping"/>
    <s v="8 Sandy Lane, Petersham, Richmond, TW10 7EN, "/>
    <s v="TW10 7EN"/>
    <m/>
    <m/>
    <m/>
    <n v="1"/>
    <m/>
    <m/>
    <m/>
    <m/>
    <m/>
    <n v="1"/>
    <m/>
    <m/>
    <m/>
    <m/>
    <n v="1"/>
    <m/>
    <m/>
    <m/>
    <m/>
    <n v="1"/>
    <n v="0"/>
    <n v="0"/>
    <n v="0"/>
    <n v="-1"/>
    <n v="1"/>
    <n v="0"/>
    <n v="0"/>
    <n v="0"/>
    <n v="0"/>
    <n v="0"/>
    <x v="1"/>
    <m/>
    <n v="0"/>
    <m/>
    <m/>
    <m/>
    <m/>
    <m/>
    <m/>
    <m/>
    <m/>
    <m/>
    <n v="0"/>
    <n v="0"/>
    <m/>
    <m/>
    <n v="517948"/>
    <n v="172696"/>
    <x v="9"/>
    <x v="9"/>
    <m/>
    <x v="1"/>
    <m/>
    <x v="0"/>
    <m/>
    <m/>
    <m/>
    <x v="0"/>
    <m/>
  </r>
  <r>
    <s v="19/3568/FUL"/>
    <x v="0"/>
    <x v="0"/>
    <d v="2020-06-10T00:00:00"/>
    <d v="2023-06-10T00:00:00"/>
    <d v="2021-03-31T00:00:00"/>
    <m/>
    <x v="1"/>
    <x v="0"/>
    <x v="0"/>
    <s v="Replacement of existing single-storey detached bungalow to provide a pair of two-storey semi-detached dwelling houses with habitable roofspace, each with 5-bedrooms; off-street parking provision for two vehicles per dwelling; the removal of the existing t"/>
    <s v="73A High Street, Hampton, TW12 2SX"/>
    <s v="TW12 2SX"/>
    <m/>
    <n v="1"/>
    <m/>
    <m/>
    <m/>
    <m/>
    <m/>
    <m/>
    <m/>
    <n v="1"/>
    <m/>
    <m/>
    <m/>
    <m/>
    <n v="2"/>
    <m/>
    <m/>
    <m/>
    <m/>
    <n v="2"/>
    <n v="0"/>
    <n v="-1"/>
    <n v="0"/>
    <n v="0"/>
    <n v="2"/>
    <n v="0"/>
    <n v="0"/>
    <n v="0"/>
    <n v="0"/>
    <n v="1"/>
    <x v="1"/>
    <m/>
    <n v="1"/>
    <m/>
    <m/>
    <m/>
    <m/>
    <m/>
    <m/>
    <m/>
    <m/>
    <m/>
    <n v="1"/>
    <n v="1"/>
    <m/>
    <m/>
    <n v="514203"/>
    <n v="169911"/>
    <x v="12"/>
    <x v="12"/>
    <m/>
    <x v="1"/>
    <m/>
    <x v="0"/>
    <m/>
    <m/>
    <m/>
    <x v="1"/>
    <s v="CA12 Hampton Village"/>
  </r>
  <r>
    <s v="19/3652/FUL"/>
    <x v="1"/>
    <x v="0"/>
    <d v="2021-02-26T00:00:00"/>
    <d v="2024-02-26T00:00:00"/>
    <d v="2021-08-02T00:00:00"/>
    <d v="2022-06-01T00:00:00"/>
    <x v="1"/>
    <x v="0"/>
    <x v="0"/>
    <s v="Single-storey rear extension and replacement window arrangement in side dormer and conversion of a dwelling house into two flats."/>
    <s v="600 Hanworth Road, Whitton, Hounslow, TW4 5LJ, "/>
    <s v="TW4 5LJ"/>
    <m/>
    <m/>
    <n v="1"/>
    <m/>
    <m/>
    <m/>
    <m/>
    <m/>
    <m/>
    <n v="1"/>
    <m/>
    <n v="1"/>
    <n v="1"/>
    <m/>
    <m/>
    <m/>
    <m/>
    <m/>
    <m/>
    <n v="2"/>
    <n v="0"/>
    <n v="1"/>
    <n v="0"/>
    <n v="0"/>
    <n v="0"/>
    <n v="0"/>
    <n v="0"/>
    <n v="0"/>
    <n v="0"/>
    <n v="1"/>
    <x v="1"/>
    <m/>
    <n v="1"/>
    <m/>
    <m/>
    <m/>
    <m/>
    <m/>
    <m/>
    <m/>
    <m/>
    <m/>
    <n v="1"/>
    <n v="1"/>
    <m/>
    <m/>
    <n v="512962"/>
    <n v="173989"/>
    <x v="14"/>
    <x v="14"/>
    <m/>
    <x v="1"/>
    <m/>
    <x v="0"/>
    <m/>
    <m/>
    <m/>
    <x v="0"/>
    <m/>
  </r>
  <r>
    <s v="19/3672/FUL"/>
    <x v="3"/>
    <x v="0"/>
    <d v="2020-05-06T00:00:00"/>
    <d v="2023-05-06T00:00:00"/>
    <d v="2021-03-01T00:00:00"/>
    <d v="2022-09-13T00:00:00"/>
    <x v="1"/>
    <x v="0"/>
    <x v="0"/>
    <s v="Removal of existing stairs to rear, erection of the single-storey rear extension, replacement/new windows, refurbishment of existing side dormer roof extension, new access gate to facilitate the reversion of 2 x flats to a single-family dwellinghouse"/>
    <s v="68 Mount Ararat Road, Richmond, TW10 6PJ"/>
    <s v="TW10 6PJ"/>
    <m/>
    <n v="1"/>
    <m/>
    <m/>
    <n v="1"/>
    <m/>
    <m/>
    <m/>
    <m/>
    <n v="2"/>
    <m/>
    <m/>
    <m/>
    <m/>
    <n v="1"/>
    <m/>
    <m/>
    <m/>
    <m/>
    <n v="1"/>
    <n v="0"/>
    <n v="-1"/>
    <n v="0"/>
    <n v="0"/>
    <n v="0"/>
    <n v="0"/>
    <n v="0"/>
    <n v="0"/>
    <n v="0"/>
    <n v="-1"/>
    <x v="1"/>
    <m/>
    <n v="-1"/>
    <m/>
    <m/>
    <m/>
    <m/>
    <m/>
    <m/>
    <m/>
    <m/>
    <m/>
    <n v="-1"/>
    <n v="-1"/>
    <m/>
    <m/>
    <n v="518373"/>
    <n v="174608"/>
    <x v="4"/>
    <x v="4"/>
    <m/>
    <x v="1"/>
    <m/>
    <x v="0"/>
    <m/>
    <m/>
    <m/>
    <x v="1"/>
    <s v="CA30 St Matthias Richmond"/>
  </r>
  <r>
    <s v="19/3905/FUL"/>
    <x v="3"/>
    <x v="0"/>
    <d v="2020-10-22T00:00:00"/>
    <d v="2023-10-22T00:00:00"/>
    <d v="2022-02-01T00:00:00"/>
    <m/>
    <x v="1"/>
    <x v="0"/>
    <x v="0"/>
    <s v="Replacement shopfront, replacement windows, 2 no. rooflights on front roof slope, new basement level with lightwells and rear staircase ground floor side/rear extension and 3 rear dormer roof extension to facilitate the provision of 1 no. retail unit and 7 no. flats (5 x studio flats and 2 x 1 bed flats) with associated hard and soft landscaping, cycle and refuse stores."/>
    <s v="422 Upper Richmond Road West, East Sheen, London"/>
    <s v="TW10 5DY"/>
    <m/>
    <m/>
    <n v="1"/>
    <m/>
    <m/>
    <m/>
    <m/>
    <m/>
    <m/>
    <n v="1"/>
    <n v="7"/>
    <m/>
    <m/>
    <m/>
    <m/>
    <m/>
    <m/>
    <m/>
    <m/>
    <n v="7"/>
    <n v="7"/>
    <n v="0"/>
    <n v="-1"/>
    <n v="0"/>
    <n v="0"/>
    <n v="0"/>
    <n v="0"/>
    <n v="0"/>
    <n v="0"/>
    <n v="6"/>
    <x v="1"/>
    <m/>
    <m/>
    <n v="6"/>
    <m/>
    <m/>
    <m/>
    <m/>
    <m/>
    <m/>
    <m/>
    <m/>
    <n v="6"/>
    <n v="6"/>
    <m/>
    <m/>
    <n v="519849"/>
    <n v="175357"/>
    <x v="16"/>
    <x v="16"/>
    <m/>
    <x v="1"/>
    <m/>
    <x v="0"/>
    <m/>
    <m/>
    <m/>
    <x v="0"/>
    <m/>
  </r>
  <r>
    <s v="20/0136/FUL"/>
    <x v="0"/>
    <x v="0"/>
    <d v="2020-03-26T00:00:00"/>
    <d v="2023-03-26T00:00:00"/>
    <d v="2021-03-01T00:00:00"/>
    <d v="2023-01-06T00:00:00"/>
    <x v="1"/>
    <x v="0"/>
    <x v="0"/>
    <s v="Demolition of the existing house and reconstruction of replacement 2 storey with basement and accommodation in the roof single family home and associated parking, hard and soft landscaping."/>
    <s v="2 Belgrave Road, Barnes, London, SW13 9NS"/>
    <s v="SW13 9NS"/>
    <m/>
    <m/>
    <n v="1"/>
    <m/>
    <m/>
    <m/>
    <m/>
    <m/>
    <m/>
    <n v="1"/>
    <m/>
    <m/>
    <m/>
    <n v="1"/>
    <m/>
    <m/>
    <m/>
    <m/>
    <m/>
    <n v="1"/>
    <n v="0"/>
    <n v="0"/>
    <n v="-1"/>
    <n v="1"/>
    <n v="0"/>
    <n v="0"/>
    <n v="0"/>
    <n v="0"/>
    <n v="0"/>
    <n v="0"/>
    <x v="1"/>
    <m/>
    <n v="0"/>
    <m/>
    <m/>
    <m/>
    <m/>
    <m/>
    <m/>
    <m/>
    <m/>
    <m/>
    <n v="0"/>
    <n v="0"/>
    <m/>
    <m/>
    <n v="521893"/>
    <n v="177129"/>
    <x v="5"/>
    <x v="5"/>
    <m/>
    <x v="1"/>
    <m/>
    <x v="0"/>
    <m/>
    <m/>
    <m/>
    <x v="0"/>
    <m/>
  </r>
  <r>
    <s v="20/0222/FUL"/>
    <x v="0"/>
    <x v="0"/>
    <d v="2021-05-04T00:00:00"/>
    <d v="2024-05-04T00:00:00"/>
    <d v="2022-02-01T00:00:00"/>
    <m/>
    <x v="1"/>
    <x v="2"/>
    <x v="0"/>
    <s v="Erection of a two storey residential building with accommodation within the roof to provide 14 flats (11 x 1 bed &amp; 3 x 2 bed units) with associated car parking and landscaping."/>
    <s v="Land Ajacent To, 38 - 42 Hampton Road, Teddington"/>
    <s v="TW11 0JE"/>
    <m/>
    <m/>
    <m/>
    <m/>
    <m/>
    <m/>
    <m/>
    <m/>
    <m/>
    <n v="0"/>
    <n v="5"/>
    <n v="3"/>
    <m/>
    <m/>
    <m/>
    <m/>
    <m/>
    <m/>
    <m/>
    <n v="8"/>
    <n v="5"/>
    <n v="3"/>
    <n v="0"/>
    <n v="0"/>
    <n v="0"/>
    <n v="0"/>
    <n v="0"/>
    <n v="0"/>
    <n v="0"/>
    <n v="8"/>
    <x v="0"/>
    <m/>
    <m/>
    <n v="8"/>
    <m/>
    <m/>
    <m/>
    <m/>
    <m/>
    <m/>
    <m/>
    <m/>
    <n v="8"/>
    <n v="8"/>
    <m/>
    <m/>
    <n v="515045"/>
    <n v="171153"/>
    <x v="6"/>
    <x v="6"/>
    <m/>
    <x v="1"/>
    <m/>
    <x v="0"/>
    <m/>
    <m/>
    <m/>
    <x v="0"/>
    <m/>
  </r>
  <r>
    <s v="20/0222/FUL"/>
    <x v="0"/>
    <x v="0"/>
    <d v="2021-05-04T00:00:00"/>
    <d v="2024-05-04T00:00:00"/>
    <d v="2022-02-01T00:00:00"/>
    <m/>
    <x v="1"/>
    <x v="1"/>
    <x v="0"/>
    <s v="Erection of a two storey residential building with accommodation within the roof to provide 14 flats (11 x 1 bed &amp; 3 x 2 bed units) with associated car parking and landscaping."/>
    <s v="Land Ajacent To, 38 - 42 Hampton Road, Teddington"/>
    <s v="TW11 0JE"/>
    <m/>
    <m/>
    <m/>
    <m/>
    <m/>
    <m/>
    <m/>
    <m/>
    <m/>
    <n v="0"/>
    <n v="6"/>
    <m/>
    <m/>
    <m/>
    <m/>
    <m/>
    <m/>
    <m/>
    <m/>
    <n v="6"/>
    <n v="6"/>
    <n v="0"/>
    <n v="0"/>
    <n v="0"/>
    <n v="0"/>
    <n v="0"/>
    <n v="0"/>
    <n v="0"/>
    <n v="0"/>
    <n v="6"/>
    <x v="0"/>
    <m/>
    <m/>
    <n v="6"/>
    <m/>
    <m/>
    <m/>
    <m/>
    <m/>
    <m/>
    <m/>
    <m/>
    <n v="6"/>
    <n v="6"/>
    <m/>
    <m/>
    <n v="515045"/>
    <n v="171153"/>
    <x v="6"/>
    <x v="6"/>
    <m/>
    <x v="1"/>
    <m/>
    <x v="0"/>
    <m/>
    <m/>
    <m/>
    <x v="0"/>
    <m/>
  </r>
  <r>
    <s v="20/0256/FUL"/>
    <x v="4"/>
    <x v="0"/>
    <d v="2020-11-09T00:00:00"/>
    <d v="2023-11-09T00:00:00"/>
    <d v="2021-09-01T00:00:00"/>
    <m/>
    <x v="1"/>
    <x v="0"/>
    <x v="0"/>
    <s v="Alterations to existing shopfront to create new entrance door, part change of use of ground floor, 2 rooflights on front roof slope, rear dormer roof extension to rear roof slope and roof to outrigger to facilitate the conversion of upper floors into C3 (Residential) use (to create 1 x 2 bed flat and 1 x studio).  New balustrade to rear to allow use of roof of ground floor extension as roof terrace."/>
    <s v="195 Upper Richmond Road West, East Sheen, SW14 8QT"/>
    <s v="SW14 8QT"/>
    <m/>
    <n v="1"/>
    <m/>
    <m/>
    <m/>
    <m/>
    <m/>
    <m/>
    <m/>
    <n v="1"/>
    <n v="1"/>
    <n v="1"/>
    <m/>
    <m/>
    <m/>
    <m/>
    <m/>
    <m/>
    <m/>
    <n v="2"/>
    <n v="1"/>
    <n v="0"/>
    <n v="0"/>
    <n v="0"/>
    <n v="0"/>
    <n v="0"/>
    <n v="0"/>
    <n v="0"/>
    <n v="0"/>
    <n v="1"/>
    <x v="1"/>
    <m/>
    <n v="1"/>
    <m/>
    <m/>
    <m/>
    <m/>
    <m/>
    <m/>
    <m/>
    <m/>
    <m/>
    <n v="1"/>
    <n v="1"/>
    <m/>
    <m/>
    <n v="520903"/>
    <n v="175430"/>
    <x v="1"/>
    <x v="1"/>
    <m/>
    <x v="3"/>
    <m/>
    <x v="0"/>
    <m/>
    <m/>
    <m/>
    <x v="0"/>
    <m/>
  </r>
  <r>
    <s v="20/0361/FUL"/>
    <x v="2"/>
    <x v="0"/>
    <d v="2020-07-31T00:00:00"/>
    <d v="2023-07-31T00:00:00"/>
    <d v="2020-10-01T00:00:00"/>
    <m/>
    <x v="1"/>
    <x v="0"/>
    <x v="0"/>
    <s v="Enlargement of existing dormer on rear roof, replacement shopfront, replacement windows to front and rear, removel of exisitng lean to at rear first floor level to facilitate change of use of part ground floor, first, second and third floors from A4 to C3 (Residential) to create 3 flats (2 x studio and 1 x 2 bed flats) "/>
    <s v="26 - 28 York Street, Twickenham, TW1 3LJ, "/>
    <s v="TW1 3LJ"/>
    <m/>
    <n v="1"/>
    <m/>
    <m/>
    <m/>
    <m/>
    <m/>
    <m/>
    <m/>
    <n v="1"/>
    <n v="2"/>
    <n v="1"/>
    <m/>
    <m/>
    <m/>
    <m/>
    <m/>
    <m/>
    <m/>
    <n v="3"/>
    <n v="2"/>
    <n v="0"/>
    <n v="0"/>
    <n v="0"/>
    <n v="0"/>
    <n v="0"/>
    <n v="0"/>
    <n v="0"/>
    <n v="0"/>
    <n v="2"/>
    <x v="1"/>
    <m/>
    <n v="2"/>
    <m/>
    <m/>
    <m/>
    <m/>
    <m/>
    <m/>
    <m/>
    <m/>
    <m/>
    <n v="2"/>
    <n v="2"/>
    <m/>
    <m/>
    <n v="516334"/>
    <n v="173358"/>
    <x v="3"/>
    <x v="3"/>
    <m/>
    <x v="0"/>
    <m/>
    <x v="0"/>
    <m/>
    <m/>
    <m/>
    <x v="1"/>
    <s v="CA8 Twickenham Riverside"/>
  </r>
  <r>
    <s v="20/0384/GPD15"/>
    <x v="2"/>
    <x v="1"/>
    <d v="2020-04-01T00:00:00"/>
    <d v="2023-04-01T00:00:00"/>
    <d v="2020-09-01T00:00:00"/>
    <m/>
    <x v="1"/>
    <x v="0"/>
    <x v="0"/>
    <s v="Change of use of part of first floor level from B1(a) office unit C3 (dwelling house) to form one x 4 bed self-contained apartment."/>
    <s v="21 Station Road, Barnes, London, SW13 0LF"/>
    <s v="SW13 0LF"/>
    <m/>
    <m/>
    <m/>
    <m/>
    <m/>
    <m/>
    <m/>
    <m/>
    <m/>
    <n v="0"/>
    <m/>
    <m/>
    <m/>
    <n v="1"/>
    <m/>
    <m/>
    <m/>
    <m/>
    <m/>
    <n v="1"/>
    <n v="0"/>
    <n v="0"/>
    <n v="0"/>
    <n v="1"/>
    <n v="0"/>
    <n v="0"/>
    <n v="0"/>
    <n v="0"/>
    <n v="0"/>
    <n v="1"/>
    <x v="1"/>
    <m/>
    <m/>
    <n v="1"/>
    <m/>
    <m/>
    <m/>
    <m/>
    <m/>
    <m/>
    <m/>
    <m/>
    <n v="1"/>
    <n v="1"/>
    <m/>
    <m/>
    <n v="521854"/>
    <n v="176284"/>
    <x v="10"/>
    <x v="10"/>
    <m/>
    <x v="1"/>
    <m/>
    <x v="0"/>
    <m/>
    <m/>
    <m/>
    <x v="1"/>
    <s v="CA1 Barnes Green"/>
  </r>
  <r>
    <s v="20/0714/FUL"/>
    <x v="0"/>
    <x v="0"/>
    <d v="2020-07-20T00:00:00"/>
    <d v="2023-07-20T00:00:00"/>
    <d v="2021-02-01T00:00:00"/>
    <m/>
    <x v="1"/>
    <x v="0"/>
    <x v="0"/>
    <s v="Demolition of existing semi-detached dwelling and replacement with a 2 storey semi-detached dwelling with basement and accommodation in the roof and associated parking, hard and soft landscaping, cycle and refuse stores"/>
    <s v="6 Cumberland Road, Barnes, London, SW13 9LY"/>
    <s v="SW13 9LY"/>
    <m/>
    <m/>
    <m/>
    <m/>
    <m/>
    <n v="1"/>
    <m/>
    <m/>
    <m/>
    <n v="1"/>
    <m/>
    <m/>
    <m/>
    <m/>
    <n v="1"/>
    <m/>
    <m/>
    <m/>
    <m/>
    <n v="1"/>
    <n v="0"/>
    <n v="0"/>
    <n v="0"/>
    <n v="0"/>
    <n v="1"/>
    <n v="-1"/>
    <n v="0"/>
    <n v="0"/>
    <n v="0"/>
    <n v="0"/>
    <x v="1"/>
    <m/>
    <n v="0"/>
    <m/>
    <m/>
    <m/>
    <m/>
    <m/>
    <m/>
    <m/>
    <m/>
    <m/>
    <n v="0"/>
    <n v="0"/>
    <m/>
    <m/>
    <n v="521978"/>
    <n v="176841"/>
    <x v="5"/>
    <x v="5"/>
    <m/>
    <x v="1"/>
    <m/>
    <x v="0"/>
    <m/>
    <m/>
    <m/>
    <x v="0"/>
    <m/>
  </r>
  <r>
    <s v="20/0773/FUL"/>
    <x v="0"/>
    <x v="0"/>
    <d v="2020-07-08T00:00:00"/>
    <d v="2023-07-08T00:00:00"/>
    <d v="2020-09-08T00:00:00"/>
    <m/>
    <x v="1"/>
    <x v="0"/>
    <x v="0"/>
    <s v="Erection of 1no. single storey 2 bed dwellinghouse with associated cycle and refuse stores"/>
    <s v="Land At, Railway Side, Barnes, London"/>
    <s v="SW13 0AL"/>
    <m/>
    <m/>
    <m/>
    <m/>
    <m/>
    <m/>
    <m/>
    <m/>
    <m/>
    <n v="0"/>
    <m/>
    <n v="1"/>
    <m/>
    <m/>
    <m/>
    <m/>
    <m/>
    <m/>
    <m/>
    <n v="1"/>
    <n v="0"/>
    <n v="1"/>
    <n v="0"/>
    <n v="0"/>
    <n v="0"/>
    <n v="0"/>
    <n v="0"/>
    <n v="0"/>
    <n v="0"/>
    <n v="1"/>
    <x v="1"/>
    <m/>
    <n v="1"/>
    <m/>
    <m/>
    <m/>
    <m/>
    <m/>
    <m/>
    <m/>
    <m/>
    <m/>
    <n v="1"/>
    <n v="1"/>
    <m/>
    <m/>
    <n v="521729"/>
    <n v="176011"/>
    <x v="10"/>
    <x v="10"/>
    <m/>
    <x v="1"/>
    <m/>
    <x v="0"/>
    <m/>
    <m/>
    <m/>
    <x v="1"/>
    <s v="CA16 Thorne Passage Mortlake"/>
  </r>
  <r>
    <s v="20/0857/GPD15"/>
    <x v="2"/>
    <x v="1"/>
    <d v="2021-01-27T00:00:00"/>
    <d v="2024-01-27T00:00:00"/>
    <d v="2021-09-01T00:00:00"/>
    <d v="2022-09-28T00:00:00"/>
    <x v="1"/>
    <x v="0"/>
    <x v="0"/>
    <s v="Change of Use of B1(a) (Office) accommodation to provide 3 no. self-contained flats (C3 Residential) and associated refuse, recycling and cycle parking."/>
    <s v="2B Claremont Road, Teddington, TW11 8DG, "/>
    <s v="TW11 8DG"/>
    <m/>
    <m/>
    <m/>
    <m/>
    <m/>
    <m/>
    <m/>
    <m/>
    <m/>
    <n v="0"/>
    <n v="1"/>
    <n v="2"/>
    <m/>
    <m/>
    <m/>
    <m/>
    <m/>
    <m/>
    <m/>
    <n v="3"/>
    <n v="1"/>
    <n v="2"/>
    <n v="0"/>
    <n v="0"/>
    <n v="0"/>
    <n v="0"/>
    <n v="0"/>
    <n v="0"/>
    <n v="0"/>
    <n v="3"/>
    <x v="1"/>
    <m/>
    <n v="3"/>
    <m/>
    <m/>
    <m/>
    <m/>
    <m/>
    <m/>
    <m/>
    <m/>
    <m/>
    <n v="3"/>
    <n v="3"/>
    <m/>
    <m/>
    <n v="515781"/>
    <n v="171435"/>
    <x v="2"/>
    <x v="2"/>
    <m/>
    <x v="1"/>
    <m/>
    <x v="0"/>
    <m/>
    <m/>
    <m/>
    <x v="0"/>
    <m/>
  </r>
  <r>
    <s v="20/0899/GPD15"/>
    <x v="2"/>
    <x v="1"/>
    <d v="2020-05-20T00:00:00"/>
    <d v="2023-05-20T00:00:00"/>
    <d v="2021-08-02T00:00:00"/>
    <m/>
    <x v="1"/>
    <x v="0"/>
    <x v="0"/>
    <s v="Change of use and first and second-story extensions (including basement) of a previous office building (B1a) to provide 5no. residential units (C3 use)."/>
    <s v="The Coach House , 273A Sandycombe Road, Richmond, TW9 3LU"/>
    <s v="TW9 3LU"/>
    <m/>
    <m/>
    <m/>
    <m/>
    <m/>
    <m/>
    <m/>
    <m/>
    <m/>
    <n v="0"/>
    <n v="5"/>
    <m/>
    <m/>
    <m/>
    <m/>
    <m/>
    <m/>
    <m/>
    <m/>
    <n v="5"/>
    <n v="5"/>
    <n v="0"/>
    <n v="0"/>
    <n v="0"/>
    <n v="0"/>
    <n v="0"/>
    <n v="0"/>
    <n v="0"/>
    <n v="0"/>
    <n v="5"/>
    <x v="1"/>
    <m/>
    <m/>
    <n v="5"/>
    <m/>
    <m/>
    <m/>
    <m/>
    <m/>
    <m/>
    <m/>
    <m/>
    <n v="5"/>
    <n v="5"/>
    <m/>
    <m/>
    <n v="519113"/>
    <n v="176411"/>
    <x v="13"/>
    <x v="13"/>
    <m/>
    <x v="1"/>
    <m/>
    <x v="0"/>
    <m/>
    <m/>
    <m/>
    <x v="1"/>
    <s v="CA15 Kew Gardens Kew"/>
  </r>
  <r>
    <s v="20/1025/FUL"/>
    <x v="0"/>
    <x v="0"/>
    <d v="2021-01-13T00:00:00"/>
    <d v="2024-01-13T00:00:00"/>
    <d v="2021-08-01T00:00:00"/>
    <m/>
    <x v="1"/>
    <x v="0"/>
    <x v="0"/>
    <s v="Demolition of existing delivery office and redevelopment of the site for mixed use development (Class E and Class C3) comprising 6 residential townhouses of 2 storeys + roof in height (ground inclusive) and a building of two storeys + roof in height (grou"/>
    <s v="Hampton Delivery Office , Rosehill, Hampton, TW12 2AA"/>
    <s v="TW12 2AA"/>
    <m/>
    <m/>
    <m/>
    <m/>
    <m/>
    <m/>
    <m/>
    <m/>
    <m/>
    <n v="0"/>
    <m/>
    <m/>
    <m/>
    <n v="6"/>
    <m/>
    <m/>
    <m/>
    <m/>
    <m/>
    <n v="6"/>
    <n v="0"/>
    <n v="0"/>
    <n v="0"/>
    <n v="6"/>
    <n v="0"/>
    <n v="0"/>
    <n v="0"/>
    <n v="0"/>
    <n v="0"/>
    <n v="6"/>
    <x v="1"/>
    <m/>
    <n v="6"/>
    <m/>
    <m/>
    <m/>
    <m/>
    <m/>
    <m/>
    <m/>
    <m/>
    <m/>
    <n v="6"/>
    <n v="6"/>
    <m/>
    <m/>
    <n v="513446"/>
    <n v="169655"/>
    <x v="12"/>
    <x v="12"/>
    <m/>
    <x v="1"/>
    <m/>
    <x v="0"/>
    <m/>
    <m/>
    <m/>
    <x v="1"/>
    <s v="CA12 Hampton Village"/>
  </r>
  <r>
    <s v="20/1080/FUL"/>
    <x v="0"/>
    <x v="0"/>
    <d v="2020-11-02T00:00:00"/>
    <d v="2023-11-02T00:00:00"/>
    <d v="2021-12-02T00:00:00"/>
    <d v="2022-09-13T00:00:00"/>
    <x v="1"/>
    <x v="0"/>
    <x v="0"/>
    <s v="Subdivision of existing plot and erection of a 2 bedroom detached dwelling with associated landscaping and shared front parking"/>
    <s v="1 Butts Crescent, Hanworth, Feltham, TW13 6HU, "/>
    <s v="TW13 6HU"/>
    <m/>
    <m/>
    <m/>
    <m/>
    <m/>
    <m/>
    <m/>
    <m/>
    <m/>
    <n v="0"/>
    <m/>
    <n v="1"/>
    <m/>
    <m/>
    <m/>
    <m/>
    <m/>
    <m/>
    <m/>
    <n v="1"/>
    <n v="0"/>
    <n v="1"/>
    <n v="0"/>
    <n v="0"/>
    <n v="0"/>
    <n v="0"/>
    <n v="0"/>
    <n v="0"/>
    <n v="0"/>
    <n v="1"/>
    <x v="1"/>
    <m/>
    <n v="1"/>
    <m/>
    <m/>
    <m/>
    <m/>
    <m/>
    <m/>
    <m/>
    <m/>
    <m/>
    <n v="1"/>
    <n v="1"/>
    <m/>
    <m/>
    <n v="513119"/>
    <n v="172196"/>
    <x v="7"/>
    <x v="7"/>
    <s v="Y"/>
    <x v="1"/>
    <m/>
    <x v="0"/>
    <m/>
    <m/>
    <m/>
    <x v="0"/>
    <m/>
  </r>
  <r>
    <s v="20/1461/FUL"/>
    <x v="1"/>
    <x v="0"/>
    <d v="2020-10-02T00:00:00"/>
    <d v="2023-10-02T00:00:00"/>
    <d v="2021-12-01T00:00:00"/>
    <d v="2022-05-13T00:00:00"/>
    <x v="1"/>
    <x v="0"/>
    <x v="0"/>
    <s v="Replacement door.  Change of use from C3 residential to Flexible Non-Residential Institutions or office use.  External cycle racks."/>
    <s v="3 Cedar Terrace, Richmond, TW9 2JE"/>
    <s v="TW9 2JE"/>
    <m/>
    <m/>
    <m/>
    <n v="1"/>
    <m/>
    <m/>
    <m/>
    <m/>
    <m/>
    <n v="1"/>
    <m/>
    <m/>
    <m/>
    <m/>
    <m/>
    <m/>
    <m/>
    <m/>
    <m/>
    <n v="0"/>
    <n v="0"/>
    <n v="0"/>
    <n v="0"/>
    <n v="-1"/>
    <n v="0"/>
    <n v="0"/>
    <n v="0"/>
    <n v="0"/>
    <n v="0"/>
    <n v="-1"/>
    <x v="1"/>
    <m/>
    <n v="-1"/>
    <m/>
    <m/>
    <m/>
    <m/>
    <m/>
    <m/>
    <m/>
    <m/>
    <m/>
    <n v="-1"/>
    <n v="-1"/>
    <m/>
    <m/>
    <n v="518472"/>
    <n v="175425"/>
    <x v="16"/>
    <x v="16"/>
    <m/>
    <x v="1"/>
    <m/>
    <x v="0"/>
    <m/>
    <m/>
    <m/>
    <x v="0"/>
    <m/>
  </r>
  <r>
    <s v="20/1484/FUL"/>
    <x v="0"/>
    <x v="0"/>
    <d v="2020-08-10T00:00:00"/>
    <d v="2023-08-10T00:00:00"/>
    <d v="2021-03-31T00:00:00"/>
    <d v="2023-01-20T00:00:00"/>
    <x v="1"/>
    <x v="0"/>
    <x v="0"/>
    <s v="Demolition of garage and erection of Coach House style dwelling."/>
    <s v="Land To The Rear Of 178A - 184 , Kingston Lane, Teddington, TW11 9HD"/>
    <s v="TW11 9HD"/>
    <m/>
    <m/>
    <m/>
    <m/>
    <m/>
    <m/>
    <m/>
    <m/>
    <m/>
    <n v="0"/>
    <n v="1"/>
    <m/>
    <m/>
    <m/>
    <m/>
    <m/>
    <m/>
    <m/>
    <m/>
    <n v="1"/>
    <n v="1"/>
    <n v="0"/>
    <n v="0"/>
    <n v="0"/>
    <n v="0"/>
    <n v="0"/>
    <n v="0"/>
    <n v="0"/>
    <n v="0"/>
    <n v="1"/>
    <x v="1"/>
    <m/>
    <n v="1"/>
    <m/>
    <m/>
    <m/>
    <m/>
    <m/>
    <m/>
    <m/>
    <m/>
    <m/>
    <n v="1"/>
    <n v="1"/>
    <m/>
    <m/>
    <n v="516812"/>
    <n v="170692"/>
    <x v="11"/>
    <x v="11"/>
    <m/>
    <x v="1"/>
    <m/>
    <x v="0"/>
    <m/>
    <m/>
    <m/>
    <x v="0"/>
    <m/>
  </r>
  <r>
    <s v="20/1499/FUL"/>
    <x v="0"/>
    <x v="0"/>
    <d v="2020-09-29T00:00:00"/>
    <d v="2024-03-04T00:00:00"/>
    <d v="2022-03-31T00:00:00"/>
    <m/>
    <x v="1"/>
    <x v="0"/>
    <x v="0"/>
    <s v="Demolition of existing buildings and the erection of a replacement building to contain 9no. flats (Use Class C3), with associated works including landscaping and parking."/>
    <s v="Boundaries, 1 St James's Road, Hampton Hill, Hampton, TW12 1DH, "/>
    <s v="TW12 1DH"/>
    <m/>
    <m/>
    <m/>
    <n v="1"/>
    <m/>
    <m/>
    <m/>
    <m/>
    <m/>
    <n v="1"/>
    <n v="1"/>
    <n v="7"/>
    <n v="1"/>
    <m/>
    <m/>
    <m/>
    <m/>
    <m/>
    <m/>
    <n v="9"/>
    <n v="1"/>
    <n v="7"/>
    <n v="1"/>
    <n v="-1"/>
    <n v="0"/>
    <n v="0"/>
    <n v="0"/>
    <n v="0"/>
    <n v="0"/>
    <n v="8"/>
    <x v="1"/>
    <m/>
    <n v="8"/>
    <m/>
    <m/>
    <m/>
    <m/>
    <m/>
    <m/>
    <m/>
    <m/>
    <m/>
    <n v="8"/>
    <n v="8"/>
    <m/>
    <m/>
    <n v="513824"/>
    <n v="171219"/>
    <x v="17"/>
    <x v="17"/>
    <m/>
    <x v="1"/>
    <m/>
    <x v="0"/>
    <m/>
    <m/>
    <m/>
    <x v="0"/>
    <m/>
  </r>
  <r>
    <s v="20/1870/FUL"/>
    <x v="2"/>
    <x v="0"/>
    <d v="2021-08-19T00:00:00"/>
    <d v="2024-08-19T00:00:00"/>
    <d v="2022-03-01T00:00:00"/>
    <m/>
    <x v="1"/>
    <x v="0"/>
    <x v="0"/>
    <s v="Conversion to Use Class C3 of part only of B1 commercial space (with direct access at ground floor level) approved under LPA Ref: 13/3388 and providing at first floor level 4 x 2 Bed and 2 x 1 Bed dwellings."/>
    <s v="Unit B, 1 Railshead Road, Twickenham, Isleworth, TW7 7EP"/>
    <s v="TW7 7EP"/>
    <m/>
    <m/>
    <m/>
    <m/>
    <m/>
    <m/>
    <m/>
    <m/>
    <m/>
    <n v="0"/>
    <n v="2"/>
    <n v="4"/>
    <m/>
    <m/>
    <m/>
    <m/>
    <m/>
    <m/>
    <m/>
    <n v="6"/>
    <n v="2"/>
    <n v="4"/>
    <n v="0"/>
    <n v="0"/>
    <n v="0"/>
    <n v="0"/>
    <n v="0"/>
    <n v="0"/>
    <n v="0"/>
    <n v="6"/>
    <x v="1"/>
    <m/>
    <n v="6"/>
    <m/>
    <m/>
    <m/>
    <m/>
    <m/>
    <m/>
    <m/>
    <m/>
    <m/>
    <n v="6"/>
    <n v="6"/>
    <m/>
    <m/>
    <n v="516610"/>
    <n v="175362"/>
    <x v="0"/>
    <x v="0"/>
    <m/>
    <x v="1"/>
    <m/>
    <x v="0"/>
    <m/>
    <m/>
    <m/>
    <x v="1"/>
    <s v="CA19 St Margarets"/>
  </r>
  <r>
    <s v="20/1986/FUL"/>
    <x v="0"/>
    <x v="0"/>
    <d v="2020-11-06T00:00:00"/>
    <d v="2023-11-06T00:00:00"/>
    <d v="2022-01-26T00:00:00"/>
    <m/>
    <x v="1"/>
    <x v="0"/>
    <x v="0"/>
    <s v="Replacement of the dwelling and garages with a new build dwelling and garage. Demolition of the existing dwelling and garages. Uses as existing"/>
    <s v="17A Strawberry Hill Road, Twickenham, TW1 4QB"/>
    <s v="TW1 4QB"/>
    <m/>
    <m/>
    <m/>
    <m/>
    <n v="1"/>
    <m/>
    <m/>
    <m/>
    <m/>
    <n v="1"/>
    <m/>
    <m/>
    <m/>
    <m/>
    <n v="1"/>
    <m/>
    <m/>
    <m/>
    <m/>
    <n v="1"/>
    <n v="0"/>
    <n v="0"/>
    <n v="0"/>
    <n v="0"/>
    <n v="0"/>
    <n v="0"/>
    <n v="0"/>
    <n v="0"/>
    <n v="0"/>
    <n v="0"/>
    <x v="1"/>
    <m/>
    <n v="0"/>
    <m/>
    <m/>
    <m/>
    <m/>
    <m/>
    <m/>
    <m/>
    <m/>
    <m/>
    <n v="0"/>
    <n v="0"/>
    <m/>
    <m/>
    <n v="515689"/>
    <n v="172252"/>
    <x v="8"/>
    <x v="8"/>
    <m/>
    <x v="1"/>
    <m/>
    <x v="0"/>
    <m/>
    <m/>
    <m/>
    <x v="1"/>
    <s v="CA43 Strawberry Hill Road"/>
  </r>
  <r>
    <s v="20/2238/FUL"/>
    <x v="0"/>
    <x v="0"/>
    <d v="2021-02-05T00:00:00"/>
    <d v="2024-02-05T00:00:00"/>
    <d v="2021-08-01T00:00:00"/>
    <m/>
    <x v="1"/>
    <x v="0"/>
    <x v="0"/>
    <s v="One new, single storey, 3 bedroom house (C3a) with associated parking off Southfield Gardens and amenity space."/>
    <s v="11 - 12 Cusack Close, Twickenham"/>
    <s v="TW1"/>
    <m/>
    <m/>
    <m/>
    <m/>
    <m/>
    <m/>
    <m/>
    <m/>
    <m/>
    <n v="0"/>
    <m/>
    <m/>
    <n v="1"/>
    <m/>
    <m/>
    <m/>
    <m/>
    <m/>
    <m/>
    <n v="1"/>
    <n v="0"/>
    <n v="0"/>
    <n v="1"/>
    <n v="0"/>
    <n v="0"/>
    <n v="0"/>
    <n v="0"/>
    <n v="0"/>
    <n v="0"/>
    <n v="1"/>
    <x v="1"/>
    <m/>
    <m/>
    <n v="1"/>
    <m/>
    <m/>
    <m/>
    <m/>
    <m/>
    <m/>
    <m/>
    <m/>
    <n v="1"/>
    <n v="1"/>
    <m/>
    <m/>
    <n v="515563"/>
    <n v="171846"/>
    <x v="8"/>
    <x v="8"/>
    <m/>
    <x v="1"/>
    <m/>
    <x v="0"/>
    <m/>
    <m/>
    <m/>
    <x v="0"/>
    <m/>
  </r>
  <r>
    <s v="20/2352/FUL"/>
    <x v="0"/>
    <x v="0"/>
    <d v="2021-06-01T00:00:00"/>
    <d v="2024-06-01T00:00:00"/>
    <d v="2022-01-24T00:00:00"/>
    <m/>
    <x v="1"/>
    <x v="0"/>
    <x v="0"/>
    <s v="New detached 2 storey house at northern end of property plot, new single storey detached garage, new driveway off Cardinal's Walk. Existing house retained to Manor Gardens, sub division of plot."/>
    <s v="2 Manor Gardens, Hampton, TW12 2TU"/>
    <s v="TW12 2TU"/>
    <m/>
    <m/>
    <m/>
    <m/>
    <m/>
    <m/>
    <m/>
    <m/>
    <m/>
    <n v="0"/>
    <m/>
    <m/>
    <n v="1"/>
    <m/>
    <m/>
    <m/>
    <m/>
    <m/>
    <m/>
    <n v="1"/>
    <n v="0"/>
    <n v="0"/>
    <n v="1"/>
    <n v="0"/>
    <n v="0"/>
    <n v="0"/>
    <n v="0"/>
    <n v="0"/>
    <n v="0"/>
    <n v="1"/>
    <x v="1"/>
    <m/>
    <n v="1"/>
    <m/>
    <m/>
    <m/>
    <m/>
    <m/>
    <m/>
    <m/>
    <m/>
    <m/>
    <n v="1"/>
    <n v="1"/>
    <m/>
    <m/>
    <n v="514133"/>
    <n v="170165"/>
    <x v="12"/>
    <x v="12"/>
    <s v="Y"/>
    <x v="1"/>
    <m/>
    <x v="0"/>
    <m/>
    <m/>
    <m/>
    <x v="0"/>
    <m/>
  </r>
  <r>
    <s v="20/2490/FUL"/>
    <x v="2"/>
    <x v="0"/>
    <d v="2020-11-09T00:00:00"/>
    <d v="2023-11-09T00:00:00"/>
    <d v="2021-01-05T00:00:00"/>
    <d v="2022-11-22T00:00:00"/>
    <x v="1"/>
    <x v="0"/>
    <x v="0"/>
    <s v="Conversion of the first and second floor c3 single dwelling  (ex-HMO) into 2no. Self contained flats. Consisting of two 2 bedroom 3 person flats. Provision for external bin &amp; cycle storage to the rear."/>
    <s v="112A Heath Road, Twickenham, TW1 4BW"/>
    <s v="TW1 4BW"/>
    <m/>
    <m/>
    <m/>
    <n v="1"/>
    <m/>
    <m/>
    <m/>
    <m/>
    <m/>
    <n v="1"/>
    <m/>
    <n v="2"/>
    <m/>
    <m/>
    <m/>
    <m/>
    <m/>
    <m/>
    <m/>
    <n v="2"/>
    <n v="0"/>
    <n v="2"/>
    <n v="0"/>
    <n v="-1"/>
    <n v="0"/>
    <n v="0"/>
    <n v="0"/>
    <n v="0"/>
    <n v="0"/>
    <n v="1"/>
    <x v="1"/>
    <m/>
    <n v="1"/>
    <m/>
    <m/>
    <m/>
    <m/>
    <m/>
    <m/>
    <m/>
    <m/>
    <m/>
    <n v="1"/>
    <n v="1"/>
    <m/>
    <m/>
    <n v="515798"/>
    <n v="173148"/>
    <x v="8"/>
    <x v="8"/>
    <m/>
    <x v="0"/>
    <m/>
    <x v="0"/>
    <m/>
    <m/>
    <m/>
    <x v="0"/>
    <m/>
  </r>
  <r>
    <s v="20/2500/FUL"/>
    <x v="0"/>
    <x v="0"/>
    <d v="2021-01-06T00:00:00"/>
    <d v="2024-01-06T00:00:00"/>
    <d v="2021-08-16T00:00:00"/>
    <m/>
    <x v="1"/>
    <x v="0"/>
    <x v="0"/>
    <s v="Erection of a single detached dwellinghouse with basement and sunken patio following demolition of existing side extension to former care home.   Conversion of former care home to a single dwellinghouse together with a proposed single storey rear extensio"/>
    <s v="96 Wensleydale Road, Hampton, TW12 2LY, "/>
    <s v="TW12 2LY"/>
    <m/>
    <m/>
    <m/>
    <m/>
    <m/>
    <m/>
    <m/>
    <m/>
    <m/>
    <n v="0"/>
    <m/>
    <m/>
    <m/>
    <m/>
    <n v="2"/>
    <m/>
    <m/>
    <m/>
    <m/>
    <n v="2"/>
    <n v="0"/>
    <n v="0"/>
    <n v="0"/>
    <n v="0"/>
    <n v="2"/>
    <n v="0"/>
    <n v="0"/>
    <n v="0"/>
    <n v="0"/>
    <n v="2"/>
    <x v="1"/>
    <m/>
    <n v="2"/>
    <m/>
    <m/>
    <m/>
    <m/>
    <m/>
    <m/>
    <m/>
    <m/>
    <m/>
    <n v="2"/>
    <n v="2"/>
    <m/>
    <m/>
    <n v="513454"/>
    <n v="170508"/>
    <x v="12"/>
    <x v="12"/>
    <m/>
    <x v="1"/>
    <m/>
    <x v="0"/>
    <m/>
    <m/>
    <m/>
    <x v="0"/>
    <m/>
  </r>
  <r>
    <s v="20/2505/FUL"/>
    <x v="0"/>
    <x v="0"/>
    <d v="2021-02-24T00:00:00"/>
    <d v="2024-02-24T00:00:00"/>
    <d v="2021-03-31T00:00:00"/>
    <d v="2022-04-19T00:00:00"/>
    <x v="1"/>
    <x v="0"/>
    <x v="0"/>
    <s v="Demolition of an existing garage and creation of a new 4-bedroom house with associated parking, refuse, recycling, cycle storage, landscaping and amenity space."/>
    <s v="1 Derwent Road, Twickenham, TW2 7HQ"/>
    <s v="TW2 7HQ"/>
    <m/>
    <m/>
    <m/>
    <m/>
    <m/>
    <m/>
    <m/>
    <m/>
    <m/>
    <n v="0"/>
    <m/>
    <m/>
    <m/>
    <n v="1"/>
    <m/>
    <m/>
    <m/>
    <m/>
    <m/>
    <n v="1"/>
    <n v="0"/>
    <n v="0"/>
    <n v="0"/>
    <n v="1"/>
    <n v="0"/>
    <n v="0"/>
    <n v="0"/>
    <n v="0"/>
    <n v="0"/>
    <n v="1"/>
    <x v="1"/>
    <m/>
    <n v="1"/>
    <m/>
    <m/>
    <m/>
    <m/>
    <m/>
    <m/>
    <m/>
    <m/>
    <m/>
    <n v="1"/>
    <n v="1"/>
    <m/>
    <m/>
    <n v="513900"/>
    <n v="174312"/>
    <x v="15"/>
    <x v="15"/>
    <m/>
    <x v="1"/>
    <m/>
    <x v="0"/>
    <m/>
    <m/>
    <m/>
    <x v="0"/>
    <m/>
  </r>
  <r>
    <s v="20/2691/FUL"/>
    <x v="0"/>
    <x v="0"/>
    <d v="2020-12-21T00:00:00"/>
    <d v="2023-12-21T00:00:00"/>
    <d v="2021-10-01T00:00:00"/>
    <d v="2022-07-16T00:00:00"/>
    <x v="1"/>
    <x v="0"/>
    <x v="0"/>
    <s v="Replacement two storey dwellinghouse with accommodation in the roof and associated cycle and refuse stores"/>
    <s v="51 Howsman Road, Barnes, London, SW13 9AW"/>
    <s v="SW13 9AW"/>
    <m/>
    <m/>
    <n v="1"/>
    <m/>
    <m/>
    <m/>
    <m/>
    <m/>
    <m/>
    <n v="1"/>
    <m/>
    <m/>
    <m/>
    <n v="1"/>
    <m/>
    <m/>
    <m/>
    <m/>
    <m/>
    <n v="1"/>
    <n v="0"/>
    <n v="0"/>
    <n v="-1"/>
    <n v="1"/>
    <n v="0"/>
    <n v="0"/>
    <n v="0"/>
    <n v="0"/>
    <n v="0"/>
    <n v="0"/>
    <x v="1"/>
    <m/>
    <n v="0"/>
    <m/>
    <m/>
    <m/>
    <m/>
    <m/>
    <m/>
    <m/>
    <m/>
    <m/>
    <n v="0"/>
    <n v="0"/>
    <m/>
    <m/>
    <n v="522113"/>
    <n v="177588"/>
    <x v="5"/>
    <x v="5"/>
    <m/>
    <x v="1"/>
    <m/>
    <x v="0"/>
    <m/>
    <m/>
    <m/>
    <x v="0"/>
    <m/>
  </r>
  <r>
    <s v="20/2694/FUL"/>
    <x v="0"/>
    <x v="0"/>
    <d v="2020-12-24T00:00:00"/>
    <d v="2023-12-24T00:00:00"/>
    <d v="2021-04-30T00:00:00"/>
    <m/>
    <x v="1"/>
    <x v="0"/>
    <x v="0"/>
    <s v="Replacement Detached Dwelling with rooms in the roof"/>
    <s v="86 Ormond Drive, Hampton, TW12 2TN"/>
    <s v="TW12 2TN"/>
    <m/>
    <m/>
    <m/>
    <n v="1"/>
    <m/>
    <m/>
    <m/>
    <m/>
    <m/>
    <n v="1"/>
    <m/>
    <m/>
    <m/>
    <n v="1"/>
    <m/>
    <m/>
    <m/>
    <m/>
    <m/>
    <n v="1"/>
    <n v="0"/>
    <n v="0"/>
    <n v="0"/>
    <n v="0"/>
    <n v="0"/>
    <n v="0"/>
    <n v="0"/>
    <n v="0"/>
    <n v="0"/>
    <n v="0"/>
    <x v="1"/>
    <m/>
    <n v="0"/>
    <m/>
    <m/>
    <m/>
    <m/>
    <m/>
    <m/>
    <m/>
    <m/>
    <m/>
    <n v="0"/>
    <n v="0"/>
    <m/>
    <m/>
    <n v="513837"/>
    <n v="170102"/>
    <x v="12"/>
    <x v="12"/>
    <m/>
    <x v="1"/>
    <m/>
    <x v="0"/>
    <m/>
    <m/>
    <m/>
    <x v="0"/>
    <m/>
  </r>
  <r>
    <s v="20/2721/FUL"/>
    <x v="1"/>
    <x v="0"/>
    <d v="2021-02-15T00:00:00"/>
    <d v="2024-02-15T00:00:00"/>
    <d v="2021-03-01T00:00:00"/>
    <m/>
    <x v="1"/>
    <x v="0"/>
    <x v="0"/>
    <s v="Change of use of the building into 2no. flats and reduction and retention of outbuilding"/>
    <s v="54 Percy Road, Hampton, TW12 2JR"/>
    <s v="TW12 2JR"/>
    <m/>
    <m/>
    <m/>
    <m/>
    <m/>
    <n v="1"/>
    <m/>
    <m/>
    <m/>
    <n v="1"/>
    <m/>
    <n v="1"/>
    <n v="1"/>
    <m/>
    <m/>
    <m/>
    <m/>
    <m/>
    <m/>
    <n v="2"/>
    <n v="0"/>
    <n v="1"/>
    <n v="1"/>
    <n v="0"/>
    <n v="0"/>
    <n v="-1"/>
    <n v="0"/>
    <n v="0"/>
    <n v="0"/>
    <n v="1"/>
    <x v="1"/>
    <m/>
    <n v="1"/>
    <m/>
    <m/>
    <m/>
    <m/>
    <m/>
    <m/>
    <m/>
    <m/>
    <m/>
    <n v="1"/>
    <n v="1"/>
    <m/>
    <m/>
    <n v="513178"/>
    <n v="170142"/>
    <x v="12"/>
    <x v="12"/>
    <m/>
    <x v="1"/>
    <m/>
    <x v="0"/>
    <m/>
    <m/>
    <m/>
    <x v="0"/>
    <m/>
  </r>
  <r>
    <s v="20/2757/VRC"/>
    <x v="0"/>
    <x v="0"/>
    <d v="2020-12-21T00:00:00"/>
    <d v="2023-12-21T00:00:00"/>
    <d v="2020-09-21T00:00:00"/>
    <m/>
    <x v="1"/>
    <x v="0"/>
    <x v="0"/>
    <s v="Variation of Condition 2 (Approved Drawings) of application 19/2753/FUL to allow for 1) the alterations to Unit 6 comprising the enlargement of balcony and change from a 1 bed flat to a 2 bed flat; 2) removal of lifts in the North Block and redesigned stair core resulting in the enlargement of Units 4 and 5 to provide ensuite bathrooms and enlarged kitchen area. "/>
    <s v="63 Sandycombe Road, Richmond, TW9 2EP"/>
    <s v="TW9 2EP"/>
    <m/>
    <m/>
    <m/>
    <m/>
    <m/>
    <m/>
    <m/>
    <m/>
    <m/>
    <n v="0"/>
    <n v="5"/>
    <n v="3"/>
    <m/>
    <m/>
    <m/>
    <m/>
    <m/>
    <m/>
    <m/>
    <n v="8"/>
    <n v="5"/>
    <n v="3"/>
    <n v="0"/>
    <n v="0"/>
    <n v="0"/>
    <n v="0"/>
    <n v="0"/>
    <n v="0"/>
    <n v="0"/>
    <n v="8"/>
    <x v="1"/>
    <m/>
    <n v="8"/>
    <m/>
    <m/>
    <m/>
    <m/>
    <m/>
    <m/>
    <m/>
    <m/>
    <m/>
    <n v="8"/>
    <n v="8"/>
    <m/>
    <m/>
    <n v="519026"/>
    <n v="175926"/>
    <x v="13"/>
    <x v="13"/>
    <m/>
    <x v="1"/>
    <m/>
    <x v="0"/>
    <m/>
    <m/>
    <m/>
    <x v="0"/>
    <m/>
  </r>
  <r>
    <s v="20/2987/FUL"/>
    <x v="0"/>
    <x v="0"/>
    <d v="2021-05-17T00:00:00"/>
    <d v="2024-05-17T00:00:00"/>
    <d v="2021-06-01T00:00:00"/>
    <d v="2022-08-12T00:00:00"/>
    <x v="1"/>
    <x v="0"/>
    <x v="0"/>
    <s v="Demolition of existing bungalow and erection of 3no. new residential units comprising 3 x 3 bedroom terraced houses, together with associated landscaping and parking."/>
    <s v="27 Blandford Road, Teddington, TW11 0LF"/>
    <s v="TW11 0LF"/>
    <m/>
    <m/>
    <n v="1"/>
    <m/>
    <m/>
    <m/>
    <m/>
    <m/>
    <m/>
    <n v="1"/>
    <m/>
    <m/>
    <n v="3"/>
    <m/>
    <m/>
    <m/>
    <m/>
    <m/>
    <m/>
    <n v="3"/>
    <n v="0"/>
    <n v="0"/>
    <n v="2"/>
    <n v="0"/>
    <n v="0"/>
    <n v="0"/>
    <n v="0"/>
    <n v="0"/>
    <n v="0"/>
    <n v="2"/>
    <x v="1"/>
    <m/>
    <n v="2"/>
    <m/>
    <m/>
    <m/>
    <m/>
    <m/>
    <m/>
    <m/>
    <m/>
    <m/>
    <n v="2"/>
    <n v="2"/>
    <m/>
    <m/>
    <n v="515086"/>
    <n v="171011"/>
    <x v="6"/>
    <x v="6"/>
    <m/>
    <x v="1"/>
    <m/>
    <x v="0"/>
    <m/>
    <m/>
    <m/>
    <x v="0"/>
    <m/>
  </r>
  <r>
    <s v="20/3144/FUL"/>
    <x v="0"/>
    <x v="0"/>
    <d v="2021-03-02T00:00:00"/>
    <d v="2024-03-02T00:00:00"/>
    <d v="2021-09-01T00:00:00"/>
    <m/>
    <x v="1"/>
    <x v="0"/>
    <x v="0"/>
    <s v="Demolition of existing dwelling and garage and erection of new detached dwelling and outbuilding following previous approval."/>
    <s v="8 St Albans Gardens, Teddington, TW11 8AE"/>
    <s v="TW11 8AE"/>
    <m/>
    <n v="1"/>
    <m/>
    <m/>
    <m/>
    <m/>
    <m/>
    <m/>
    <m/>
    <n v="1"/>
    <m/>
    <m/>
    <m/>
    <n v="1"/>
    <m/>
    <m/>
    <m/>
    <m/>
    <m/>
    <n v="1"/>
    <n v="0"/>
    <n v="-1"/>
    <n v="0"/>
    <n v="1"/>
    <n v="0"/>
    <n v="0"/>
    <n v="0"/>
    <n v="0"/>
    <n v="0"/>
    <n v="0"/>
    <x v="1"/>
    <m/>
    <n v="0"/>
    <m/>
    <m/>
    <m/>
    <m/>
    <m/>
    <m/>
    <m/>
    <m/>
    <m/>
    <n v="0"/>
    <n v="0"/>
    <m/>
    <m/>
    <n v="516412"/>
    <n v="171302"/>
    <x v="2"/>
    <x v="2"/>
    <m/>
    <x v="1"/>
    <m/>
    <x v="0"/>
    <m/>
    <m/>
    <m/>
    <x v="0"/>
    <m/>
  </r>
  <r>
    <s v="20/3483/FUL"/>
    <x v="2"/>
    <x v="0"/>
    <d v="2021-07-14T00:00:00"/>
    <d v="2024-07-14T00:00:00"/>
    <d v="2021-12-13T00:00:00"/>
    <m/>
    <x v="1"/>
    <x v="0"/>
    <x v="0"/>
    <s v="Replacement shopfront, part second floor and roof extension, replacement fenestration, new balcony and new privacy screens to rear to facilitate part change of use of ground floor and upper floor from Class E to Class C3 residential to provide a total of 6no. self-contained residential units and associated cycle store (Amended Plans)"/>
    <s v="9-10 George Street, Richmond, TW9 1JY"/>
    <s v="TW9 1JY"/>
    <m/>
    <m/>
    <m/>
    <m/>
    <m/>
    <m/>
    <m/>
    <m/>
    <m/>
    <n v="0"/>
    <n v="5"/>
    <n v="1"/>
    <m/>
    <m/>
    <m/>
    <m/>
    <m/>
    <m/>
    <m/>
    <n v="6"/>
    <n v="5"/>
    <n v="1"/>
    <n v="0"/>
    <n v="0"/>
    <n v="0"/>
    <n v="0"/>
    <n v="0"/>
    <n v="0"/>
    <n v="0"/>
    <n v="6"/>
    <x v="1"/>
    <m/>
    <n v="6"/>
    <m/>
    <m/>
    <m/>
    <m/>
    <m/>
    <m/>
    <m/>
    <m/>
    <m/>
    <n v="6"/>
    <n v="6"/>
    <m/>
    <m/>
    <n v="517806"/>
    <n v="174802"/>
    <x v="4"/>
    <x v="4"/>
    <m/>
    <x v="4"/>
    <m/>
    <x v="0"/>
    <m/>
    <m/>
    <m/>
    <x v="1"/>
    <s v="CA17 Central Richmond"/>
  </r>
  <r>
    <s v="20/3641/FUL"/>
    <x v="0"/>
    <x v="0"/>
    <d v="2021-05-12T00:00:00"/>
    <d v="2024-05-12T00:00:00"/>
    <d v="2022-02-01T00:00:00"/>
    <m/>
    <x v="1"/>
    <x v="0"/>
    <x v="0"/>
    <s v="Demolition of existing semi-detached bungalow and garage replacement detached dwelling house (Class C3) comprising ground, first floor and accommodation within the roof space."/>
    <s v="2 Chestnut Avenue, Hampton, TW12 2NU"/>
    <s v="TW12 2NU"/>
    <m/>
    <n v="1"/>
    <m/>
    <m/>
    <m/>
    <m/>
    <m/>
    <m/>
    <m/>
    <n v="1"/>
    <m/>
    <m/>
    <m/>
    <m/>
    <n v="1"/>
    <m/>
    <m/>
    <m/>
    <m/>
    <n v="1"/>
    <n v="0"/>
    <n v="-1"/>
    <n v="0"/>
    <n v="0"/>
    <n v="1"/>
    <n v="0"/>
    <n v="0"/>
    <n v="0"/>
    <n v="0"/>
    <n v="0"/>
    <x v="1"/>
    <m/>
    <n v="0"/>
    <m/>
    <m/>
    <m/>
    <m/>
    <m/>
    <m/>
    <m/>
    <m/>
    <m/>
    <n v="0"/>
    <n v="0"/>
    <m/>
    <m/>
    <n v="513278"/>
    <n v="170135"/>
    <x v="12"/>
    <x v="12"/>
    <m/>
    <x v="1"/>
    <m/>
    <x v="0"/>
    <m/>
    <m/>
    <m/>
    <x v="0"/>
    <m/>
  </r>
  <r>
    <s v="20/3688/FUL"/>
    <x v="2"/>
    <x v="0"/>
    <d v="2021-08-02T00:00:00"/>
    <d v="2024-08-02T00:00:00"/>
    <d v="2021-10-01T00:00:00"/>
    <d v="2022-04-01T00:00:00"/>
    <x v="1"/>
    <x v="0"/>
    <x v="0"/>
    <s v="Change of Use to day nursery use from a mixed use day nursery and C3 residential to provide a total of 48 no. places for 0-2 year olds (23 places for under 2s and 25 places for 2 year olds) and increase of staff number to 15. Extension of operation hours"/>
    <s v="41 - 43 Powder Mill Lane, Twickenham, TW2 6EF"/>
    <s v="TW2 6EF"/>
    <m/>
    <m/>
    <m/>
    <n v="1"/>
    <m/>
    <m/>
    <m/>
    <m/>
    <m/>
    <n v="1"/>
    <m/>
    <m/>
    <m/>
    <m/>
    <m/>
    <m/>
    <m/>
    <m/>
    <m/>
    <n v="0"/>
    <n v="0"/>
    <n v="0"/>
    <n v="0"/>
    <n v="-1"/>
    <n v="0"/>
    <n v="0"/>
    <n v="0"/>
    <n v="0"/>
    <n v="0"/>
    <n v="-1"/>
    <x v="1"/>
    <m/>
    <n v="-1"/>
    <m/>
    <m/>
    <m/>
    <m/>
    <m/>
    <m/>
    <m/>
    <m/>
    <m/>
    <n v="-1"/>
    <n v="-1"/>
    <m/>
    <m/>
    <n v="513502"/>
    <n v="173048"/>
    <x v="14"/>
    <x v="14"/>
    <m/>
    <x v="1"/>
    <m/>
    <x v="0"/>
    <m/>
    <m/>
    <m/>
    <x v="0"/>
    <m/>
  </r>
  <r>
    <s v="20/3754/FUL"/>
    <x v="3"/>
    <x v="0"/>
    <d v="2021-03-29T00:00:00"/>
    <d v="2024-03-29T00:00:00"/>
    <d v="2021-10-01T00:00:00"/>
    <d v="2022-07-29T00:00:00"/>
    <x v="1"/>
    <x v="0"/>
    <x v="0"/>
    <s v="Roof extension to provide a self contained studio flat and replacement shopfront"/>
    <s v="241 Sandycombe Road, Richmond, TW9 2EW"/>
    <s v="TW9 2EW"/>
    <m/>
    <m/>
    <m/>
    <m/>
    <m/>
    <m/>
    <m/>
    <m/>
    <m/>
    <n v="0"/>
    <n v="1"/>
    <m/>
    <m/>
    <m/>
    <m/>
    <m/>
    <m/>
    <m/>
    <m/>
    <n v="1"/>
    <n v="1"/>
    <n v="0"/>
    <n v="0"/>
    <n v="0"/>
    <n v="0"/>
    <n v="0"/>
    <n v="0"/>
    <n v="0"/>
    <n v="0"/>
    <n v="1"/>
    <x v="1"/>
    <m/>
    <n v="1"/>
    <m/>
    <m/>
    <m/>
    <m/>
    <m/>
    <m/>
    <m/>
    <m/>
    <m/>
    <n v="1"/>
    <n v="1"/>
    <m/>
    <m/>
    <n v="519103"/>
    <n v="176286"/>
    <x v="13"/>
    <x v="13"/>
    <m/>
    <x v="1"/>
    <m/>
    <x v="1"/>
    <s v="Sandycombe Road South"/>
    <m/>
    <m/>
    <x v="0"/>
    <m/>
  </r>
  <r>
    <s v="21/0111/GPD15"/>
    <x v="2"/>
    <x v="1"/>
    <d v="2021-02-16T00:00:00"/>
    <d v="2024-02-16T00:00:00"/>
    <d v="2021-02-01T00:00:00"/>
    <m/>
    <x v="1"/>
    <x v="0"/>
    <x v="0"/>
    <s v="Change of Use from Office (Class E formerly B1(a)) to C3 to form 1 x 2 bed flat._x000d_"/>
    <s v="86 - 88 Lower Mortlake Road, Richmond"/>
    <s v="TW9 2JG"/>
    <m/>
    <m/>
    <m/>
    <m/>
    <m/>
    <m/>
    <m/>
    <m/>
    <m/>
    <n v="0"/>
    <m/>
    <n v="1"/>
    <m/>
    <m/>
    <m/>
    <m/>
    <m/>
    <m/>
    <m/>
    <n v="1"/>
    <n v="0"/>
    <n v="1"/>
    <n v="0"/>
    <n v="0"/>
    <n v="0"/>
    <n v="0"/>
    <n v="0"/>
    <n v="0"/>
    <n v="0"/>
    <n v="1"/>
    <x v="1"/>
    <m/>
    <m/>
    <n v="1"/>
    <m/>
    <m/>
    <m/>
    <m/>
    <m/>
    <m/>
    <m/>
    <m/>
    <n v="1"/>
    <n v="1"/>
    <m/>
    <m/>
    <n v="518619"/>
    <n v="175475"/>
    <x v="16"/>
    <x v="16"/>
    <m/>
    <x v="1"/>
    <m/>
    <x v="0"/>
    <m/>
    <m/>
    <m/>
    <x v="0"/>
    <m/>
  </r>
  <r>
    <s v="21/0129/PS192"/>
    <x v="2"/>
    <x v="1"/>
    <d v="2021-02-16T00:00:00"/>
    <d v="2024-02-16T00:00:00"/>
    <d v="2021-12-01T00:00:00"/>
    <m/>
    <x v="1"/>
    <x v="0"/>
    <x v="0"/>
    <s v="Conversion of the existing 4-storey Use Class A2 unit to mixed-use, comprising an A2 unit at ground floor and two residential flats above on the second, third, and fourth floors."/>
    <s v="1 London Road, Twickenham, TW1 3SX"/>
    <s v="TW1 3SX"/>
    <m/>
    <m/>
    <m/>
    <m/>
    <m/>
    <m/>
    <m/>
    <m/>
    <m/>
    <n v="0"/>
    <n v="1"/>
    <n v="1"/>
    <m/>
    <m/>
    <m/>
    <m/>
    <m/>
    <m/>
    <m/>
    <n v="2"/>
    <n v="1"/>
    <n v="1"/>
    <n v="0"/>
    <n v="0"/>
    <n v="0"/>
    <n v="0"/>
    <n v="0"/>
    <n v="0"/>
    <n v="0"/>
    <n v="2"/>
    <x v="1"/>
    <m/>
    <n v="2"/>
    <m/>
    <m/>
    <m/>
    <m/>
    <m/>
    <m/>
    <m/>
    <m/>
    <m/>
    <n v="2"/>
    <n v="2"/>
    <m/>
    <m/>
    <n v="516260"/>
    <n v="173296"/>
    <x v="3"/>
    <x v="3"/>
    <m/>
    <x v="0"/>
    <m/>
    <x v="0"/>
    <m/>
    <m/>
    <m/>
    <x v="1"/>
    <s v="CA8 Twickenham Riverside"/>
  </r>
  <r>
    <s v="21/0754/GPD15"/>
    <x v="2"/>
    <x v="1"/>
    <d v="2021-04-12T00:00:00"/>
    <d v="2024-04-12T00:00:00"/>
    <d v="2022-01-17T00:00:00"/>
    <m/>
    <x v="1"/>
    <x v="0"/>
    <x v="0"/>
    <s v="Change of use from existing offices in building of 63-65 High Street to 12 residential flats (including retention of 3 existing self-contained flats on second floor)"/>
    <s v="63 - 65 High Street, Hampton Hill"/>
    <s v="TW12 1NH"/>
    <m/>
    <m/>
    <m/>
    <m/>
    <m/>
    <m/>
    <m/>
    <m/>
    <m/>
    <n v="0"/>
    <n v="4"/>
    <n v="8"/>
    <m/>
    <m/>
    <m/>
    <m/>
    <m/>
    <m/>
    <m/>
    <n v="12"/>
    <n v="4"/>
    <n v="8"/>
    <n v="0"/>
    <n v="0"/>
    <n v="0"/>
    <n v="0"/>
    <n v="0"/>
    <n v="0"/>
    <n v="0"/>
    <n v="12"/>
    <x v="0"/>
    <m/>
    <m/>
    <n v="6"/>
    <n v="6"/>
    <m/>
    <m/>
    <m/>
    <m/>
    <m/>
    <m/>
    <m/>
    <n v="12"/>
    <n v="12"/>
    <m/>
    <m/>
    <n v="514247"/>
    <n v="170821"/>
    <x v="6"/>
    <x v="6"/>
    <m/>
    <x v="1"/>
    <m/>
    <x v="1"/>
    <s v="High Street, Hampton Hill"/>
    <m/>
    <m/>
    <x v="1"/>
    <s v="CA38 High Street Hampton Hill"/>
  </r>
  <r>
    <s v="21/1438/GPD15"/>
    <x v="2"/>
    <x v="1"/>
    <d v="2021-05-26T00:00:00"/>
    <d v="2024-05-26T00:00:00"/>
    <d v="2022-03-01T00:00:00"/>
    <m/>
    <x v="1"/>
    <x v="0"/>
    <x v="0"/>
    <s v="Prior approval for the change of use from B1(a) (Office) to C3 (Residential) to provide a self contained flat."/>
    <s v="375 Upper Richmond Road West, East Sheen, SW14 7NX"/>
    <s v="SW14 7NX"/>
    <m/>
    <m/>
    <m/>
    <m/>
    <m/>
    <m/>
    <m/>
    <m/>
    <m/>
    <n v="0"/>
    <m/>
    <n v="1"/>
    <m/>
    <m/>
    <m/>
    <m/>
    <m/>
    <m/>
    <m/>
    <n v="1"/>
    <n v="0"/>
    <n v="1"/>
    <n v="0"/>
    <n v="0"/>
    <n v="0"/>
    <n v="0"/>
    <n v="0"/>
    <n v="0"/>
    <n v="0"/>
    <n v="1"/>
    <x v="1"/>
    <m/>
    <n v="1"/>
    <m/>
    <m/>
    <m/>
    <m/>
    <m/>
    <m/>
    <m/>
    <m/>
    <m/>
    <n v="1"/>
    <n v="1"/>
    <m/>
    <m/>
    <n v="520455"/>
    <n v="175362"/>
    <x v="1"/>
    <x v="1"/>
    <m/>
    <x v="3"/>
    <m/>
    <x v="0"/>
    <m/>
    <m/>
    <m/>
    <x v="0"/>
    <m/>
  </r>
  <r>
    <s v="21/1521/FUL"/>
    <x v="2"/>
    <x v="0"/>
    <d v="2021-11-09T00:00:00"/>
    <d v="2024-11-09T00:00:00"/>
    <d v="2022-03-01T00:00:00"/>
    <d v="2022-12-22T00:00:00"/>
    <x v="1"/>
    <x v="0"/>
    <x v="0"/>
    <s v="Part infill second floor and roof, removal of rooflights, replacement windows/doors and new doors on ground floor side elevation to facilitate the change of use of part basement, part ground floor and first and second floors from retail (Class E) to residential use (Class C3) to create 8 residential flats "/>
    <s v="54 George Street, Richmond, TW9 1HJ"/>
    <s v="TW9 1HJ"/>
    <m/>
    <m/>
    <m/>
    <m/>
    <m/>
    <m/>
    <m/>
    <m/>
    <m/>
    <n v="0"/>
    <n v="7"/>
    <n v="1"/>
    <m/>
    <m/>
    <m/>
    <m/>
    <m/>
    <m/>
    <m/>
    <n v="8"/>
    <n v="7"/>
    <n v="1"/>
    <n v="0"/>
    <n v="0"/>
    <n v="0"/>
    <n v="0"/>
    <n v="0"/>
    <n v="0"/>
    <n v="0"/>
    <n v="8"/>
    <x v="1"/>
    <m/>
    <n v="8"/>
    <m/>
    <m/>
    <m/>
    <m/>
    <m/>
    <m/>
    <m/>
    <m/>
    <m/>
    <n v="8"/>
    <n v="8"/>
    <m/>
    <m/>
    <n v="517861"/>
    <n v="174904"/>
    <x v="4"/>
    <x v="4"/>
    <m/>
    <x v="4"/>
    <m/>
    <x v="0"/>
    <m/>
    <m/>
    <m/>
    <x v="1"/>
    <s v="CA17 Central Richmond"/>
  </r>
  <r>
    <s v="21/1600/GPD15"/>
    <x v="2"/>
    <x v="1"/>
    <d v="2021-06-23T00:00:00"/>
    <d v="2024-06-23T00:00:00"/>
    <d v="2022-03-31T00:00:00"/>
    <d v="2022-12-23T00:00:00"/>
    <x v="1"/>
    <x v="0"/>
    <x v="0"/>
    <s v="Change of use of the office building (Use Class E) to 1No. one-bed and 2No. two-bed residential units"/>
    <s v="Unit 5, The Mews, 53 High Street, Hampton Hill"/>
    <s v="TW12 1NH"/>
    <m/>
    <m/>
    <m/>
    <m/>
    <m/>
    <m/>
    <m/>
    <m/>
    <m/>
    <n v="0"/>
    <n v="1"/>
    <n v="2"/>
    <m/>
    <m/>
    <m/>
    <m/>
    <m/>
    <m/>
    <m/>
    <n v="3"/>
    <n v="1"/>
    <n v="2"/>
    <n v="0"/>
    <n v="0"/>
    <n v="0"/>
    <n v="0"/>
    <n v="0"/>
    <n v="0"/>
    <n v="0"/>
    <n v="3"/>
    <x v="1"/>
    <m/>
    <n v="3"/>
    <m/>
    <m/>
    <m/>
    <m/>
    <m/>
    <m/>
    <m/>
    <m/>
    <m/>
    <n v="3"/>
    <n v="3"/>
    <m/>
    <m/>
    <n v="514225"/>
    <n v="170812"/>
    <x v="6"/>
    <x v="6"/>
    <m/>
    <x v="1"/>
    <m/>
    <x v="1"/>
    <s v="High Street, Hampton Hill"/>
    <m/>
    <m/>
    <x v="1"/>
    <s v="CA38 High Street Hampton Hill"/>
  </r>
  <r>
    <s v="21/2217/GPD15"/>
    <x v="2"/>
    <x v="1"/>
    <d v="2021-08-12T00:00:00"/>
    <d v="2024-08-12T00:00:00"/>
    <d v="2022-02-01T00:00:00"/>
    <d v="2022-06-23T00:00:00"/>
    <x v="1"/>
    <x v="0"/>
    <x v="0"/>
    <s v="Conversion of the first floor offices accommodation to a two bedroom flat"/>
    <s v="2 Tudor Road, Hampton, TW12 2NQ_x000a_"/>
    <s v="TW12 2NQ"/>
    <m/>
    <m/>
    <m/>
    <m/>
    <m/>
    <m/>
    <m/>
    <m/>
    <m/>
    <n v="0"/>
    <m/>
    <n v="1"/>
    <m/>
    <m/>
    <m/>
    <m/>
    <m/>
    <m/>
    <m/>
    <n v="1"/>
    <n v="0"/>
    <n v="1"/>
    <n v="0"/>
    <n v="0"/>
    <n v="0"/>
    <n v="0"/>
    <n v="0"/>
    <n v="0"/>
    <n v="0"/>
    <n v="1"/>
    <x v="1"/>
    <m/>
    <n v="1"/>
    <m/>
    <m/>
    <m/>
    <m/>
    <m/>
    <m/>
    <m/>
    <m/>
    <m/>
    <n v="1"/>
    <n v="1"/>
    <m/>
    <m/>
    <n v="513441"/>
    <n v="169949"/>
    <x v="12"/>
    <x v="12"/>
    <m/>
    <x v="1"/>
    <m/>
    <x v="1"/>
    <s v="Wensleydale Road, Hampton"/>
    <m/>
    <m/>
    <x v="0"/>
    <m/>
  </r>
  <r>
    <s v="21/2391/FUL"/>
    <x v="1"/>
    <x v="0"/>
    <d v="2021-10-13T00:00:00"/>
    <d v="2024-10-13T00:00:00"/>
    <d v="2022-03-01T00:00:00"/>
    <m/>
    <x v="1"/>
    <x v="0"/>
    <x v="0"/>
    <s v="Erection of a single storey rear extension comprising lower of ground level, removal of glazed extension at ground floor level, rear dormer roof extension, 2 rooflights to front roof slope, cycle and refuse stores and hard and soft landscaping to facilitate the conversion of two flats to a single dwelling."/>
    <s v="24 Cambrian Road, Richmond"/>
    <s v="TW10 6JQ"/>
    <m/>
    <n v="1"/>
    <n v="1"/>
    <m/>
    <m/>
    <m/>
    <m/>
    <m/>
    <m/>
    <n v="2"/>
    <m/>
    <m/>
    <m/>
    <m/>
    <m/>
    <n v="1"/>
    <m/>
    <m/>
    <m/>
    <n v="1"/>
    <n v="0"/>
    <n v="-1"/>
    <n v="-1"/>
    <n v="0"/>
    <n v="0"/>
    <n v="1"/>
    <n v="0"/>
    <n v="0"/>
    <n v="0"/>
    <n v="-1"/>
    <x v="1"/>
    <m/>
    <n v="-1"/>
    <m/>
    <m/>
    <m/>
    <m/>
    <m/>
    <m/>
    <m/>
    <m/>
    <m/>
    <n v="-1"/>
    <n v="-1"/>
    <m/>
    <m/>
    <n v="518740"/>
    <n v="174094"/>
    <x v="4"/>
    <x v="4"/>
    <m/>
    <x v="1"/>
    <m/>
    <x v="0"/>
    <m/>
    <m/>
    <m/>
    <x v="1"/>
    <s v="CA5 Richmond Hill"/>
  </r>
  <r>
    <s v="21/2400/GPD15"/>
    <x v="2"/>
    <x v="1"/>
    <d v="2021-08-25T00:00:00"/>
    <d v="2024-08-25T00:00:00"/>
    <d v="2022-02-01T00:00:00"/>
    <m/>
    <x v="1"/>
    <x v="0"/>
    <x v="0"/>
    <s v="Change of use of first floor from B1(a)(Offices) to C3 (residential) use to provide 2 x 1 bed flats_x000d_"/>
    <s v="95 South Worple Way, East Sheen, London"/>
    <s v="SW14 8ND"/>
    <m/>
    <m/>
    <m/>
    <m/>
    <m/>
    <m/>
    <m/>
    <m/>
    <m/>
    <n v="0"/>
    <n v="2"/>
    <m/>
    <m/>
    <m/>
    <m/>
    <m/>
    <m/>
    <m/>
    <m/>
    <n v="2"/>
    <n v="2"/>
    <n v="0"/>
    <n v="0"/>
    <n v="0"/>
    <n v="0"/>
    <n v="0"/>
    <n v="0"/>
    <n v="0"/>
    <n v="0"/>
    <n v="2"/>
    <x v="1"/>
    <m/>
    <m/>
    <n v="2"/>
    <m/>
    <m/>
    <m/>
    <m/>
    <m/>
    <m/>
    <m/>
    <m/>
    <n v="2"/>
    <n v="2"/>
    <m/>
    <m/>
    <n v="520540"/>
    <n v="175748"/>
    <x v="1"/>
    <x v="1"/>
    <m/>
    <x v="3"/>
    <m/>
    <x v="0"/>
    <m/>
    <m/>
    <m/>
    <x v="0"/>
    <m/>
  </r>
  <r>
    <s v="21/3152/FUL"/>
    <x v="0"/>
    <x v="0"/>
    <d v="2021-11-24T00:00:00"/>
    <d v="2024-11-24T00:00:00"/>
    <d v="2022-02-01T00:00:00"/>
    <m/>
    <x v="1"/>
    <x v="0"/>
    <x v="0"/>
    <s v="Demolition of existing house and construction of detached 2-storey dwelling house with basement and accomodation in roof space and associated hard and soft landscaping"/>
    <s v="2 Fife Road, East Sheen, London, SW14 7EP, "/>
    <s v="SW14 7EP"/>
    <m/>
    <m/>
    <m/>
    <n v="1"/>
    <m/>
    <m/>
    <m/>
    <m/>
    <m/>
    <n v="1"/>
    <m/>
    <m/>
    <m/>
    <m/>
    <n v="1"/>
    <m/>
    <m/>
    <m/>
    <m/>
    <n v="1"/>
    <n v="0"/>
    <n v="0"/>
    <n v="0"/>
    <n v="-1"/>
    <n v="1"/>
    <n v="0"/>
    <n v="0"/>
    <n v="0"/>
    <n v="0"/>
    <n v="0"/>
    <x v="1"/>
    <m/>
    <n v="0"/>
    <m/>
    <m/>
    <m/>
    <m/>
    <m/>
    <m/>
    <m/>
    <m/>
    <m/>
    <n v="0"/>
    <n v="0"/>
    <m/>
    <m/>
    <n v="520008"/>
    <n v="174808"/>
    <x v="1"/>
    <x v="1"/>
    <m/>
    <x v="1"/>
    <m/>
    <x v="0"/>
    <m/>
    <m/>
    <m/>
    <x v="1"/>
    <s v="CA13 Christchurch Road East Sheen"/>
  </r>
  <r>
    <s v="21/3676/GPD26"/>
    <x v="2"/>
    <x v="1"/>
    <d v="2021-12-10T00:00:00"/>
    <d v="2024-12-10T00:00:00"/>
    <d v="2021-12-13T00:00:00"/>
    <m/>
    <x v="1"/>
    <x v="0"/>
    <x v="0"/>
    <s v="Change of use from Doctors Surgery (Class E) to a Single Family/Household Dwellinghouse (C3)"/>
    <s v="224 London Road, Twickenham, TW1 1EU, "/>
    <s v="TW1 1EU"/>
    <m/>
    <m/>
    <m/>
    <m/>
    <m/>
    <m/>
    <m/>
    <m/>
    <m/>
    <n v="0"/>
    <m/>
    <m/>
    <m/>
    <m/>
    <n v="1"/>
    <m/>
    <m/>
    <m/>
    <m/>
    <n v="1"/>
    <n v="0"/>
    <n v="0"/>
    <n v="0"/>
    <n v="0"/>
    <n v="1"/>
    <n v="0"/>
    <n v="0"/>
    <n v="0"/>
    <n v="0"/>
    <n v="1"/>
    <x v="1"/>
    <m/>
    <n v="1"/>
    <m/>
    <m/>
    <m/>
    <m/>
    <m/>
    <m/>
    <m/>
    <m/>
    <m/>
    <n v="1"/>
    <n v="1"/>
    <m/>
    <m/>
    <n v="516107"/>
    <n v="174400"/>
    <x v="0"/>
    <x v="0"/>
    <m/>
    <x v="1"/>
    <m/>
    <x v="0"/>
    <m/>
    <m/>
    <m/>
    <x v="0"/>
    <m/>
  </r>
  <r>
    <s v="21/3971/GPD26"/>
    <x v="2"/>
    <x v="1"/>
    <d v="2022-01-20T00:00:00"/>
    <d v="2025-01-25T00:00:00"/>
    <d v="2022-03-01T00:00:00"/>
    <d v="2022-12-14T00:00:00"/>
    <x v="1"/>
    <x v="0"/>
    <x v="0"/>
    <s v="Conversion from restaurant use class E (B) (formerly A3) to 4 x self contained residential units"/>
    <s v="117 London Road, Twickenham, TW1 1EE"/>
    <s v="TW1 1EE"/>
    <m/>
    <m/>
    <m/>
    <m/>
    <m/>
    <m/>
    <m/>
    <m/>
    <m/>
    <n v="0"/>
    <n v="3"/>
    <n v="1"/>
    <m/>
    <m/>
    <m/>
    <m/>
    <m/>
    <m/>
    <m/>
    <n v="4"/>
    <n v="3"/>
    <n v="1"/>
    <n v="0"/>
    <n v="0"/>
    <n v="0"/>
    <n v="0"/>
    <n v="0"/>
    <n v="0"/>
    <n v="0"/>
    <n v="4"/>
    <x v="1"/>
    <m/>
    <n v="4"/>
    <m/>
    <m/>
    <m/>
    <m/>
    <m/>
    <m/>
    <m/>
    <m/>
    <m/>
    <n v="4"/>
    <n v="4"/>
    <m/>
    <m/>
    <n v="516015"/>
    <n v="173773"/>
    <x v="0"/>
    <x v="0"/>
    <m/>
    <x v="1"/>
    <m/>
    <x v="0"/>
    <m/>
    <m/>
    <m/>
    <x v="0"/>
    <m/>
  </r>
  <r>
    <s v="22/0429/GPD26"/>
    <x v="2"/>
    <x v="1"/>
    <d v="2022-03-21T00:00:00"/>
    <d v="2025-03-21T00:00:00"/>
    <d v="2022-03-31T00:00:00"/>
    <d v="2022-09-09T00:00:00"/>
    <x v="1"/>
    <x v="0"/>
    <x v="0"/>
    <s v="Change of use of a commercial office building in to 5 no. 1 bedrooms flats"/>
    <s v="3 Mount Mews, Hampton, TW12 2SH"/>
    <s v="TW12 2SH"/>
    <m/>
    <m/>
    <m/>
    <m/>
    <m/>
    <m/>
    <m/>
    <m/>
    <m/>
    <n v="0"/>
    <n v="5"/>
    <m/>
    <m/>
    <m/>
    <m/>
    <m/>
    <m/>
    <m/>
    <m/>
    <n v="5"/>
    <n v="5"/>
    <n v="0"/>
    <n v="0"/>
    <n v="0"/>
    <n v="0"/>
    <n v="0"/>
    <n v="0"/>
    <n v="0"/>
    <n v="0"/>
    <n v="5"/>
    <x v="1"/>
    <m/>
    <n v="5"/>
    <m/>
    <m/>
    <m/>
    <m/>
    <m/>
    <m/>
    <m/>
    <m/>
    <m/>
    <n v="5"/>
    <n v="5"/>
    <m/>
    <m/>
    <n v="513957"/>
    <n v="169583"/>
    <x v="12"/>
    <x v="12"/>
    <m/>
    <x v="1"/>
    <m/>
    <x v="0"/>
    <m/>
    <m/>
    <m/>
    <x v="1"/>
    <s v="CA12 Hampton Village"/>
  </r>
  <r>
    <s v="17/0925/FUL"/>
    <x v="4"/>
    <x v="0"/>
    <d v="2021-08-10T00:00:00"/>
    <d v="2024-08-10T00:00:00"/>
    <m/>
    <m/>
    <x v="2"/>
    <x v="0"/>
    <x v="0"/>
    <s v="Two storey side extension, first floor rear extension, rear dormer roof extension and installation of external metal staircase to facilitate the provision of 1 no. 1 bed flat and reconfiguration of existing 2 bed flat to 1 bed flat and associated parking,"/>
    <s v="638 Hanworth Road, Whitton, Hounslow, TW4 5NP, "/>
    <s v="TW4 5NP"/>
    <m/>
    <n v="1"/>
    <m/>
    <m/>
    <m/>
    <m/>
    <m/>
    <m/>
    <m/>
    <n v="1"/>
    <n v="2"/>
    <m/>
    <m/>
    <m/>
    <m/>
    <m/>
    <m/>
    <m/>
    <m/>
    <n v="2"/>
    <n v="2"/>
    <n v="-1"/>
    <n v="0"/>
    <n v="0"/>
    <n v="0"/>
    <n v="0"/>
    <n v="0"/>
    <n v="0"/>
    <n v="0"/>
    <n v="1"/>
    <x v="1"/>
    <m/>
    <n v="1"/>
    <m/>
    <m/>
    <m/>
    <m/>
    <m/>
    <m/>
    <m/>
    <m/>
    <m/>
    <n v="1"/>
    <n v="1"/>
    <m/>
    <m/>
    <n v="512771"/>
    <n v="173675"/>
    <x v="14"/>
    <x v="14"/>
    <m/>
    <x v="1"/>
    <m/>
    <x v="1"/>
    <s v="Hanworth Road"/>
    <m/>
    <m/>
    <x v="0"/>
    <m/>
  </r>
  <r>
    <s v="17/2872/FUL"/>
    <x v="0"/>
    <x v="0"/>
    <d v="2019-05-30T00:00:00"/>
    <d v="2022-05-30T00:00:00"/>
    <m/>
    <m/>
    <x v="2"/>
    <x v="0"/>
    <x v="0"/>
    <s v="Erection of a one and a half storey, three-bedroom house in the rear garden of 33 (sited to rear of 35-35a) Wensleydale Road, with accommodation at basement level, associated hard and soft landscaping, 4 no.parking, refuse/recycling and cycle stores."/>
    <s v="33 Wensleydale Road, Hampton, TW12 2LP"/>
    <s v="TW12 2LP"/>
    <m/>
    <m/>
    <m/>
    <m/>
    <m/>
    <m/>
    <m/>
    <m/>
    <m/>
    <n v="0"/>
    <m/>
    <m/>
    <n v="1"/>
    <m/>
    <m/>
    <m/>
    <m/>
    <m/>
    <m/>
    <n v="1"/>
    <n v="0"/>
    <n v="0"/>
    <n v="1"/>
    <n v="0"/>
    <n v="0"/>
    <n v="0"/>
    <n v="0"/>
    <n v="0"/>
    <n v="0"/>
    <n v="1"/>
    <x v="1"/>
    <m/>
    <m/>
    <n v="1"/>
    <m/>
    <m/>
    <m/>
    <m/>
    <m/>
    <m/>
    <m/>
    <m/>
    <n v="1"/>
    <n v="1"/>
    <m/>
    <m/>
    <n v="513537"/>
    <n v="170046"/>
    <x v="12"/>
    <x v="12"/>
    <m/>
    <x v="1"/>
    <m/>
    <x v="0"/>
    <m/>
    <m/>
    <m/>
    <x v="0"/>
    <m/>
  </r>
  <r>
    <s v="17/4005/FUL"/>
    <x v="4"/>
    <x v="0"/>
    <d v="2020-03-05T00:00:00"/>
    <d v="2023-03-05T00:00:00"/>
    <m/>
    <m/>
    <x v="2"/>
    <x v="0"/>
    <x v="0"/>
    <s v="Installation of new shopfront, new front access door, new windows to front and rear facades, alterations to and replacement of existing fenestration, removal of external staircase at rear ground and first floor level, provision of bike store and removal of extract system to provide 1 No. additional residential flat on the upper floors (2 x studios in total)."/>
    <s v="51 Kew Road, Richmond, TW9 2NQ"/>
    <s v="TW9 2NQ"/>
    <n v="1"/>
    <m/>
    <m/>
    <m/>
    <m/>
    <m/>
    <m/>
    <m/>
    <m/>
    <n v="1"/>
    <n v="2"/>
    <m/>
    <m/>
    <m/>
    <m/>
    <m/>
    <m/>
    <m/>
    <m/>
    <n v="2"/>
    <n v="1"/>
    <n v="0"/>
    <n v="0"/>
    <n v="0"/>
    <n v="0"/>
    <n v="0"/>
    <n v="0"/>
    <n v="0"/>
    <n v="0"/>
    <n v="1"/>
    <x v="1"/>
    <m/>
    <m/>
    <n v="1"/>
    <m/>
    <m/>
    <m/>
    <m/>
    <m/>
    <m/>
    <m/>
    <m/>
    <n v="1"/>
    <n v="1"/>
    <m/>
    <m/>
    <n v="518109"/>
    <n v="175300"/>
    <x v="4"/>
    <x v="4"/>
    <m/>
    <x v="4"/>
    <m/>
    <x v="0"/>
    <m/>
    <m/>
    <m/>
    <x v="1"/>
    <s v="CA17 Central Richmond"/>
  </r>
  <r>
    <s v="17/4477/FUL"/>
    <x v="1"/>
    <x v="0"/>
    <d v="2019-05-23T00:00:00"/>
    <d v="2022-05-23T00:00:00"/>
    <m/>
    <m/>
    <x v="2"/>
    <x v="0"/>
    <x v="0"/>
    <s v="Conversion of 2 flats into a single dwelling. Erection of a rear extension on the lower ground floor. Vertical enlargement of a rear window on the raised ground floor."/>
    <s v="15 Friars Stile Road, Richmond"/>
    <s v="TW10 6NH"/>
    <m/>
    <m/>
    <n v="2"/>
    <m/>
    <m/>
    <m/>
    <m/>
    <m/>
    <m/>
    <n v="2"/>
    <m/>
    <m/>
    <m/>
    <m/>
    <n v="1"/>
    <m/>
    <m/>
    <m/>
    <m/>
    <n v="1"/>
    <n v="0"/>
    <n v="0"/>
    <n v="-2"/>
    <n v="0"/>
    <n v="1"/>
    <n v="0"/>
    <n v="0"/>
    <n v="0"/>
    <n v="0"/>
    <n v="-1"/>
    <x v="1"/>
    <m/>
    <m/>
    <n v="-1"/>
    <m/>
    <m/>
    <m/>
    <m/>
    <m/>
    <m/>
    <m/>
    <m/>
    <n v="-1"/>
    <n v="-1"/>
    <m/>
    <m/>
    <n v="518418"/>
    <n v="174325"/>
    <x v="4"/>
    <x v="4"/>
    <m/>
    <x v="1"/>
    <m/>
    <x v="0"/>
    <m/>
    <m/>
    <m/>
    <x v="1"/>
    <s v="CA30 St Matthias Richmond"/>
  </r>
  <r>
    <s v="18/0315/FUL"/>
    <x v="0"/>
    <x v="0"/>
    <d v="2019-06-20T00:00:00"/>
    <d v="2022-06-20T00:00:00"/>
    <m/>
    <m/>
    <x v="2"/>
    <x v="0"/>
    <x v="0"/>
    <s v="Demolition of the existing Church Hall and the bungalow at No 44 The Avenue and erection of four dwellings (3 x 4B7P, 1 x 3B5P) (Use Class C3 Dwelling Houses); a new entrance lobby (Narthex) to All Saints' Church and a new Church Hall (Use Class D1: Non-R"/>
    <s v="All Saints Parish Church, The Avenue, Hampton, TW12 3RG"/>
    <s v="TW12 3RG"/>
    <m/>
    <m/>
    <n v="1"/>
    <m/>
    <m/>
    <m/>
    <m/>
    <m/>
    <m/>
    <n v="1"/>
    <m/>
    <n v="1"/>
    <n v="1"/>
    <n v="3"/>
    <m/>
    <m/>
    <m/>
    <m/>
    <m/>
    <n v="5"/>
    <n v="0"/>
    <n v="1"/>
    <n v="0"/>
    <n v="3"/>
    <n v="0"/>
    <n v="0"/>
    <n v="0"/>
    <n v="0"/>
    <n v="0"/>
    <n v="4"/>
    <x v="1"/>
    <m/>
    <m/>
    <n v="4"/>
    <m/>
    <m/>
    <m/>
    <m/>
    <m/>
    <m/>
    <m/>
    <m/>
    <n v="4"/>
    <n v="4"/>
    <m/>
    <m/>
    <n v="512966"/>
    <n v="170724"/>
    <x v="17"/>
    <x v="17"/>
    <m/>
    <x v="1"/>
    <m/>
    <x v="0"/>
    <m/>
    <m/>
    <m/>
    <x v="0"/>
    <m/>
  </r>
  <r>
    <s v="18/1114/FUL"/>
    <x v="4"/>
    <x v="0"/>
    <d v="2019-07-25T00:00:00"/>
    <d v="2022-07-25T00:00:00"/>
    <m/>
    <m/>
    <x v="2"/>
    <x v="0"/>
    <x v="0"/>
    <s v="Proposed extension at roof level and 3 storey rear staircase extension to facilitate the creation of 1 no. 1B2P flat.  Reconfiguration of existing 2 x 2 bed maisonettes into 2 x 2 bed flats.  Alterations to external elevations of the property.  Provsion of 1 no. parking (accessed from Taylor close), bin storage and bicycle storage."/>
    <s v="34 And 36 Taylor Close And, 177 High Street, Hampton Hill"/>
    <s v="TW12 1LF"/>
    <m/>
    <m/>
    <n v="2"/>
    <m/>
    <m/>
    <m/>
    <m/>
    <m/>
    <m/>
    <n v="2"/>
    <n v="1"/>
    <n v="2"/>
    <m/>
    <m/>
    <m/>
    <m/>
    <m/>
    <m/>
    <m/>
    <n v="3"/>
    <n v="1"/>
    <n v="2"/>
    <n v="-2"/>
    <n v="0"/>
    <n v="0"/>
    <n v="0"/>
    <n v="0"/>
    <n v="0"/>
    <n v="0"/>
    <n v="1"/>
    <x v="1"/>
    <m/>
    <m/>
    <n v="1"/>
    <m/>
    <m/>
    <m/>
    <m/>
    <m/>
    <m/>
    <m/>
    <m/>
    <n v="1"/>
    <n v="1"/>
    <m/>
    <m/>
    <n v="514448"/>
    <n v="171212"/>
    <x v="6"/>
    <x v="6"/>
    <m/>
    <x v="1"/>
    <m/>
    <x v="1"/>
    <s v="High Street, Hampton Hill"/>
    <m/>
    <m/>
    <x v="1"/>
    <s v="CA38 High Street Hampton Hill"/>
  </r>
  <r>
    <s v="18/2943/FUL"/>
    <x v="3"/>
    <x v="0"/>
    <d v="2019-11-07T00:00:00"/>
    <d v="2022-11-07T00:00:00"/>
    <m/>
    <m/>
    <x v="2"/>
    <x v="0"/>
    <x v="0"/>
    <s v="Construction of part second floor extension to facilitate the creation of 6No. one bedroom flats with associated alterations, new bin and cycle storage and associated car parking."/>
    <s v="A1 - A3 Kingsway, Oldfield Road, Hampton, TW12 2HD"/>
    <s v="TW12 2HE"/>
    <m/>
    <m/>
    <m/>
    <m/>
    <m/>
    <m/>
    <m/>
    <m/>
    <m/>
    <n v="0"/>
    <n v="6"/>
    <m/>
    <m/>
    <m/>
    <m/>
    <m/>
    <m/>
    <m/>
    <m/>
    <n v="6"/>
    <n v="6"/>
    <n v="0"/>
    <n v="0"/>
    <n v="0"/>
    <n v="0"/>
    <n v="0"/>
    <n v="0"/>
    <n v="0"/>
    <n v="0"/>
    <n v="6"/>
    <x v="1"/>
    <m/>
    <m/>
    <n v="6"/>
    <m/>
    <m/>
    <m/>
    <m/>
    <m/>
    <m/>
    <m/>
    <m/>
    <n v="6"/>
    <n v="6"/>
    <m/>
    <m/>
    <n v="512869"/>
    <n v="169793"/>
    <x v="12"/>
    <x v="12"/>
    <m/>
    <x v="1"/>
    <m/>
    <x v="0"/>
    <m/>
    <m/>
    <m/>
    <x v="0"/>
    <m/>
  </r>
  <r>
    <s v="18/3003/FUL"/>
    <x v="0"/>
    <x v="0"/>
    <d v="2019-05-24T00:00:00"/>
    <d v="2022-05-24T00:00:00"/>
    <m/>
    <m/>
    <x v="2"/>
    <x v="0"/>
    <x v="0"/>
    <s v="Part single, part two-storey rear extension to facilitate the creation of a 1No. 2-bedroom (3 person) dwellinghouse with associated hard and soft landscaping, new boundary railings, sliding gate and timber fencing, cycle, refuse and recycle storage and fo"/>
    <s v="391 St Margarets Road, Twickenham,  TW7 7BZ"/>
    <s v="TW7 7BZ"/>
    <m/>
    <m/>
    <m/>
    <m/>
    <m/>
    <m/>
    <m/>
    <m/>
    <m/>
    <n v="0"/>
    <m/>
    <n v="1"/>
    <m/>
    <m/>
    <m/>
    <m/>
    <m/>
    <m/>
    <m/>
    <n v="1"/>
    <n v="0"/>
    <n v="1"/>
    <n v="0"/>
    <n v="0"/>
    <n v="0"/>
    <n v="0"/>
    <n v="0"/>
    <n v="0"/>
    <n v="0"/>
    <n v="1"/>
    <x v="1"/>
    <m/>
    <m/>
    <n v="1"/>
    <m/>
    <m/>
    <m/>
    <m/>
    <m/>
    <m/>
    <m/>
    <m/>
    <n v="1"/>
    <n v="1"/>
    <m/>
    <m/>
    <n v="516557"/>
    <n v="175273"/>
    <x v="0"/>
    <x v="0"/>
    <m/>
    <x v="1"/>
    <m/>
    <x v="0"/>
    <m/>
    <m/>
    <m/>
    <x v="0"/>
    <m/>
  </r>
  <r>
    <s v="18/3310/FUL"/>
    <x v="0"/>
    <x v="0"/>
    <d v="2020-09-16T00:00:00"/>
    <d v="2023-09-16T00:00:00"/>
    <m/>
    <m/>
    <x v="2"/>
    <x v="0"/>
    <x v="1"/>
    <s v="Demolition of existing buildings and structures, and redevelopment of the site to provide a 4-6 storey specialist extra care facility for the elderly with existing health conditions, comprising of 88 units, communal healthcare, therapy, leisure and social"/>
    <s v="Kew Biothane Plant, Melliss Avenue, Kew"/>
    <s v="TW9"/>
    <m/>
    <m/>
    <m/>
    <m/>
    <m/>
    <m/>
    <m/>
    <m/>
    <m/>
    <n v="0"/>
    <n v="13"/>
    <n v="75"/>
    <m/>
    <m/>
    <m/>
    <m/>
    <m/>
    <m/>
    <m/>
    <n v="88"/>
    <n v="13"/>
    <n v="75"/>
    <n v="0"/>
    <n v="0"/>
    <n v="0"/>
    <n v="0"/>
    <n v="0"/>
    <n v="0"/>
    <n v="0"/>
    <n v="88"/>
    <x v="0"/>
    <m/>
    <m/>
    <n v="22"/>
    <n v="22"/>
    <n v="22"/>
    <n v="22"/>
    <m/>
    <m/>
    <m/>
    <m/>
    <m/>
    <n v="88"/>
    <n v="88"/>
    <s v="Y"/>
    <s v="Y"/>
    <n v="519778"/>
    <n v="176914"/>
    <x v="13"/>
    <x v="13"/>
    <m/>
    <x v="1"/>
    <s v="Thames Policy Area"/>
    <x v="0"/>
    <m/>
    <m/>
    <s v="Townmead Kew"/>
    <x v="0"/>
    <m/>
  </r>
  <r>
    <s v="18/3418/FUL"/>
    <x v="0"/>
    <x v="0"/>
    <d v="2020-11-10T00:00:00"/>
    <d v="2023-11-10T00:00:00"/>
    <m/>
    <m/>
    <x v="2"/>
    <x v="0"/>
    <x v="0"/>
    <s v="Demolition of existing garages and erection of 1no. Dwelling house. Relocation of entrance to existing flats."/>
    <s v="332 Richmond Road, Twickenham, TW1 2DU"/>
    <s v="TW1 2DU"/>
    <m/>
    <m/>
    <m/>
    <m/>
    <m/>
    <m/>
    <m/>
    <m/>
    <m/>
    <n v="0"/>
    <m/>
    <n v="1"/>
    <m/>
    <m/>
    <m/>
    <m/>
    <m/>
    <m/>
    <m/>
    <n v="1"/>
    <n v="0"/>
    <n v="1"/>
    <n v="0"/>
    <n v="0"/>
    <n v="0"/>
    <n v="0"/>
    <n v="0"/>
    <n v="0"/>
    <n v="0"/>
    <n v="1"/>
    <x v="1"/>
    <m/>
    <m/>
    <n v="1"/>
    <m/>
    <m/>
    <m/>
    <m/>
    <m/>
    <m/>
    <m/>
    <m/>
    <n v="1"/>
    <n v="1"/>
    <m/>
    <m/>
    <n v="517407"/>
    <n v="174195"/>
    <x v="3"/>
    <x v="3"/>
    <m/>
    <x v="1"/>
    <m/>
    <x v="1"/>
    <s v="East Twickenham"/>
    <m/>
    <m/>
    <x v="1"/>
    <s v="CA66 Richmond Road East Twickenham"/>
  </r>
  <r>
    <s v="18/3642/OUT"/>
    <x v="0"/>
    <x v="0"/>
    <d v="2020-09-14T00:00:00"/>
    <d v="2023-09-14T00:00:00"/>
    <m/>
    <m/>
    <x v="2"/>
    <x v="0"/>
    <x v="0"/>
    <s v="Outline planning permission for the demolition and comprehensive redevelopment (phased development) of land at Barnes Hospital to provide a mixed use development comprising a health centre (Use Class D1), a Special Educational Needs (SEN) School (Use Clas"/>
    <s v="Barnes Hospital, South Worple Way, East Sheen, London, SW14 8SU"/>
    <s v="SW14 8SU"/>
    <m/>
    <m/>
    <m/>
    <m/>
    <m/>
    <m/>
    <m/>
    <m/>
    <m/>
    <n v="0"/>
    <n v="22"/>
    <n v="31"/>
    <n v="12"/>
    <m/>
    <m/>
    <m/>
    <m/>
    <m/>
    <m/>
    <n v="65"/>
    <n v="22"/>
    <n v="31"/>
    <n v="12"/>
    <n v="0"/>
    <n v="0"/>
    <n v="0"/>
    <n v="0"/>
    <n v="0"/>
    <n v="0"/>
    <n v="65"/>
    <x v="0"/>
    <m/>
    <m/>
    <m/>
    <n v="21.666666666666668"/>
    <n v="21.666666666666668"/>
    <n v="21.666666666666668"/>
    <m/>
    <m/>
    <m/>
    <m/>
    <m/>
    <n v="65"/>
    <n v="65"/>
    <m/>
    <m/>
    <n v="521203"/>
    <n v="175677"/>
    <x v="10"/>
    <x v="10"/>
    <m/>
    <x v="1"/>
    <m/>
    <x v="0"/>
    <m/>
    <m/>
    <m/>
    <x v="0"/>
    <m/>
  </r>
  <r>
    <s v="18/3642/OUT"/>
    <x v="0"/>
    <x v="0"/>
    <d v="2020-09-14T00:00:00"/>
    <d v="2023-09-14T00:00:00"/>
    <m/>
    <m/>
    <x v="2"/>
    <x v="3"/>
    <x v="0"/>
    <s v="Outline planning permission for the demolition and comprehensive redevelopment (phased development) of land at Barnes Hospital to provide a mixed use development comprising a health centre (Use Class D1), a Special Educational Needs (SEN) School (Use Clas"/>
    <s v="Barnes Hospital, South Worple Way, East Sheen, London, SW14 8SU"/>
    <s v="SW14 8SU"/>
    <m/>
    <m/>
    <m/>
    <m/>
    <m/>
    <m/>
    <m/>
    <m/>
    <m/>
    <n v="0"/>
    <n v="5"/>
    <n v="7"/>
    <n v="2"/>
    <m/>
    <m/>
    <m/>
    <m/>
    <m/>
    <m/>
    <n v="14"/>
    <n v="5"/>
    <n v="7"/>
    <n v="2"/>
    <n v="0"/>
    <n v="0"/>
    <n v="0"/>
    <n v="0"/>
    <n v="0"/>
    <n v="0"/>
    <n v="14"/>
    <x v="0"/>
    <m/>
    <m/>
    <m/>
    <n v="4.666666666666667"/>
    <n v="4.666666666666667"/>
    <n v="4.666666666666667"/>
    <m/>
    <m/>
    <m/>
    <m/>
    <m/>
    <n v="14"/>
    <n v="14"/>
    <m/>
    <m/>
    <n v="521203"/>
    <n v="175677"/>
    <x v="10"/>
    <x v="10"/>
    <m/>
    <x v="1"/>
    <m/>
    <x v="0"/>
    <m/>
    <m/>
    <m/>
    <x v="0"/>
    <m/>
  </r>
  <r>
    <s v="18/3642/OUT"/>
    <x v="0"/>
    <x v="0"/>
    <d v="2020-09-14T00:00:00"/>
    <d v="2023-09-14T00:00:00"/>
    <m/>
    <m/>
    <x v="2"/>
    <x v="4"/>
    <x v="0"/>
    <s v="Outline planning permission for the demolition and comprehensive redevelopment (phased development) of land at Barnes Hospital to provide a mixed use development comprising a health centre (Use Class D1), a Special Educational Needs (SEN) School (Use Clas"/>
    <s v="Barnes Hospital, South Worple Way, East Sheen, London, SW14 8SU"/>
    <s v="SW14 8SU"/>
    <m/>
    <m/>
    <m/>
    <m/>
    <m/>
    <m/>
    <m/>
    <m/>
    <m/>
    <n v="0"/>
    <n v="3"/>
    <n v="1"/>
    <m/>
    <m/>
    <m/>
    <m/>
    <m/>
    <m/>
    <m/>
    <n v="4"/>
    <n v="3"/>
    <n v="1"/>
    <n v="0"/>
    <n v="0"/>
    <n v="0"/>
    <n v="0"/>
    <n v="0"/>
    <n v="0"/>
    <n v="0"/>
    <n v="4"/>
    <x v="0"/>
    <m/>
    <m/>
    <m/>
    <n v="1.3333333333333333"/>
    <n v="1.3333333333333333"/>
    <n v="1.3333333333333333"/>
    <m/>
    <m/>
    <m/>
    <m/>
    <m/>
    <n v="4"/>
    <n v="4"/>
    <m/>
    <m/>
    <n v="521203"/>
    <n v="175677"/>
    <x v="10"/>
    <x v="10"/>
    <m/>
    <x v="1"/>
    <m/>
    <x v="0"/>
    <m/>
    <m/>
    <m/>
    <x v="0"/>
    <m/>
  </r>
  <r>
    <s v="18/3930/FUL"/>
    <x v="0"/>
    <x v="0"/>
    <d v="2019-10-17T00:00:00"/>
    <d v="2022-10-17T00:00:00"/>
    <d v="2022-09-07T00:00:00"/>
    <m/>
    <x v="2"/>
    <x v="0"/>
    <x v="0"/>
    <s v="Demolition of existing garage and erection of 1No. 2 storey with habitable roofspace 4 bed dwelling with associated hard and soft landscaping. Alterations to existing crossover and creation of a new crossover in front of No.38 Langham Road to facilitate provision of 1No. off-street parking space to existing dwelling and proposed dwelling."/>
    <s v="38 Langham Road, Teddington, TW11 9HQ"/>
    <s v="TW11 9HQ"/>
    <m/>
    <m/>
    <m/>
    <m/>
    <m/>
    <m/>
    <m/>
    <m/>
    <m/>
    <n v="0"/>
    <m/>
    <m/>
    <m/>
    <n v="1"/>
    <m/>
    <m/>
    <m/>
    <m/>
    <m/>
    <n v="1"/>
    <n v="0"/>
    <n v="0"/>
    <n v="0"/>
    <n v="1"/>
    <n v="0"/>
    <n v="0"/>
    <n v="0"/>
    <n v="0"/>
    <n v="0"/>
    <n v="1"/>
    <x v="1"/>
    <m/>
    <m/>
    <n v="1"/>
    <m/>
    <m/>
    <m/>
    <m/>
    <m/>
    <m/>
    <m/>
    <m/>
    <n v="1"/>
    <n v="1"/>
    <m/>
    <m/>
    <n v="516550"/>
    <n v="171027"/>
    <x v="11"/>
    <x v="11"/>
    <s v="Y"/>
    <x v="1"/>
    <m/>
    <x v="0"/>
    <m/>
    <m/>
    <m/>
    <x v="0"/>
    <m/>
  </r>
  <r>
    <s v="18/3954/FUL"/>
    <x v="0"/>
    <x v="0"/>
    <d v="2019-07-08T00:00:00"/>
    <d v="2022-06-24T00:00:00"/>
    <m/>
    <m/>
    <x v="2"/>
    <x v="0"/>
    <x v="0"/>
    <s v="Demolition of existing two-storey dwelling house and construction of replacement 7-bedroom, 2-storey dwelling house (with accommodation in the roof space) and associated landscaping and new front boundary treatment."/>
    <s v="20 Sheen Common Drive, Richmond, TW10 5BN"/>
    <s v="TW10 5BN"/>
    <m/>
    <m/>
    <m/>
    <n v="1"/>
    <m/>
    <m/>
    <m/>
    <m/>
    <m/>
    <n v="1"/>
    <m/>
    <m/>
    <m/>
    <m/>
    <m/>
    <m/>
    <n v="1"/>
    <m/>
    <m/>
    <n v="1"/>
    <n v="0"/>
    <n v="0"/>
    <n v="0"/>
    <n v="-1"/>
    <n v="0"/>
    <n v="0"/>
    <n v="1"/>
    <n v="0"/>
    <n v="0"/>
    <n v="0"/>
    <x v="1"/>
    <m/>
    <n v="0"/>
    <m/>
    <m/>
    <m/>
    <m/>
    <m/>
    <m/>
    <m/>
    <m/>
    <m/>
    <n v="0"/>
    <n v="0"/>
    <m/>
    <m/>
    <n v="519436"/>
    <n v="174990"/>
    <x v="4"/>
    <x v="4"/>
    <m/>
    <x v="1"/>
    <m/>
    <x v="0"/>
    <m/>
    <m/>
    <m/>
    <x v="1"/>
    <s v="CA69 Sheen Common Drive"/>
  </r>
  <r>
    <s v="19/0198/HOT"/>
    <x v="2"/>
    <x v="0"/>
    <d v="2020-12-22T00:00:00"/>
    <d v="2023-12-22T00:00:00"/>
    <m/>
    <m/>
    <x v="2"/>
    <x v="0"/>
    <x v="0"/>
    <s v="Works of alteration and refurbishment in connection with the use of the building as a single, family dwellinghouse, including: demolition of existing Victorian side extension and construction of replacement side extension with roof terrace. Construction o"/>
    <s v="Wick House , Richmond Hill, Richmond, TW10 6RN"/>
    <s v="TW10 6RN"/>
    <m/>
    <m/>
    <m/>
    <m/>
    <m/>
    <m/>
    <m/>
    <m/>
    <m/>
    <n v="0"/>
    <m/>
    <m/>
    <m/>
    <m/>
    <n v="1"/>
    <m/>
    <m/>
    <m/>
    <m/>
    <n v="1"/>
    <n v="0"/>
    <n v="0"/>
    <n v="0"/>
    <n v="0"/>
    <n v="1"/>
    <n v="0"/>
    <n v="0"/>
    <n v="0"/>
    <n v="0"/>
    <n v="1"/>
    <x v="1"/>
    <m/>
    <m/>
    <m/>
    <m/>
    <m/>
    <m/>
    <m/>
    <m/>
    <m/>
    <m/>
    <m/>
    <n v="0"/>
    <n v="0"/>
    <m/>
    <m/>
    <n v="518366"/>
    <n v="173868"/>
    <x v="9"/>
    <x v="9"/>
    <m/>
    <x v="1"/>
    <s v="Thames Policy Area"/>
    <x v="0"/>
    <m/>
    <m/>
    <s v="Petersham Common"/>
    <x v="1"/>
    <s v="CA5 Richmond Hill"/>
  </r>
  <r>
    <s v="19/0228/FUL"/>
    <x v="1"/>
    <x v="0"/>
    <d v="2019-06-28T00:00:00"/>
    <d v="2022-06-28T00:00:00"/>
    <m/>
    <m/>
    <x v="2"/>
    <x v="0"/>
    <x v="0"/>
    <s v="Division of the existing dwelling house into two residential units in the form of semi detached houses. The demolition of the existing adjoined garage and alterations to fenestration."/>
    <s v="173 Kew Road, Richmond, TW9 2BB"/>
    <s v="TW9 2BB"/>
    <m/>
    <m/>
    <m/>
    <m/>
    <m/>
    <m/>
    <n v="1"/>
    <m/>
    <m/>
    <n v="1"/>
    <m/>
    <m/>
    <n v="1"/>
    <n v="1"/>
    <m/>
    <m/>
    <m/>
    <m/>
    <m/>
    <n v="2"/>
    <n v="0"/>
    <n v="0"/>
    <n v="1"/>
    <n v="1"/>
    <n v="0"/>
    <n v="0"/>
    <n v="-1"/>
    <n v="0"/>
    <n v="0"/>
    <n v="1"/>
    <x v="1"/>
    <m/>
    <m/>
    <n v="1"/>
    <m/>
    <m/>
    <m/>
    <m/>
    <m/>
    <m/>
    <m/>
    <m/>
    <n v="1"/>
    <n v="1"/>
    <m/>
    <m/>
    <n v="518380"/>
    <n v="175623"/>
    <x v="16"/>
    <x v="16"/>
    <m/>
    <x v="1"/>
    <m/>
    <x v="0"/>
    <m/>
    <m/>
    <m/>
    <x v="1"/>
    <s v="CA36 Kew Foot Road"/>
  </r>
  <r>
    <s v="19/0338/FUL"/>
    <x v="0"/>
    <x v="0"/>
    <d v="2019-05-24T00:00:00"/>
    <d v="2022-05-24T00:00:00"/>
    <m/>
    <m/>
    <x v="2"/>
    <x v="0"/>
    <x v="0"/>
    <s v="Demolition of existing 3-bedroom bungalow and erection of a new 3-bedroom detached house with basement level."/>
    <s v="48 Fourth Cross Road, Twickenham, TW2 5EL"/>
    <s v="TW2 5EL"/>
    <m/>
    <m/>
    <n v="1"/>
    <m/>
    <m/>
    <m/>
    <m/>
    <m/>
    <m/>
    <n v="1"/>
    <m/>
    <m/>
    <n v="1"/>
    <m/>
    <m/>
    <m/>
    <m/>
    <m/>
    <m/>
    <n v="1"/>
    <n v="0"/>
    <n v="0"/>
    <n v="0"/>
    <n v="0"/>
    <n v="0"/>
    <n v="0"/>
    <n v="0"/>
    <n v="0"/>
    <n v="0"/>
    <n v="0"/>
    <x v="1"/>
    <m/>
    <n v="0"/>
    <m/>
    <m/>
    <m/>
    <m/>
    <m/>
    <m/>
    <m/>
    <m/>
    <m/>
    <n v="0"/>
    <n v="0"/>
    <m/>
    <m/>
    <n v="514720"/>
    <n v="172712"/>
    <x v="7"/>
    <x v="7"/>
    <m/>
    <x v="1"/>
    <m/>
    <x v="0"/>
    <m/>
    <m/>
    <m/>
    <x v="0"/>
    <m/>
  </r>
  <r>
    <s v="19/0391/FUL"/>
    <x v="0"/>
    <x v="0"/>
    <d v="2020-02-20T00:00:00"/>
    <d v="2023-02-20T00:00:00"/>
    <m/>
    <m/>
    <x v="2"/>
    <x v="0"/>
    <x v="0"/>
    <s v="Demolition all buildings on site and the erection of a three-storey building and a part one, two-storey building comprising (3 x 1 bedroom and 4 x 2 bedroom) flats and approximately 805 sqm of flexible B1/D1 and flexible B1/D2 commercial floorspace, surfa"/>
    <s v="26-28 , Priests Bridge, East Sheen, London, SW14 8TA"/>
    <s v="SW14 8TA"/>
    <m/>
    <m/>
    <m/>
    <m/>
    <m/>
    <m/>
    <m/>
    <m/>
    <m/>
    <n v="0"/>
    <n v="3"/>
    <n v="4"/>
    <m/>
    <m/>
    <m/>
    <m/>
    <m/>
    <m/>
    <m/>
    <n v="7"/>
    <n v="3"/>
    <n v="4"/>
    <n v="0"/>
    <n v="0"/>
    <n v="0"/>
    <n v="0"/>
    <n v="0"/>
    <n v="0"/>
    <n v="0"/>
    <n v="7"/>
    <x v="1"/>
    <m/>
    <n v="3.5"/>
    <n v="3.5"/>
    <m/>
    <m/>
    <m/>
    <m/>
    <m/>
    <m/>
    <m/>
    <m/>
    <n v="7"/>
    <n v="7"/>
    <m/>
    <m/>
    <n v="521492"/>
    <n v="175545"/>
    <x v="10"/>
    <x v="10"/>
    <m/>
    <x v="1"/>
    <m/>
    <x v="1"/>
    <s v="Priests Bridge, Barnes"/>
    <m/>
    <m/>
    <x v="0"/>
    <m/>
  </r>
  <r>
    <s v="19/0414/FUL"/>
    <x v="0"/>
    <x v="0"/>
    <d v="2020-01-23T00:00:00"/>
    <d v="2023-01-23T00:00:00"/>
    <m/>
    <m/>
    <x v="2"/>
    <x v="0"/>
    <x v="0"/>
    <s v="Erection of 2No 3-bed, 6-person houses with associated hard and soft landscaping, cycle and refuse stores and car parking on land to rear of 56 and 58 Harvey Road."/>
    <s v="56 - 58 Harvey Road, Whitton"/>
    <s v="TW4 5LU"/>
    <m/>
    <m/>
    <m/>
    <m/>
    <m/>
    <m/>
    <m/>
    <m/>
    <m/>
    <n v="0"/>
    <m/>
    <m/>
    <n v="2"/>
    <m/>
    <m/>
    <m/>
    <m/>
    <m/>
    <m/>
    <n v="2"/>
    <n v="0"/>
    <n v="0"/>
    <n v="2"/>
    <n v="0"/>
    <n v="0"/>
    <n v="0"/>
    <n v="0"/>
    <n v="0"/>
    <n v="0"/>
    <n v="2"/>
    <x v="1"/>
    <m/>
    <n v="1"/>
    <n v="1"/>
    <m/>
    <m/>
    <m/>
    <m/>
    <m/>
    <m/>
    <m/>
    <m/>
    <n v="2"/>
    <n v="2"/>
    <m/>
    <m/>
    <n v="513048"/>
    <n v="173758"/>
    <x v="14"/>
    <x v="14"/>
    <s v="Y"/>
    <x v="1"/>
    <m/>
    <x v="0"/>
    <m/>
    <m/>
    <m/>
    <x v="0"/>
    <m/>
  </r>
  <r>
    <s v="19/0483/FUL"/>
    <x v="1"/>
    <x v="0"/>
    <d v="2021-08-27T00:00:00"/>
    <d v="2024-08-27T00:00:00"/>
    <m/>
    <m/>
    <x v="2"/>
    <x v="0"/>
    <x v="0"/>
    <s v="Insertion of 3 no. rooflights on front roof slope and 2 no. rear dormer roof extensions to facilitate the conversion of existing 2 no. 3 bed maisonettes at no. 8A and 10A High Street to 5 flats (4 no. 1 bed and 1 no. 2 bed)"/>
    <s v="8 - 10 High Street, Teddington"/>
    <s v="TW11 8EW"/>
    <m/>
    <m/>
    <n v="2"/>
    <m/>
    <m/>
    <m/>
    <m/>
    <m/>
    <m/>
    <n v="2"/>
    <n v="4"/>
    <n v="1"/>
    <m/>
    <m/>
    <m/>
    <m/>
    <m/>
    <m/>
    <m/>
    <n v="5"/>
    <n v="4"/>
    <n v="1"/>
    <n v="-2"/>
    <n v="0"/>
    <n v="0"/>
    <n v="0"/>
    <n v="0"/>
    <n v="0"/>
    <n v="0"/>
    <n v="3"/>
    <x v="1"/>
    <m/>
    <n v="1.5"/>
    <n v="1.5"/>
    <m/>
    <m/>
    <m/>
    <m/>
    <m/>
    <m/>
    <m/>
    <m/>
    <n v="3"/>
    <n v="3"/>
    <m/>
    <m/>
    <n v="515988"/>
    <n v="171089"/>
    <x v="2"/>
    <x v="2"/>
    <m/>
    <x v="2"/>
    <m/>
    <x v="0"/>
    <m/>
    <m/>
    <m/>
    <x v="1"/>
    <s v="CA37 High Street Teddington"/>
  </r>
  <r>
    <s v="19/0495/FUL"/>
    <x v="0"/>
    <x v="0"/>
    <d v="2020-09-04T00:00:00"/>
    <d v="2023-09-04T00:00:00"/>
    <d v="2022-08-10T00:00:00"/>
    <m/>
    <x v="2"/>
    <x v="0"/>
    <x v="0"/>
    <s v="Demolition of the existing dwelling and the erection of a pair of semi-detached dwellings with associated hard and soft landscaping and refuse store."/>
    <s v="1 Curtis Road, Whitton, Hounslow, TW4 5PU, "/>
    <s v="TW4 5PU"/>
    <m/>
    <m/>
    <n v="1"/>
    <m/>
    <m/>
    <m/>
    <m/>
    <m/>
    <m/>
    <n v="1"/>
    <m/>
    <n v="2"/>
    <m/>
    <m/>
    <m/>
    <m/>
    <m/>
    <m/>
    <m/>
    <n v="2"/>
    <n v="0"/>
    <n v="2"/>
    <n v="-1"/>
    <n v="0"/>
    <n v="0"/>
    <n v="0"/>
    <n v="0"/>
    <n v="0"/>
    <n v="0"/>
    <n v="1"/>
    <x v="1"/>
    <m/>
    <n v="1"/>
    <m/>
    <m/>
    <m/>
    <m/>
    <m/>
    <m/>
    <m/>
    <m/>
    <m/>
    <n v="1"/>
    <n v="1"/>
    <m/>
    <m/>
    <n v="512568"/>
    <n v="173521"/>
    <x v="14"/>
    <x v="14"/>
    <m/>
    <x v="1"/>
    <m/>
    <x v="0"/>
    <m/>
    <m/>
    <m/>
    <x v="0"/>
    <m/>
  </r>
  <r>
    <s v="19/0691/FUL"/>
    <x v="0"/>
    <x v="0"/>
    <d v="2021-07-28T00:00:00"/>
    <d v="2024-07-28T00:00:00"/>
    <m/>
    <m/>
    <x v="2"/>
    <x v="0"/>
    <x v="0"/>
    <s v="Demolition of 38 garages including vehicle repair garage and the erection of six residential units (2x 3 bed and 4 x 2 bed), incorporating two commercial (B1a offices) units (totalling 152 sq.m), with amenity space, 14 off-street car parking spaces and as"/>
    <s v="Land Rear Of, 127 - 147 Kingsway, Mortlake, London, SW14 7HN, "/>
    <s v="SW14 7HN"/>
    <m/>
    <m/>
    <m/>
    <m/>
    <m/>
    <m/>
    <m/>
    <m/>
    <m/>
    <n v="0"/>
    <m/>
    <n v="4"/>
    <n v="2"/>
    <m/>
    <m/>
    <m/>
    <m/>
    <m/>
    <m/>
    <n v="6"/>
    <n v="0"/>
    <n v="4"/>
    <n v="2"/>
    <n v="0"/>
    <n v="0"/>
    <n v="0"/>
    <n v="0"/>
    <n v="0"/>
    <n v="0"/>
    <n v="6"/>
    <x v="1"/>
    <m/>
    <n v="3"/>
    <n v="3"/>
    <m/>
    <m/>
    <m/>
    <m/>
    <m/>
    <m/>
    <m/>
    <m/>
    <n v="6"/>
    <n v="6"/>
    <m/>
    <m/>
    <n v="519806"/>
    <n v="175640"/>
    <x v="16"/>
    <x v="16"/>
    <m/>
    <x v="1"/>
    <m/>
    <x v="0"/>
    <m/>
    <m/>
    <m/>
    <x v="0"/>
    <m/>
  </r>
  <r>
    <s v="19/0911/FUL"/>
    <x v="3"/>
    <x v="0"/>
    <d v="2020-02-05T00:00:00"/>
    <d v="2023-02-05T00:00:00"/>
    <d v="2023-02-03T00:00:00"/>
    <m/>
    <x v="2"/>
    <x v="0"/>
    <x v="0"/>
    <s v="Proposed construction of additional floor level to create 2 no. additional two bed flats, together with a three storey side extension in the form of a bay window, change to existing fenestration and addition of 8 no. balconies at first and second floor le"/>
    <s v="Wick House, 10 Station Road, Hampton Wick, KT1 4HF"/>
    <s v="KT2 4HF"/>
    <m/>
    <m/>
    <m/>
    <m/>
    <m/>
    <m/>
    <m/>
    <m/>
    <m/>
    <n v="0"/>
    <m/>
    <n v="2"/>
    <m/>
    <m/>
    <m/>
    <m/>
    <m/>
    <m/>
    <m/>
    <n v="2"/>
    <n v="0"/>
    <n v="2"/>
    <n v="0"/>
    <n v="0"/>
    <n v="0"/>
    <n v="0"/>
    <n v="0"/>
    <n v="0"/>
    <n v="0"/>
    <n v="2"/>
    <x v="1"/>
    <m/>
    <m/>
    <n v="2"/>
    <m/>
    <m/>
    <m/>
    <m/>
    <m/>
    <m/>
    <m/>
    <m/>
    <n v="2"/>
    <n v="2"/>
    <m/>
    <m/>
    <n v="517543"/>
    <n v="169767"/>
    <x v="11"/>
    <x v="11"/>
    <m/>
    <x v="1"/>
    <m/>
    <x v="0"/>
    <m/>
    <m/>
    <m/>
    <x v="0"/>
    <m/>
  </r>
  <r>
    <s v="19/1219/FUL"/>
    <x v="0"/>
    <x v="0"/>
    <d v="2019-12-11T00:00:00"/>
    <d v="2022-12-11T00:00:00"/>
    <m/>
    <m/>
    <x v="2"/>
    <x v="0"/>
    <x v="0"/>
    <s v="Replacement 2 storey 4 bedroom dwellinghouse with basement level and accommodation in the roof.  Associated hard and soft landscaping, cycle and refuse stores and parking."/>
    <s v="21 Sunbury Avenue, East Sheen, London, SW14 8RA"/>
    <s v="SW14 8RA"/>
    <m/>
    <n v="1"/>
    <m/>
    <m/>
    <m/>
    <m/>
    <m/>
    <m/>
    <m/>
    <n v="1"/>
    <m/>
    <m/>
    <n v="1"/>
    <m/>
    <m/>
    <m/>
    <m/>
    <m/>
    <m/>
    <n v="1"/>
    <n v="0"/>
    <n v="-1"/>
    <n v="1"/>
    <n v="0"/>
    <n v="0"/>
    <n v="0"/>
    <n v="0"/>
    <n v="0"/>
    <n v="0"/>
    <n v="0"/>
    <x v="1"/>
    <m/>
    <n v="0"/>
    <m/>
    <m/>
    <m/>
    <m/>
    <m/>
    <m/>
    <m/>
    <m/>
    <m/>
    <n v="0"/>
    <n v="0"/>
    <m/>
    <m/>
    <n v="520990"/>
    <n v="175033"/>
    <x v="1"/>
    <x v="1"/>
    <m/>
    <x v="1"/>
    <m/>
    <x v="0"/>
    <m/>
    <m/>
    <m/>
    <x v="0"/>
    <m/>
  </r>
  <r>
    <s v="19/1647/FUL"/>
    <x v="0"/>
    <x v="0"/>
    <d v="2021-03-30T00:00:00"/>
    <d v="2024-03-30T00:00:00"/>
    <m/>
    <m/>
    <x v="2"/>
    <x v="0"/>
    <x v="0"/>
    <s v="Demolition of the existing garage block and the erection of a mews development, consisting of 2 x 2 bedroom dwellings, together with associated car parking and landscaping improvements."/>
    <s v="Garages Adjacent 75, Churchview Road, Twickenham"/>
    <s v="TW2 5BT"/>
    <m/>
    <m/>
    <m/>
    <m/>
    <m/>
    <m/>
    <m/>
    <m/>
    <m/>
    <n v="0"/>
    <m/>
    <n v="2"/>
    <m/>
    <m/>
    <m/>
    <m/>
    <m/>
    <m/>
    <m/>
    <n v="2"/>
    <n v="0"/>
    <n v="2"/>
    <n v="0"/>
    <n v="0"/>
    <n v="0"/>
    <n v="0"/>
    <n v="0"/>
    <n v="0"/>
    <n v="0"/>
    <n v="2"/>
    <x v="1"/>
    <m/>
    <n v="1"/>
    <n v="1"/>
    <m/>
    <m/>
    <m/>
    <m/>
    <m/>
    <m/>
    <m/>
    <m/>
    <n v="2"/>
    <n v="2"/>
    <m/>
    <m/>
    <n v="514626"/>
    <n v="173079"/>
    <x v="7"/>
    <x v="7"/>
    <m/>
    <x v="1"/>
    <m/>
    <x v="0"/>
    <m/>
    <m/>
    <m/>
    <x v="0"/>
    <m/>
  </r>
  <r>
    <s v="19/1728/FUL"/>
    <x v="1"/>
    <x v="0"/>
    <d v="2020-05-15T00:00:00"/>
    <d v="2023-05-15T00:00:00"/>
    <m/>
    <m/>
    <x v="2"/>
    <x v="0"/>
    <x v="0"/>
    <s v="Conversion and alteration of the existing garage building to provide a one bedroom flat over two levels together with a garden amenity area."/>
    <s v="Manning House, 3 Gloucester Road, Teddington, TW11 0NS"/>
    <s v="TW11 0NS"/>
    <m/>
    <m/>
    <m/>
    <m/>
    <m/>
    <m/>
    <m/>
    <m/>
    <m/>
    <n v="0"/>
    <n v="1"/>
    <m/>
    <m/>
    <m/>
    <m/>
    <m/>
    <m/>
    <m/>
    <m/>
    <n v="1"/>
    <n v="1"/>
    <n v="0"/>
    <n v="0"/>
    <n v="0"/>
    <n v="0"/>
    <n v="0"/>
    <n v="0"/>
    <n v="0"/>
    <n v="0"/>
    <n v="1"/>
    <x v="1"/>
    <m/>
    <n v="0.5"/>
    <n v="0.5"/>
    <m/>
    <m/>
    <m/>
    <m/>
    <m/>
    <m/>
    <m/>
    <m/>
    <n v="1"/>
    <n v="1"/>
    <m/>
    <m/>
    <n v="515221"/>
    <n v="171318"/>
    <x v="6"/>
    <x v="6"/>
    <m/>
    <x v="1"/>
    <m/>
    <x v="0"/>
    <m/>
    <m/>
    <m/>
    <x v="0"/>
    <m/>
  </r>
  <r>
    <s v="19/1731/FUL"/>
    <x v="0"/>
    <x v="0"/>
    <d v="2019-08-21T00:00:00"/>
    <d v="2022-08-21T00:00:00"/>
    <m/>
    <m/>
    <x v="2"/>
    <x v="0"/>
    <x v="0"/>
    <s v="Demolition of existing dwellinghouse and erection of replacement two storey 4 bedroom dwellinghouse with associated hard and soft landscaping and cycle and refuse store. Replacement boundary fence/gates."/>
    <s v="17A Tower Road, Twickenham, TW1 4PD"/>
    <s v="TW1 4PD"/>
    <m/>
    <n v="1"/>
    <m/>
    <m/>
    <m/>
    <m/>
    <m/>
    <m/>
    <m/>
    <n v="1"/>
    <m/>
    <m/>
    <m/>
    <n v="1"/>
    <m/>
    <m/>
    <m/>
    <m/>
    <m/>
    <n v="1"/>
    <n v="0"/>
    <n v="-1"/>
    <n v="0"/>
    <n v="1"/>
    <n v="0"/>
    <n v="0"/>
    <n v="0"/>
    <n v="0"/>
    <n v="0"/>
    <n v="0"/>
    <x v="1"/>
    <m/>
    <n v="0"/>
    <m/>
    <m/>
    <m/>
    <m/>
    <m/>
    <m/>
    <m/>
    <m/>
    <m/>
    <n v="0"/>
    <n v="0"/>
    <m/>
    <m/>
    <n v="515806"/>
    <n v="172455"/>
    <x v="8"/>
    <x v="8"/>
    <m/>
    <x v="1"/>
    <m/>
    <x v="0"/>
    <m/>
    <m/>
    <m/>
    <x v="0"/>
    <m/>
  </r>
  <r>
    <s v="19/1759/FUL"/>
    <x v="1"/>
    <x v="0"/>
    <d v="2019-09-16T00:00:00"/>
    <d v="2022-09-16T00:00:00"/>
    <m/>
    <m/>
    <x v="2"/>
    <x v="0"/>
    <x v="0"/>
    <s v="Single-storey rear extension, roof extensions and alterations to front and rear, extension to second floor of rear addition, elevation/fenestration alterations and new boundary treatment to allow for the change of use from 2 to 5 flats."/>
    <s v="85 Connaught Road, Teddington, TW11 0QQ"/>
    <s v="TW11 0QQ"/>
    <m/>
    <n v="1"/>
    <n v="1"/>
    <m/>
    <m/>
    <m/>
    <m/>
    <m/>
    <m/>
    <n v="2"/>
    <n v="4"/>
    <n v="1"/>
    <m/>
    <m/>
    <m/>
    <m/>
    <m/>
    <m/>
    <m/>
    <n v="5"/>
    <n v="4"/>
    <n v="0"/>
    <n v="-1"/>
    <n v="0"/>
    <n v="0"/>
    <n v="0"/>
    <n v="0"/>
    <n v="0"/>
    <n v="0"/>
    <n v="3"/>
    <x v="1"/>
    <m/>
    <n v="3"/>
    <m/>
    <m/>
    <m/>
    <m/>
    <m/>
    <m/>
    <m/>
    <m/>
    <m/>
    <n v="3"/>
    <n v="3"/>
    <m/>
    <m/>
    <n v="514632"/>
    <n v="171370"/>
    <x v="6"/>
    <x v="6"/>
    <m/>
    <x v="1"/>
    <m/>
    <x v="0"/>
    <m/>
    <m/>
    <m/>
    <x v="0"/>
    <m/>
  </r>
  <r>
    <s v="19/1763/FUL"/>
    <x v="0"/>
    <x v="0"/>
    <d v="2019-09-23T00:00:00"/>
    <d v="2022-09-23T00:00:00"/>
    <m/>
    <m/>
    <x v="2"/>
    <x v="0"/>
    <x v="0"/>
    <s v="Demolition of existing residential garages and erection of 2x four bed semi-detached houses (Use Class C3), associated amenity space, landscaping, car and cycle parking and refuse storage."/>
    <s v="Garages At, Craneford Way, Twickenham"/>
    <s v="TW2 7SQ"/>
    <m/>
    <m/>
    <m/>
    <m/>
    <m/>
    <m/>
    <m/>
    <m/>
    <m/>
    <n v="0"/>
    <m/>
    <m/>
    <m/>
    <n v="2"/>
    <m/>
    <m/>
    <m/>
    <m/>
    <m/>
    <n v="2"/>
    <n v="0"/>
    <n v="0"/>
    <n v="0"/>
    <n v="2"/>
    <n v="0"/>
    <n v="0"/>
    <n v="0"/>
    <n v="0"/>
    <n v="0"/>
    <n v="2"/>
    <x v="1"/>
    <m/>
    <n v="1"/>
    <n v="1"/>
    <m/>
    <m/>
    <m/>
    <m/>
    <m/>
    <m/>
    <m/>
    <m/>
    <n v="2"/>
    <n v="2"/>
    <m/>
    <m/>
    <n v="515377"/>
    <n v="173631"/>
    <x v="0"/>
    <x v="0"/>
    <m/>
    <x v="1"/>
    <m/>
    <x v="0"/>
    <m/>
    <m/>
    <m/>
    <x v="0"/>
    <m/>
  </r>
  <r>
    <s v="19/1890/FUL"/>
    <x v="0"/>
    <x v="0"/>
    <d v="2020-06-08T00:00:00"/>
    <d v="2023-06-08T00:00:00"/>
    <d v="2022-04-14T00:00:00"/>
    <m/>
    <x v="2"/>
    <x v="0"/>
    <x v="0"/>
    <s v="Erection of two pairs of semi-detached 4 bedroom dwellings and associated parking and landscaping following the demolition of the existing property."/>
    <s v="224 Hospital Bridge Road, Twickenham, TW2 6LF"/>
    <s v="TW2 6LF"/>
    <m/>
    <m/>
    <n v="1"/>
    <m/>
    <m/>
    <m/>
    <m/>
    <m/>
    <m/>
    <n v="1"/>
    <m/>
    <m/>
    <m/>
    <n v="4"/>
    <m/>
    <m/>
    <m/>
    <m/>
    <m/>
    <n v="4"/>
    <n v="0"/>
    <n v="0"/>
    <n v="-1"/>
    <n v="4"/>
    <n v="0"/>
    <n v="0"/>
    <n v="0"/>
    <n v="0"/>
    <n v="0"/>
    <n v="3"/>
    <x v="1"/>
    <m/>
    <n v="3"/>
    <m/>
    <m/>
    <m/>
    <m/>
    <m/>
    <m/>
    <m/>
    <m/>
    <m/>
    <n v="3"/>
    <n v="3"/>
    <m/>
    <m/>
    <n v="513614"/>
    <n v="173545"/>
    <x v="14"/>
    <x v="14"/>
    <m/>
    <x v="1"/>
    <m/>
    <x v="0"/>
    <m/>
    <m/>
    <m/>
    <x v="0"/>
    <m/>
  </r>
  <r>
    <s v="19/2199/FUL"/>
    <x v="0"/>
    <x v="0"/>
    <d v="2021-01-13T00:00:00"/>
    <d v="2024-01-13T00:00:00"/>
    <m/>
    <m/>
    <x v="2"/>
    <x v="0"/>
    <x v="0"/>
    <s v="Erection of a two-storey building with a basement level providing a commercial unit (Flexible Use Class B1 or D1) on part ground floor and basement levels and two flats (2 x 2-beds) on ground and upper floors.  Associated cycle and refuse stores."/>
    <s v="14 St Leonards Road, East Sheen, London, SW14 7LY"/>
    <s v="SW14 7LY"/>
    <m/>
    <m/>
    <m/>
    <m/>
    <m/>
    <m/>
    <m/>
    <m/>
    <m/>
    <n v="0"/>
    <m/>
    <n v="2"/>
    <m/>
    <m/>
    <m/>
    <m/>
    <m/>
    <m/>
    <m/>
    <n v="2"/>
    <n v="0"/>
    <n v="2"/>
    <n v="0"/>
    <n v="0"/>
    <n v="0"/>
    <n v="0"/>
    <n v="0"/>
    <n v="0"/>
    <n v="0"/>
    <n v="2"/>
    <x v="1"/>
    <m/>
    <n v="1"/>
    <n v="1"/>
    <m/>
    <m/>
    <m/>
    <m/>
    <m/>
    <m/>
    <m/>
    <m/>
    <n v="2"/>
    <n v="2"/>
    <m/>
    <m/>
    <n v="520452"/>
    <n v="175621"/>
    <x v="1"/>
    <x v="1"/>
    <m/>
    <x v="1"/>
    <m/>
    <x v="0"/>
    <m/>
    <m/>
    <m/>
    <x v="1"/>
    <s v="CA70 Sheen Lane Mortlake"/>
  </r>
  <r>
    <s v="19/2235/FUL"/>
    <x v="0"/>
    <x v="0"/>
    <d v="2020-07-31T00:00:00"/>
    <d v="2023-07-31T00:00:00"/>
    <d v="2022-09-05T00:00:00"/>
    <m/>
    <x v="2"/>
    <x v="0"/>
    <x v="0"/>
    <s v="Demolition of existing dwelling and the erection of two 4-bedroom semi-detached dwellings with associated access and car parking."/>
    <s v="10 Broad Lane, Hampton, TW12 3AW"/>
    <s v="TW12 3AW"/>
    <m/>
    <m/>
    <n v="1"/>
    <m/>
    <m/>
    <m/>
    <m/>
    <m/>
    <m/>
    <n v="1"/>
    <m/>
    <m/>
    <m/>
    <n v="2"/>
    <m/>
    <m/>
    <m/>
    <m/>
    <m/>
    <n v="2"/>
    <n v="0"/>
    <n v="0"/>
    <n v="-1"/>
    <n v="2"/>
    <n v="0"/>
    <n v="0"/>
    <n v="0"/>
    <n v="0"/>
    <n v="0"/>
    <n v="1"/>
    <x v="1"/>
    <m/>
    <n v="1"/>
    <m/>
    <m/>
    <m/>
    <m/>
    <m/>
    <m/>
    <m/>
    <m/>
    <m/>
    <n v="1"/>
    <n v="1"/>
    <m/>
    <m/>
    <n v="513725"/>
    <n v="170629"/>
    <x v="17"/>
    <x v="17"/>
    <m/>
    <x v="1"/>
    <m/>
    <x v="0"/>
    <m/>
    <m/>
    <m/>
    <x v="0"/>
    <m/>
  </r>
  <r>
    <s v="19/2273/FUL"/>
    <x v="2"/>
    <x v="0"/>
    <d v="2019-12-23T00:00:00"/>
    <d v="2022-12-23T00:00:00"/>
    <m/>
    <m/>
    <x v="2"/>
    <x v="0"/>
    <x v="0"/>
    <s v="Removal of static caravan.  Conversion of the ground floor area to left of barn entrance into a self-contained residence ancillary to the stables.  New toilet facility with disabled provision within stables."/>
    <s v="Old Farm Stables Flat, Oak Avenue, Hampton, TW12 3QD"/>
    <s v="TW12 3QD"/>
    <m/>
    <m/>
    <m/>
    <m/>
    <m/>
    <m/>
    <m/>
    <m/>
    <m/>
    <n v="0"/>
    <m/>
    <n v="1"/>
    <m/>
    <m/>
    <m/>
    <m/>
    <m/>
    <m/>
    <m/>
    <n v="1"/>
    <n v="0"/>
    <n v="1"/>
    <n v="0"/>
    <n v="0"/>
    <n v="0"/>
    <n v="0"/>
    <n v="0"/>
    <n v="0"/>
    <n v="0"/>
    <n v="1"/>
    <x v="1"/>
    <m/>
    <n v="0.5"/>
    <n v="0.5"/>
    <m/>
    <m/>
    <m/>
    <m/>
    <m/>
    <m/>
    <m/>
    <m/>
    <n v="1"/>
    <n v="1"/>
    <m/>
    <m/>
    <n v="512318"/>
    <n v="171284"/>
    <x v="17"/>
    <x v="17"/>
    <m/>
    <x v="1"/>
    <m/>
    <x v="0"/>
    <m/>
    <s v="Fairholme"/>
    <m/>
    <x v="0"/>
    <m/>
  </r>
  <r>
    <s v="19/2404/FUL"/>
    <x v="0"/>
    <x v="0"/>
    <d v="2021-06-30T00:00:00"/>
    <d v="2024-06-30T00:00:00"/>
    <m/>
    <m/>
    <x v="2"/>
    <x v="0"/>
    <x v="0"/>
    <s v="Redevelopment of existing hard standing court to accommodate new 4 storey residential building (comprising 11x1 bed and 1x2 bed charitable housing units) fronting Queens Road and 15 no. surface car parking spaces to the rear. Creation of a new multi-use r"/>
    <s v="Queens Road Estate, Queens Road, Richmond, TW10"/>
    <s v="TW10"/>
    <m/>
    <m/>
    <m/>
    <m/>
    <m/>
    <m/>
    <m/>
    <m/>
    <m/>
    <n v="0"/>
    <n v="11"/>
    <n v="1"/>
    <m/>
    <m/>
    <m/>
    <m/>
    <m/>
    <m/>
    <m/>
    <n v="12"/>
    <n v="11"/>
    <n v="1"/>
    <n v="0"/>
    <n v="0"/>
    <n v="0"/>
    <n v="0"/>
    <n v="0"/>
    <n v="0"/>
    <n v="0"/>
    <n v="12"/>
    <x v="0"/>
    <m/>
    <m/>
    <m/>
    <n v="12"/>
    <m/>
    <m/>
    <m/>
    <m/>
    <m/>
    <m/>
    <m/>
    <n v="12"/>
    <n v="12"/>
    <m/>
    <m/>
    <n v="518792"/>
    <n v="174254"/>
    <x v="4"/>
    <x v="4"/>
    <m/>
    <x v="1"/>
    <m/>
    <x v="0"/>
    <m/>
    <m/>
    <m/>
    <x v="0"/>
    <m/>
  </r>
  <r>
    <s v="19/2414/FUL"/>
    <x v="0"/>
    <x v="0"/>
    <d v="2020-07-08T00:00:00"/>
    <d v="2023-07-08T00:00:00"/>
    <m/>
    <m/>
    <x v="2"/>
    <x v="0"/>
    <x v="0"/>
    <s v="Erection of a single storey one-bed dwelling, associated parking provision, cycle and refuse stores and landscaping."/>
    <s v="Rear Of 54, Heathside, Whitton"/>
    <s v="TW4 5NN"/>
    <m/>
    <m/>
    <m/>
    <m/>
    <m/>
    <m/>
    <m/>
    <m/>
    <m/>
    <n v="0"/>
    <n v="1"/>
    <m/>
    <m/>
    <m/>
    <m/>
    <m/>
    <m/>
    <m/>
    <m/>
    <n v="1"/>
    <n v="1"/>
    <n v="0"/>
    <n v="0"/>
    <n v="0"/>
    <n v="0"/>
    <n v="0"/>
    <n v="0"/>
    <n v="0"/>
    <n v="0"/>
    <n v="1"/>
    <x v="1"/>
    <m/>
    <n v="0.5"/>
    <n v="0.5"/>
    <m/>
    <m/>
    <m/>
    <m/>
    <m/>
    <m/>
    <m/>
    <m/>
    <n v="1"/>
    <n v="1"/>
    <m/>
    <m/>
    <n v="512957"/>
    <n v="173546"/>
    <x v="14"/>
    <x v="14"/>
    <s v="Y"/>
    <x v="1"/>
    <m/>
    <x v="0"/>
    <m/>
    <m/>
    <m/>
    <x v="0"/>
    <m/>
  </r>
  <r>
    <s v="19/2471/FUL"/>
    <x v="3"/>
    <x v="0"/>
    <d v="2020-05-06T00:00:00"/>
    <d v="2023-05-06T00:00:00"/>
    <m/>
    <m/>
    <x v="2"/>
    <x v="0"/>
    <x v="0"/>
    <s v="Demoltion of existing staircase/structures to rear. Construction of a part 3 part 2 storey rear extension to provide 2 x new flats and roof terrace (1 x studio and 1 x 1 bed flat) and associated bin store, cycle parking and hard and soft landscaping."/>
    <s v="121 High Street, Whitton, Twickenham, TW2 7LG, "/>
    <s v="TW2 7LG"/>
    <m/>
    <m/>
    <m/>
    <m/>
    <m/>
    <m/>
    <m/>
    <m/>
    <m/>
    <n v="0"/>
    <n v="2"/>
    <m/>
    <m/>
    <m/>
    <m/>
    <m/>
    <m/>
    <m/>
    <m/>
    <n v="2"/>
    <n v="2"/>
    <n v="0"/>
    <n v="0"/>
    <n v="0"/>
    <n v="0"/>
    <n v="0"/>
    <n v="0"/>
    <n v="0"/>
    <n v="0"/>
    <n v="2"/>
    <x v="1"/>
    <m/>
    <n v="1"/>
    <n v="1"/>
    <m/>
    <m/>
    <m/>
    <m/>
    <m/>
    <m/>
    <m/>
    <m/>
    <n v="2"/>
    <n v="2"/>
    <m/>
    <m/>
    <n v="514218"/>
    <n v="173596"/>
    <x v="15"/>
    <x v="15"/>
    <m/>
    <x v="5"/>
    <m/>
    <x v="0"/>
    <m/>
    <m/>
    <m/>
    <x v="0"/>
    <m/>
  </r>
  <r>
    <s v="19/2665/FUL"/>
    <x v="2"/>
    <x v="0"/>
    <d v="2021-09-24T00:00:00"/>
    <d v="2024-09-24T00:00:00"/>
    <m/>
    <m/>
    <x v="2"/>
    <x v="0"/>
    <x v="0"/>
    <s v="Change of use of Hampton Court Gate Lodge from vacant police offices (sui generis) to a single family residential dwelling (use class C3) and the creation of a residential curtilage with associated parking and amenity space.  Change of use of land to the"/>
    <s v="Hampton Court Gate Lodge, Hampton Court Road, Hampton, KT8 9BZ"/>
    <s v="KT8 9BZ"/>
    <m/>
    <m/>
    <m/>
    <m/>
    <m/>
    <m/>
    <m/>
    <m/>
    <m/>
    <n v="0"/>
    <m/>
    <m/>
    <n v="1"/>
    <m/>
    <m/>
    <m/>
    <m/>
    <m/>
    <m/>
    <n v="1"/>
    <n v="0"/>
    <n v="0"/>
    <n v="1"/>
    <n v="0"/>
    <n v="0"/>
    <n v="0"/>
    <n v="0"/>
    <n v="0"/>
    <n v="0"/>
    <n v="1"/>
    <x v="1"/>
    <m/>
    <n v="0.5"/>
    <n v="0.5"/>
    <m/>
    <m/>
    <m/>
    <m/>
    <m/>
    <m/>
    <m/>
    <m/>
    <n v="1"/>
    <n v="1"/>
    <m/>
    <m/>
    <n v="515782"/>
    <n v="168844"/>
    <x v="12"/>
    <x v="12"/>
    <m/>
    <x v="1"/>
    <m/>
    <x v="0"/>
    <m/>
    <m/>
    <s v="Bushy Park"/>
    <x v="1"/>
    <s v="CA11 Hampton Court Green"/>
  </r>
  <r>
    <s v="19/2789/FUL"/>
    <x v="0"/>
    <x v="0"/>
    <d v="2020-06-19T00:00:00"/>
    <d v="2023-06-19T00:00:00"/>
    <m/>
    <m/>
    <x v="2"/>
    <x v="1"/>
    <x v="0"/>
    <s v="Demolition of existing commercial building and erection of building to provide 15 affordable residential units, together with 12 parking spaces and communal amenity space."/>
    <s v="Lockcorp House, 75 Norcutt Road, Twickenham, TW2 6SR"/>
    <s v="TW2 6SR"/>
    <m/>
    <m/>
    <m/>
    <m/>
    <m/>
    <m/>
    <m/>
    <m/>
    <m/>
    <n v="0"/>
    <n v="6"/>
    <n v="6"/>
    <n v="3"/>
    <m/>
    <m/>
    <m/>
    <m/>
    <m/>
    <m/>
    <n v="15"/>
    <n v="6"/>
    <n v="6"/>
    <n v="3"/>
    <n v="0"/>
    <n v="0"/>
    <n v="0"/>
    <n v="0"/>
    <n v="0"/>
    <n v="0"/>
    <n v="15"/>
    <x v="0"/>
    <m/>
    <m/>
    <n v="7.5"/>
    <n v="7.5"/>
    <m/>
    <m/>
    <m/>
    <m/>
    <m/>
    <m/>
    <m/>
    <n v="15"/>
    <n v="15"/>
    <m/>
    <m/>
    <n v="515337"/>
    <n v="173383"/>
    <x v="8"/>
    <x v="8"/>
    <m/>
    <x v="1"/>
    <m/>
    <x v="0"/>
    <m/>
    <m/>
    <m/>
    <x v="0"/>
    <m/>
  </r>
  <r>
    <s v="19/2893/FUL"/>
    <x v="0"/>
    <x v="0"/>
    <d v="2022-02-15T00:00:00"/>
    <d v="2025-02-15T00:00:00"/>
    <m/>
    <m/>
    <x v="2"/>
    <x v="0"/>
    <x v="0"/>
    <s v="Construction of a detached two-storey building comprising of two x one-bedroom flats on the vacant car parking site including associated amenity space and no car parking."/>
    <s v="48 - 50 Ashley Road, Hampton"/>
    <s v="TW12 2HU"/>
    <m/>
    <m/>
    <m/>
    <m/>
    <m/>
    <m/>
    <m/>
    <m/>
    <m/>
    <n v="0"/>
    <n v="2"/>
    <m/>
    <m/>
    <m/>
    <m/>
    <m/>
    <m/>
    <m/>
    <m/>
    <n v="2"/>
    <n v="2"/>
    <n v="0"/>
    <n v="0"/>
    <n v="0"/>
    <n v="0"/>
    <n v="0"/>
    <n v="0"/>
    <n v="0"/>
    <n v="0"/>
    <n v="2"/>
    <x v="1"/>
    <m/>
    <n v="1"/>
    <n v="1"/>
    <m/>
    <m/>
    <m/>
    <m/>
    <m/>
    <m/>
    <m/>
    <m/>
    <n v="2"/>
    <n v="2"/>
    <m/>
    <m/>
    <n v="513346"/>
    <n v="169821"/>
    <x v="12"/>
    <x v="12"/>
    <m/>
    <x v="1"/>
    <m/>
    <x v="0"/>
    <m/>
    <m/>
    <m/>
    <x v="0"/>
    <m/>
  </r>
  <r>
    <s v="19/3101/GPD23"/>
    <x v="2"/>
    <x v="1"/>
    <d v="2019-11-18T00:00:00"/>
    <d v="2022-11-18T00:00:00"/>
    <m/>
    <m/>
    <x v="2"/>
    <x v="0"/>
    <x v="0"/>
    <s v="Change of Use of existing B1(c) light industrial unit to residential C3 providing 1No. 2 Bed dwelling."/>
    <s v="Unit 4, Princes Works, Princes Road, Teddington, TW11 0RW, "/>
    <s v="TW11 0RW"/>
    <m/>
    <m/>
    <m/>
    <m/>
    <m/>
    <m/>
    <m/>
    <m/>
    <m/>
    <n v="0"/>
    <m/>
    <n v="1"/>
    <m/>
    <m/>
    <m/>
    <m/>
    <m/>
    <m/>
    <m/>
    <n v="1"/>
    <n v="0"/>
    <n v="1"/>
    <n v="0"/>
    <n v="0"/>
    <n v="0"/>
    <n v="0"/>
    <n v="0"/>
    <n v="0"/>
    <n v="0"/>
    <n v="1"/>
    <x v="1"/>
    <m/>
    <n v="0.5"/>
    <n v="0.5"/>
    <m/>
    <m/>
    <m/>
    <m/>
    <m/>
    <m/>
    <m/>
    <m/>
    <n v="1"/>
    <n v="1"/>
    <m/>
    <m/>
    <n v="515035"/>
    <n v="171569"/>
    <x v="6"/>
    <x v="6"/>
    <m/>
    <x v="1"/>
    <m/>
    <x v="1"/>
    <s v="Stanley Road, Teddington"/>
    <m/>
    <m/>
    <x v="0"/>
    <m/>
  </r>
  <r>
    <s v="19/3324/FUL"/>
    <x v="0"/>
    <x v="0"/>
    <d v="2020-09-30T00:00:00"/>
    <d v="2023-09-30T00:00:00"/>
    <m/>
    <m/>
    <x v="2"/>
    <x v="0"/>
    <x v="0"/>
    <s v="Demolition of 30 garages and erection of 5 x 3 bedroom detached dwellings with associated hard and soft landscaping, parking and cycle and refuse stores"/>
    <s v="Garages And Land Adjacent Railway, South Worple Way, East Sheen, London"/>
    <s v="SW14 8"/>
    <m/>
    <m/>
    <m/>
    <m/>
    <m/>
    <m/>
    <m/>
    <m/>
    <m/>
    <n v="0"/>
    <m/>
    <m/>
    <n v="5"/>
    <m/>
    <m/>
    <m/>
    <m/>
    <m/>
    <m/>
    <n v="5"/>
    <n v="0"/>
    <n v="0"/>
    <n v="5"/>
    <n v="0"/>
    <n v="0"/>
    <n v="0"/>
    <n v="0"/>
    <n v="0"/>
    <n v="0"/>
    <n v="5"/>
    <x v="1"/>
    <m/>
    <n v="2.5"/>
    <n v="2.5"/>
    <m/>
    <m/>
    <m/>
    <m/>
    <m/>
    <m/>
    <m/>
    <m/>
    <n v="5"/>
    <n v="5"/>
    <m/>
    <m/>
    <n v="520616"/>
    <n v="175748"/>
    <x v="1"/>
    <x v="1"/>
    <m/>
    <x v="1"/>
    <m/>
    <x v="0"/>
    <m/>
    <m/>
    <m/>
    <x v="0"/>
    <m/>
  </r>
  <r>
    <s v="19/3490/FUL"/>
    <x v="3"/>
    <x v="0"/>
    <d v="2020-09-18T00:00:00"/>
    <d v="2023-09-18T00:00:00"/>
    <m/>
    <m/>
    <x v="2"/>
    <x v="0"/>
    <x v="0"/>
    <s v="Part two-storey/part single-storey rear extension to provide 1no. additional dwelling, including associated alterations to fenestration, following demolition of existing single-storey rear extension."/>
    <s v="81 High Street, Hampton Wick, Kingston Upon Thames, KT1 4DG, "/>
    <s v="KT1 4DG"/>
    <m/>
    <m/>
    <m/>
    <m/>
    <m/>
    <m/>
    <m/>
    <m/>
    <m/>
    <n v="0"/>
    <n v="1"/>
    <m/>
    <m/>
    <m/>
    <m/>
    <m/>
    <m/>
    <m/>
    <m/>
    <n v="1"/>
    <n v="1"/>
    <n v="0"/>
    <n v="0"/>
    <n v="0"/>
    <n v="0"/>
    <n v="0"/>
    <n v="0"/>
    <n v="0"/>
    <n v="0"/>
    <n v="1"/>
    <x v="1"/>
    <m/>
    <n v="0.5"/>
    <n v="0.5"/>
    <m/>
    <m/>
    <m/>
    <m/>
    <m/>
    <m/>
    <m/>
    <m/>
    <n v="1"/>
    <n v="1"/>
    <m/>
    <m/>
    <n v="517423"/>
    <n v="169711"/>
    <x v="11"/>
    <x v="11"/>
    <m/>
    <x v="1"/>
    <m/>
    <x v="1"/>
    <s v="Hampton Wick"/>
    <m/>
    <m/>
    <x v="1"/>
    <s v="CA18 Hampton Wick"/>
  </r>
  <r>
    <s v="19/3616/FUL"/>
    <x v="0"/>
    <x v="0"/>
    <d v="2021-03-03T00:00:00"/>
    <d v="2024-03-03T00:00:00"/>
    <m/>
    <m/>
    <x v="2"/>
    <x v="0"/>
    <x v="0"/>
    <s v="Proposed redevelopment of existing car park to provide a new building of 5 to 6 storeys, comprising 46 no. residential units (Use Class C3), disabled car parking, cycle parking, landscaping, enhancements to public realm and associated works"/>
    <s v="Old Station Forecourt, Railway Approach, Twickenham, TW1 4LJ, "/>
    <s v="TW1 4LJ"/>
    <m/>
    <m/>
    <m/>
    <m/>
    <m/>
    <m/>
    <m/>
    <m/>
    <m/>
    <n v="0"/>
    <n v="28"/>
    <n v="8"/>
    <m/>
    <m/>
    <m/>
    <m/>
    <m/>
    <m/>
    <m/>
    <n v="36"/>
    <n v="28"/>
    <n v="8"/>
    <n v="0"/>
    <n v="0"/>
    <n v="0"/>
    <n v="0"/>
    <n v="0"/>
    <n v="0"/>
    <n v="0"/>
    <n v="36"/>
    <x v="0"/>
    <m/>
    <m/>
    <n v="12"/>
    <n v="12"/>
    <n v="12"/>
    <m/>
    <m/>
    <m/>
    <m/>
    <m/>
    <m/>
    <n v="36"/>
    <n v="36"/>
    <m/>
    <m/>
    <n v="516060"/>
    <n v="173599"/>
    <x v="3"/>
    <x v="3"/>
    <m/>
    <x v="0"/>
    <m/>
    <x v="0"/>
    <m/>
    <m/>
    <m/>
    <x v="0"/>
    <m/>
  </r>
  <r>
    <s v="19/3616/FUL"/>
    <x v="0"/>
    <x v="0"/>
    <d v="2021-03-03T00:00:00"/>
    <d v="2024-03-03T00:00:00"/>
    <m/>
    <m/>
    <x v="2"/>
    <x v="3"/>
    <x v="0"/>
    <s v="Proposed redevelopment of existing car park to provide a new building of 5 to 6 storeys, comprising 46 no. residential units (Use Class C3), disabled car parking, cycle parking, landscaping, enhancements to public realm and associated works"/>
    <s v="Old Station Forecourt, Railway Approach, Twickenham, TW1 4LJ, "/>
    <s v="TW1 4LJ"/>
    <m/>
    <m/>
    <m/>
    <m/>
    <m/>
    <m/>
    <m/>
    <m/>
    <m/>
    <n v="0"/>
    <n v="10"/>
    <n v="0"/>
    <m/>
    <m/>
    <m/>
    <m/>
    <m/>
    <m/>
    <m/>
    <n v="10"/>
    <n v="10"/>
    <n v="0"/>
    <n v="0"/>
    <n v="0"/>
    <n v="0"/>
    <n v="0"/>
    <n v="0"/>
    <n v="0"/>
    <n v="0"/>
    <n v="10"/>
    <x v="0"/>
    <m/>
    <m/>
    <n v="3.3333333333333335"/>
    <n v="3.3333333333333335"/>
    <n v="3.3333333333333335"/>
    <m/>
    <m/>
    <m/>
    <m/>
    <m/>
    <m/>
    <n v="10"/>
    <n v="10"/>
    <m/>
    <m/>
    <n v="516060"/>
    <n v="173599"/>
    <x v="3"/>
    <x v="3"/>
    <m/>
    <x v="0"/>
    <m/>
    <x v="0"/>
    <m/>
    <m/>
    <m/>
    <x v="0"/>
    <m/>
  </r>
  <r>
    <s v="19/3632/FUL"/>
    <x v="3"/>
    <x v="0"/>
    <d v="2020-11-02T00:00:00"/>
    <d v="2023-11-02T00:00:00"/>
    <m/>
    <m/>
    <x v="2"/>
    <x v="0"/>
    <x v="0"/>
    <s v="Loft conversion to no. 1 and no. 3 Cromwell Road to provide 2 x 1 person studios with external extensions (side dormer roof extensions) and alterations with internal remodeling and ancillary cycle and refuse storage."/>
    <s v="1 - 3 Cromwell Road, Teddington"/>
    <s v="TW11 9EQ"/>
    <m/>
    <m/>
    <m/>
    <m/>
    <m/>
    <m/>
    <m/>
    <m/>
    <m/>
    <n v="0"/>
    <n v="2"/>
    <m/>
    <m/>
    <m/>
    <m/>
    <m/>
    <m/>
    <m/>
    <m/>
    <n v="2"/>
    <n v="2"/>
    <n v="0"/>
    <n v="0"/>
    <n v="0"/>
    <n v="0"/>
    <n v="0"/>
    <n v="0"/>
    <n v="0"/>
    <n v="0"/>
    <n v="2"/>
    <x v="1"/>
    <m/>
    <n v="1"/>
    <n v="1"/>
    <m/>
    <m/>
    <m/>
    <m/>
    <m/>
    <m/>
    <m/>
    <m/>
    <n v="2"/>
    <n v="2"/>
    <m/>
    <m/>
    <n v="516132"/>
    <n v="170736"/>
    <x v="2"/>
    <x v="2"/>
    <m/>
    <x v="1"/>
    <m/>
    <x v="0"/>
    <m/>
    <m/>
    <m/>
    <x v="0"/>
    <m/>
  </r>
  <r>
    <s v="19/3704/FUL"/>
    <x v="4"/>
    <x v="0"/>
    <d v="2020-08-06T00:00:00"/>
    <d v="2023-08-06T00:00:00"/>
    <m/>
    <m/>
    <x v="2"/>
    <x v="0"/>
    <x v="0"/>
    <s v="Part single, part two-storey rear extension to allow the expansion of both ground floor retail / commercial units and the sub-division of the existing 3 bedroom first floor flat to form 2No. 1-bedroom flats and the construction of a mansard style roof ext"/>
    <s v="3 - 4 New Broadway, Hampton Hill"/>
    <s v="TW12 1JG"/>
    <m/>
    <m/>
    <n v="1"/>
    <m/>
    <m/>
    <m/>
    <m/>
    <m/>
    <m/>
    <n v="1"/>
    <n v="4"/>
    <m/>
    <m/>
    <m/>
    <m/>
    <m/>
    <m/>
    <m/>
    <m/>
    <n v="4"/>
    <n v="4"/>
    <n v="0"/>
    <n v="-1"/>
    <n v="0"/>
    <n v="0"/>
    <n v="0"/>
    <n v="0"/>
    <n v="0"/>
    <n v="0"/>
    <n v="3"/>
    <x v="1"/>
    <m/>
    <n v="1.5"/>
    <n v="1.5"/>
    <m/>
    <m/>
    <m/>
    <m/>
    <m/>
    <m/>
    <m/>
    <m/>
    <n v="3"/>
    <n v="3"/>
    <m/>
    <m/>
    <n v="514554"/>
    <n v="171263"/>
    <x v="6"/>
    <x v="6"/>
    <m/>
    <x v="1"/>
    <m/>
    <x v="1"/>
    <s v="High Street, Hampton Hill"/>
    <m/>
    <m/>
    <x v="0"/>
    <m/>
  </r>
  <r>
    <s v="19/3746/FUL"/>
    <x v="3"/>
    <x v="0"/>
    <d v="2020-12-10T00:00:00"/>
    <d v="2023-12-10T00:00:00"/>
    <m/>
    <m/>
    <x v="2"/>
    <x v="0"/>
    <x v="0"/>
    <s v="Rear extension at second and third floor levels to form 2 x 1 person flats"/>
    <s v="Tabard House, 22 Upper Teddington Road, Hampton Wick"/>
    <s v="KT1 4DT"/>
    <m/>
    <m/>
    <m/>
    <m/>
    <m/>
    <m/>
    <m/>
    <m/>
    <m/>
    <n v="0"/>
    <n v="2"/>
    <m/>
    <m/>
    <m/>
    <m/>
    <m/>
    <m/>
    <m/>
    <m/>
    <n v="2"/>
    <n v="2"/>
    <n v="0"/>
    <n v="0"/>
    <n v="0"/>
    <n v="0"/>
    <n v="0"/>
    <n v="0"/>
    <n v="0"/>
    <n v="0"/>
    <n v="2"/>
    <x v="1"/>
    <m/>
    <n v="1"/>
    <n v="1"/>
    <m/>
    <m/>
    <m/>
    <m/>
    <m/>
    <m/>
    <m/>
    <m/>
    <n v="2"/>
    <n v="2"/>
    <m/>
    <m/>
    <n v="517355"/>
    <n v="169968"/>
    <x v="11"/>
    <x v="11"/>
    <m/>
    <x v="1"/>
    <m/>
    <x v="0"/>
    <m/>
    <m/>
    <m/>
    <x v="0"/>
    <m/>
  </r>
  <r>
    <s v="19/3857/FUL"/>
    <x v="4"/>
    <x v="0"/>
    <d v="2020-06-18T00:00:00"/>
    <d v="2023-06-18T00:00:00"/>
    <m/>
    <m/>
    <x v="2"/>
    <x v="0"/>
    <x v="0"/>
    <s v="Part two storey, part first floor infill, part second floor rear extensions and extensions / alterations to the roof to facilitate the conversion of existing 1 x studio and 1 x 2 bed flat into four flats (2 x studio and 2 x 1 bed) and increase in retail floorspace with associated refuse and bicycle enclosures and hard and soft landscaping"/>
    <s v="20 London Road, Twickenham, TW1 3RR"/>
    <s v="TW1 3RR"/>
    <n v="1"/>
    <n v="1"/>
    <m/>
    <m/>
    <m/>
    <m/>
    <m/>
    <m/>
    <m/>
    <n v="2"/>
    <n v="4"/>
    <m/>
    <m/>
    <m/>
    <m/>
    <m/>
    <m/>
    <m/>
    <m/>
    <n v="4"/>
    <n v="3"/>
    <n v="-1"/>
    <n v="0"/>
    <n v="0"/>
    <n v="0"/>
    <n v="0"/>
    <n v="0"/>
    <n v="0"/>
    <n v="0"/>
    <n v="2"/>
    <x v="1"/>
    <m/>
    <n v="1"/>
    <n v="1"/>
    <m/>
    <m/>
    <m/>
    <m/>
    <m/>
    <m/>
    <m/>
    <m/>
    <n v="2"/>
    <n v="2"/>
    <m/>
    <m/>
    <n v="516259"/>
    <n v="173377"/>
    <x v="3"/>
    <x v="3"/>
    <m/>
    <x v="0"/>
    <m/>
    <x v="0"/>
    <m/>
    <m/>
    <m/>
    <x v="1"/>
    <s v="CA8 Twickenham Riverside"/>
  </r>
  <r>
    <s v="20/0127/FUL"/>
    <x v="1"/>
    <x v="0"/>
    <d v="2021-09-20T00:00:00"/>
    <d v="2024-09-20T00:00:00"/>
    <m/>
    <m/>
    <x v="2"/>
    <x v="0"/>
    <x v="0"/>
    <s v="Conversion of existing maisonette on first and second floors into 2 flats (1 x 1 bedroom flat and 1 x 2 bedroom flat)"/>
    <s v="350 Richmond Road, Twickenham, TW1 2DU, "/>
    <s v="TW1 2DU"/>
    <m/>
    <m/>
    <m/>
    <n v="1"/>
    <m/>
    <m/>
    <m/>
    <m/>
    <m/>
    <n v="1"/>
    <n v="1"/>
    <n v="1"/>
    <m/>
    <m/>
    <m/>
    <m/>
    <m/>
    <m/>
    <m/>
    <n v="2"/>
    <n v="1"/>
    <n v="1"/>
    <n v="0"/>
    <n v="-1"/>
    <n v="0"/>
    <n v="0"/>
    <n v="0"/>
    <n v="0"/>
    <n v="0"/>
    <n v="1"/>
    <x v="1"/>
    <m/>
    <n v="0.5"/>
    <n v="0.5"/>
    <m/>
    <m/>
    <m/>
    <m/>
    <m/>
    <m/>
    <m/>
    <m/>
    <n v="1"/>
    <n v="1"/>
    <m/>
    <m/>
    <n v="517428"/>
    <n v="174238"/>
    <x v="3"/>
    <x v="3"/>
    <m/>
    <x v="1"/>
    <m/>
    <x v="1"/>
    <s v="East Twickenham"/>
    <m/>
    <m/>
    <x v="1"/>
    <s v="CA66 Richmond Road East Twickenham"/>
  </r>
  <r>
    <s v="20/0145/FUL"/>
    <x v="1"/>
    <x v="0"/>
    <d v="2020-10-05T00:00:00"/>
    <d v="2023-10-05T00:00:00"/>
    <m/>
    <m/>
    <x v="2"/>
    <x v="0"/>
    <x v="0"/>
    <s v="3,2m rear extension and division of a single flat into 2 flats."/>
    <s v="133A Percy Road, Twickenham, TW2 6HT"/>
    <s v="TW2 6HT"/>
    <m/>
    <m/>
    <m/>
    <n v="1"/>
    <m/>
    <m/>
    <m/>
    <m/>
    <m/>
    <n v="1"/>
    <n v="1"/>
    <n v="1"/>
    <m/>
    <m/>
    <m/>
    <m/>
    <m/>
    <m/>
    <m/>
    <n v="2"/>
    <n v="1"/>
    <n v="1"/>
    <n v="0"/>
    <n v="-1"/>
    <n v="0"/>
    <n v="0"/>
    <n v="0"/>
    <n v="0"/>
    <n v="0"/>
    <n v="1"/>
    <x v="1"/>
    <m/>
    <n v="0.5"/>
    <n v="0.5"/>
    <m/>
    <m/>
    <m/>
    <m/>
    <m/>
    <m/>
    <m/>
    <m/>
    <n v="1"/>
    <n v="1"/>
    <m/>
    <m/>
    <n v="514206"/>
    <n v="173520"/>
    <x v="14"/>
    <x v="14"/>
    <m/>
    <x v="5"/>
    <m/>
    <x v="0"/>
    <m/>
    <m/>
    <m/>
    <x v="0"/>
    <m/>
  </r>
  <r>
    <s v="20/0238/GPD23"/>
    <x v="2"/>
    <x v="1"/>
    <d v="2020-05-05T00:00:00"/>
    <d v="2023-05-05T00:00:00"/>
    <m/>
    <m/>
    <x v="2"/>
    <x v="0"/>
    <x v="0"/>
    <s v="Change of use of existing light industrial unit B1(c) to residential dwelling C3"/>
    <s v="Unit 2, Princes Works, Princes Road, Teddington"/>
    <s v="TW11 0RW"/>
    <m/>
    <m/>
    <m/>
    <m/>
    <m/>
    <m/>
    <m/>
    <m/>
    <m/>
    <n v="0"/>
    <m/>
    <n v="1"/>
    <m/>
    <m/>
    <m/>
    <m/>
    <m/>
    <m/>
    <m/>
    <n v="1"/>
    <n v="0"/>
    <n v="1"/>
    <n v="0"/>
    <n v="0"/>
    <n v="0"/>
    <n v="0"/>
    <n v="0"/>
    <n v="0"/>
    <n v="0"/>
    <n v="1"/>
    <x v="1"/>
    <m/>
    <n v="0.5"/>
    <n v="0.5"/>
    <m/>
    <m/>
    <m/>
    <m/>
    <m/>
    <m/>
    <m/>
    <m/>
    <n v="1"/>
    <n v="1"/>
    <m/>
    <m/>
    <n v="515038"/>
    <n v="171570"/>
    <x v="6"/>
    <x v="6"/>
    <m/>
    <x v="1"/>
    <m/>
    <x v="1"/>
    <s v="Stanley Road, Teddington"/>
    <m/>
    <m/>
    <x v="0"/>
    <m/>
  </r>
  <r>
    <s v="20/0373/PS192"/>
    <x v="2"/>
    <x v="1"/>
    <d v="2020-02-18T00:00:00"/>
    <d v="2023-02-18T00:00:00"/>
    <m/>
    <m/>
    <x v="2"/>
    <x v="0"/>
    <x v="0"/>
    <s v="Change of use of part ground and upper floors from A2 (Financial Services) use class into C3 (Residential)."/>
    <s v="347 Upper Richmond Road West, East Sheen, London, SW14 8RH"/>
    <s v="SW14 8RH"/>
    <m/>
    <m/>
    <m/>
    <m/>
    <m/>
    <m/>
    <m/>
    <m/>
    <m/>
    <n v="0"/>
    <m/>
    <n v="2"/>
    <m/>
    <m/>
    <m/>
    <m/>
    <m/>
    <m/>
    <m/>
    <n v="2"/>
    <n v="0"/>
    <n v="2"/>
    <n v="0"/>
    <n v="0"/>
    <n v="0"/>
    <n v="0"/>
    <n v="0"/>
    <n v="0"/>
    <n v="0"/>
    <n v="2"/>
    <x v="1"/>
    <m/>
    <n v="1"/>
    <n v="1"/>
    <m/>
    <m/>
    <m/>
    <m/>
    <m/>
    <m/>
    <m/>
    <m/>
    <n v="2"/>
    <n v="2"/>
    <m/>
    <m/>
    <n v="520577"/>
    <n v="175397"/>
    <x v="1"/>
    <x v="1"/>
    <m/>
    <x v="3"/>
    <m/>
    <x v="0"/>
    <m/>
    <m/>
    <m/>
    <x v="0"/>
    <m/>
  </r>
  <r>
    <s v="20/0595/FUL"/>
    <x v="4"/>
    <x v="0"/>
    <d v="2020-09-24T00:00:00"/>
    <d v="2023-09-24T00:00:00"/>
    <m/>
    <m/>
    <x v="2"/>
    <x v="0"/>
    <x v="0"/>
    <s v="Demolition of existing outbuilding.  Single storey side/rear extension to facilitate change of use of rear part of ground floor (A1 (Retail)) to residential use (Class C3) to create 1 x 1 bed flat with associated cycle and refuse store."/>
    <s v="64 White Hart Lane, Barnes, London, SW13 0PZ"/>
    <s v="SW13 0PZ"/>
    <m/>
    <m/>
    <m/>
    <m/>
    <m/>
    <m/>
    <m/>
    <m/>
    <m/>
    <n v="0"/>
    <n v="1"/>
    <m/>
    <m/>
    <m/>
    <m/>
    <m/>
    <m/>
    <m/>
    <m/>
    <n v="1"/>
    <n v="1"/>
    <n v="0"/>
    <n v="0"/>
    <n v="0"/>
    <n v="0"/>
    <n v="0"/>
    <n v="0"/>
    <n v="0"/>
    <n v="0"/>
    <n v="1"/>
    <x v="1"/>
    <m/>
    <n v="0.5"/>
    <n v="0.5"/>
    <m/>
    <m/>
    <m/>
    <m/>
    <m/>
    <m/>
    <m/>
    <m/>
    <n v="1"/>
    <n v="1"/>
    <m/>
    <m/>
    <n v="521318"/>
    <n v="175834"/>
    <x v="10"/>
    <x v="10"/>
    <m/>
    <x v="1"/>
    <m/>
    <x v="1"/>
    <s v="White Hart lane, Barnes"/>
    <m/>
    <m/>
    <x v="1"/>
    <s v="CA33 Mortlake"/>
  </r>
  <r>
    <s v="20/0618/FUL"/>
    <x v="2"/>
    <x v="0"/>
    <d v="2021-08-23T00:00:00"/>
    <d v="2024-08-23T00:00:00"/>
    <m/>
    <m/>
    <x v="2"/>
    <x v="0"/>
    <x v="0"/>
    <s v="Proposed conversion of existing office to 2 bedroom apartment."/>
    <s v="2 Heron Court, 3 - 5 High Street, Hampton, TW12 2SQ, "/>
    <s v="TW12 2SQ"/>
    <m/>
    <m/>
    <m/>
    <m/>
    <m/>
    <m/>
    <m/>
    <m/>
    <m/>
    <n v="0"/>
    <m/>
    <n v="1"/>
    <m/>
    <m/>
    <m/>
    <m/>
    <m/>
    <m/>
    <m/>
    <n v="1"/>
    <n v="0"/>
    <n v="1"/>
    <n v="0"/>
    <n v="0"/>
    <n v="0"/>
    <n v="0"/>
    <n v="0"/>
    <n v="0"/>
    <n v="0"/>
    <n v="1"/>
    <x v="1"/>
    <m/>
    <n v="0.5"/>
    <n v="0.5"/>
    <m/>
    <m/>
    <m/>
    <m/>
    <m/>
    <m/>
    <m/>
    <m/>
    <n v="1"/>
    <n v="1"/>
    <m/>
    <m/>
    <n v="513948"/>
    <n v="169533"/>
    <x v="12"/>
    <x v="12"/>
    <m/>
    <x v="1"/>
    <m/>
    <x v="1"/>
    <s v="Thames Street, Hampton"/>
    <m/>
    <m/>
    <x v="1"/>
    <s v="CA12 Hampton Village"/>
  </r>
  <r>
    <s v="20/0740/FUL"/>
    <x v="0"/>
    <x v="0"/>
    <d v="2020-06-24T00:00:00"/>
    <d v="2023-06-24T00:00:00"/>
    <m/>
    <m/>
    <x v="2"/>
    <x v="0"/>
    <x v="0"/>
    <s v="Demolition of existing detached dwelling and construction of new 2 storey 4 bed house with basement level with associated hard and soft landscaping, cycle and refuse stores"/>
    <s v="Downlands, Petersham Close, Petersham, Richmond, TW10 7DZ, "/>
    <s v="TW10 7DZ"/>
    <m/>
    <m/>
    <m/>
    <n v="1"/>
    <m/>
    <m/>
    <m/>
    <m/>
    <m/>
    <n v="1"/>
    <m/>
    <m/>
    <m/>
    <m/>
    <n v="1"/>
    <m/>
    <m/>
    <m/>
    <m/>
    <n v="1"/>
    <n v="0"/>
    <n v="0"/>
    <n v="0"/>
    <n v="-1"/>
    <n v="1"/>
    <n v="0"/>
    <n v="0"/>
    <n v="0"/>
    <n v="0"/>
    <n v="0"/>
    <x v="1"/>
    <m/>
    <n v="0"/>
    <m/>
    <m/>
    <m/>
    <m/>
    <m/>
    <m/>
    <m/>
    <m/>
    <m/>
    <n v="0"/>
    <n v="0"/>
    <m/>
    <m/>
    <n v="517972"/>
    <n v="172874"/>
    <x v="9"/>
    <x v="9"/>
    <m/>
    <x v="1"/>
    <m/>
    <x v="0"/>
    <m/>
    <m/>
    <m/>
    <x v="0"/>
    <m/>
  </r>
  <r>
    <s v="20/0815/FUL"/>
    <x v="3"/>
    <x v="0"/>
    <d v="2020-08-25T00:00:00"/>
    <d v="2023-08-25T00:00:00"/>
    <m/>
    <m/>
    <x v="2"/>
    <x v="0"/>
    <x v="0"/>
    <s v="Change of use of forecourt and existing lobby and staircase from B1(a) to sui generis (mixed B1(a)/C3) to facilitate the creation of a second floor extension to the existing office building to provide a 3 bed flat, external alterations to the fenestration"/>
    <s v="East House , 109 South Worple Way, East Sheen, London, SW14 8TN"/>
    <s v="SW14 8TN"/>
    <m/>
    <m/>
    <m/>
    <m/>
    <m/>
    <m/>
    <m/>
    <m/>
    <m/>
    <n v="0"/>
    <m/>
    <m/>
    <n v="1"/>
    <m/>
    <m/>
    <m/>
    <m/>
    <m/>
    <m/>
    <n v="1"/>
    <n v="0"/>
    <n v="0"/>
    <n v="1"/>
    <n v="0"/>
    <n v="0"/>
    <n v="0"/>
    <n v="0"/>
    <n v="0"/>
    <n v="0"/>
    <n v="1"/>
    <x v="1"/>
    <m/>
    <n v="0.5"/>
    <n v="0.5"/>
    <m/>
    <m/>
    <m/>
    <m/>
    <m/>
    <m/>
    <m/>
    <m/>
    <n v="1"/>
    <n v="1"/>
    <m/>
    <m/>
    <n v="520556"/>
    <n v="175757"/>
    <x v="1"/>
    <x v="1"/>
    <m/>
    <x v="3"/>
    <m/>
    <x v="0"/>
    <m/>
    <m/>
    <m/>
    <x v="0"/>
    <m/>
  </r>
  <r>
    <s v="20/0915/GPD15"/>
    <x v="2"/>
    <x v="1"/>
    <d v="2021-02-02T00:00:00"/>
    <d v="2024-02-02T00:00:00"/>
    <d v="2022-04-08T00:00:00"/>
    <m/>
    <x v="2"/>
    <x v="0"/>
    <x v="0"/>
    <s v="Conversion of existing ground and first floor office to 2no. residential units"/>
    <s v="2 Mount Mews, Hampton, TW12 2SH"/>
    <s v="TW12 2SH"/>
    <m/>
    <m/>
    <m/>
    <m/>
    <m/>
    <m/>
    <m/>
    <m/>
    <m/>
    <n v="0"/>
    <n v="2"/>
    <m/>
    <m/>
    <m/>
    <m/>
    <m/>
    <m/>
    <m/>
    <m/>
    <n v="2"/>
    <n v="2"/>
    <n v="0"/>
    <n v="0"/>
    <n v="0"/>
    <n v="0"/>
    <n v="0"/>
    <n v="0"/>
    <n v="0"/>
    <n v="0"/>
    <n v="2"/>
    <x v="1"/>
    <m/>
    <n v="2"/>
    <m/>
    <m/>
    <m/>
    <m/>
    <m/>
    <m/>
    <m/>
    <m/>
    <m/>
    <n v="2"/>
    <n v="2"/>
    <m/>
    <m/>
    <n v="513964"/>
    <n v="169580"/>
    <x v="12"/>
    <x v="12"/>
    <m/>
    <x v="1"/>
    <m/>
    <x v="0"/>
    <m/>
    <m/>
    <m/>
    <x v="1"/>
    <s v="CA12 Hampton Village"/>
  </r>
  <r>
    <s v="20/0921/FUL"/>
    <x v="1"/>
    <x v="0"/>
    <d v="2020-10-14T00:00:00"/>
    <d v="2023-10-14T00:00:00"/>
    <m/>
    <m/>
    <x v="2"/>
    <x v="0"/>
    <x v="0"/>
    <s v="Conversion of existing 3-bed terraced dwelling to 2 x 1-bed flats"/>
    <s v="22 Linden Road, Hampton, TW12 2JB"/>
    <s v="TW12 2JB"/>
    <m/>
    <m/>
    <n v="1"/>
    <m/>
    <m/>
    <m/>
    <m/>
    <m/>
    <m/>
    <n v="1"/>
    <n v="2"/>
    <m/>
    <m/>
    <m/>
    <m/>
    <m/>
    <m/>
    <m/>
    <m/>
    <n v="2"/>
    <n v="2"/>
    <n v="0"/>
    <n v="-1"/>
    <n v="0"/>
    <n v="0"/>
    <n v="0"/>
    <n v="0"/>
    <n v="0"/>
    <n v="0"/>
    <n v="1"/>
    <x v="1"/>
    <m/>
    <n v="0.5"/>
    <n v="0.5"/>
    <m/>
    <m/>
    <m/>
    <m/>
    <m/>
    <m/>
    <m/>
    <m/>
    <n v="1"/>
    <n v="1"/>
    <m/>
    <m/>
    <n v="513125"/>
    <n v="169836"/>
    <x v="12"/>
    <x v="12"/>
    <m/>
    <x v="1"/>
    <m/>
    <x v="0"/>
    <m/>
    <m/>
    <m/>
    <x v="0"/>
    <m/>
  </r>
  <r>
    <s v="20/0990/FUL"/>
    <x v="0"/>
    <x v="0"/>
    <d v="2020-09-30T00:00:00"/>
    <d v="2023-09-30T00:00:00"/>
    <m/>
    <m/>
    <x v="2"/>
    <x v="0"/>
    <x v="0"/>
    <s v="Demolition of existing garage and the erection of a single storey studio dwelling unit with associated hard and soft landscaping, refuse and cycle stores and boundary treatment."/>
    <s v="Land Rear Of, 40 Pagoda Avenue, Richmond, TW9 2HF"/>
    <s v="TW9 2HF"/>
    <m/>
    <m/>
    <m/>
    <m/>
    <m/>
    <m/>
    <m/>
    <m/>
    <m/>
    <n v="0"/>
    <n v="1"/>
    <m/>
    <m/>
    <m/>
    <m/>
    <m/>
    <m/>
    <m/>
    <m/>
    <n v="1"/>
    <n v="1"/>
    <n v="0"/>
    <n v="0"/>
    <n v="0"/>
    <n v="0"/>
    <n v="0"/>
    <n v="0"/>
    <n v="0"/>
    <n v="0"/>
    <n v="1"/>
    <x v="1"/>
    <m/>
    <n v="0.5"/>
    <n v="0.5"/>
    <m/>
    <m/>
    <m/>
    <m/>
    <m/>
    <m/>
    <m/>
    <m/>
    <n v="1"/>
    <n v="1"/>
    <m/>
    <m/>
    <n v="518657"/>
    <n v="175579"/>
    <x v="16"/>
    <x v="16"/>
    <m/>
    <x v="1"/>
    <m/>
    <x v="0"/>
    <m/>
    <m/>
    <m/>
    <x v="0"/>
    <m/>
  </r>
  <r>
    <s v="20/0997/FUL"/>
    <x v="1"/>
    <x v="0"/>
    <d v="2020-12-04T00:00:00"/>
    <d v="2023-12-04T00:00:00"/>
    <d v="2022-04-19T00:00:00"/>
    <m/>
    <x v="2"/>
    <x v="0"/>
    <x v="0"/>
    <s v="Demolition of the existing external staircase at the rear, part change of use of ground floor to C3 use, construction of a first floor infill rear extension with two rooflights at the front and 1 rooflight to rear to facilitate the conversion of existing 1 x three bedroom maisonette into 2 flats (2 x 1 bed)"/>
    <s v="2 Grand Parade, East Sheen, London, SW14 7PS"/>
    <s v="SW14 7PS"/>
    <m/>
    <m/>
    <n v="1"/>
    <m/>
    <m/>
    <m/>
    <m/>
    <m/>
    <m/>
    <n v="1"/>
    <n v="2"/>
    <m/>
    <m/>
    <m/>
    <m/>
    <m/>
    <m/>
    <m/>
    <m/>
    <n v="2"/>
    <n v="2"/>
    <n v="0"/>
    <n v="-1"/>
    <n v="0"/>
    <n v="0"/>
    <n v="0"/>
    <n v="0"/>
    <n v="0"/>
    <n v="0"/>
    <n v="1"/>
    <x v="1"/>
    <m/>
    <n v="1"/>
    <m/>
    <m/>
    <m/>
    <m/>
    <m/>
    <m/>
    <m/>
    <m/>
    <m/>
    <n v="1"/>
    <n v="1"/>
    <m/>
    <m/>
    <n v="520166"/>
    <n v="175305"/>
    <x v="1"/>
    <x v="1"/>
    <m/>
    <x v="3"/>
    <m/>
    <x v="0"/>
    <m/>
    <m/>
    <m/>
    <x v="0"/>
    <m/>
  </r>
  <r>
    <s v="20/1205/FUL"/>
    <x v="1"/>
    <x v="0"/>
    <d v="2021-06-21T00:00:00"/>
    <d v="2024-06-21T00:00:00"/>
    <d v="2022-07-06T00:00:00"/>
    <m/>
    <x v="2"/>
    <x v="0"/>
    <x v="0"/>
    <s v="Part change of use of ground floor from A3 to C3 (Residential) and alterations to existing shopfront to create new access door to facilitate the conversion of existing 2 x 3 bed maisonettes into 4 No. self-contained studio and 3 No. 1 bed Flats; Rear Infill between the Outriggers at first and second-floor level; Replacement of Roof with New Flat Red Clay Roof Tiles; Installation of 2 No. Velux Conservation Windows on Front Facing Pitched Roof; 2 No. Velux Conservation Windows and 1 No. AOV Window along with 12 No. Solar PV Panels on Rear Facing Pitched Roof; installation of 8 No. Solar PV Panels on the two Rear Outrigger Flat Roofs; and replacement / repositioning of the existing Extraction Duct at the rear of the Property"/>
    <s v="102 - 104 Kew Road, Richmond, TW9 2PQ, "/>
    <s v="TW9 2PQ"/>
    <m/>
    <m/>
    <n v="2"/>
    <m/>
    <m/>
    <m/>
    <m/>
    <m/>
    <m/>
    <n v="2"/>
    <n v="7"/>
    <m/>
    <m/>
    <m/>
    <m/>
    <m/>
    <m/>
    <m/>
    <m/>
    <n v="7"/>
    <n v="7"/>
    <n v="0"/>
    <n v="-2"/>
    <n v="0"/>
    <n v="0"/>
    <n v="0"/>
    <n v="0"/>
    <n v="0"/>
    <n v="0"/>
    <n v="5"/>
    <x v="1"/>
    <m/>
    <n v="2.5"/>
    <n v="2.5"/>
    <m/>
    <m/>
    <m/>
    <m/>
    <m/>
    <m/>
    <m/>
    <m/>
    <n v="5"/>
    <n v="5"/>
    <m/>
    <m/>
    <n v="518353"/>
    <n v="175510"/>
    <x v="16"/>
    <x v="16"/>
    <m/>
    <x v="1"/>
    <m/>
    <x v="1"/>
    <s v="Kew Road"/>
    <m/>
    <m/>
    <x v="1"/>
    <s v="CA36 Kew Foot Road"/>
  </r>
  <r>
    <s v="20/1223/FUL"/>
    <x v="0"/>
    <x v="0"/>
    <d v="2020-08-10T00:00:00"/>
    <d v="2023-08-10T00:00:00"/>
    <m/>
    <m/>
    <x v="2"/>
    <x v="0"/>
    <x v="0"/>
    <s v="The construction of a two storey 4 bedroom dwelling with a basement level following the demolition of the existing house and garage."/>
    <s v="90 Ormond Avenue, Hampton, TW12 2RX, "/>
    <s v="TW12 2RX"/>
    <m/>
    <m/>
    <m/>
    <n v="1"/>
    <m/>
    <m/>
    <m/>
    <m/>
    <m/>
    <n v="1"/>
    <m/>
    <m/>
    <m/>
    <n v="1"/>
    <m/>
    <m/>
    <m/>
    <m/>
    <m/>
    <n v="1"/>
    <n v="0"/>
    <n v="0"/>
    <n v="0"/>
    <n v="0"/>
    <n v="0"/>
    <n v="0"/>
    <n v="0"/>
    <n v="0"/>
    <n v="0"/>
    <n v="0"/>
    <x v="1"/>
    <m/>
    <n v="0"/>
    <m/>
    <m/>
    <m/>
    <m/>
    <m/>
    <m/>
    <m/>
    <m/>
    <m/>
    <n v="0"/>
    <n v="0"/>
    <m/>
    <m/>
    <n v="513542"/>
    <n v="169839"/>
    <x v="12"/>
    <x v="12"/>
    <m/>
    <x v="1"/>
    <m/>
    <x v="0"/>
    <m/>
    <m/>
    <m/>
    <x v="0"/>
    <m/>
  </r>
  <r>
    <s v="20/1333/FUL"/>
    <x v="2"/>
    <x v="0"/>
    <d v="2020-09-16T00:00:00"/>
    <d v="2023-09-16T00:00:00"/>
    <m/>
    <m/>
    <x v="2"/>
    <x v="0"/>
    <x v="0"/>
    <s v="Rear extension at first floor level with green roof, installation of rooflights on side and rear facing roof slopes to facilitate change of use of upper floors to C3 (residential) use and to provide 1 x 2 bed maisonette: additional shop storage space at f"/>
    <s v="5 Barnes High Street, Barnes, London, SW13 9LB"/>
    <s v="SW13 9LB"/>
    <m/>
    <m/>
    <m/>
    <m/>
    <m/>
    <m/>
    <m/>
    <m/>
    <m/>
    <n v="0"/>
    <m/>
    <n v="1"/>
    <m/>
    <m/>
    <m/>
    <m/>
    <m/>
    <m/>
    <m/>
    <n v="1"/>
    <n v="0"/>
    <n v="1"/>
    <n v="0"/>
    <n v="0"/>
    <n v="0"/>
    <n v="0"/>
    <n v="0"/>
    <n v="0"/>
    <n v="0"/>
    <n v="1"/>
    <x v="1"/>
    <m/>
    <n v="0.5"/>
    <n v="0.5"/>
    <m/>
    <m/>
    <m/>
    <m/>
    <m/>
    <m/>
    <m/>
    <m/>
    <n v="1"/>
    <n v="1"/>
    <m/>
    <m/>
    <n v="521750"/>
    <n v="176384"/>
    <x v="10"/>
    <x v="10"/>
    <m/>
    <x v="1"/>
    <m/>
    <x v="1"/>
    <s v="High Street, Barnes"/>
    <m/>
    <m/>
    <x v="1"/>
    <s v="CA1 Barnes Green"/>
  </r>
  <r>
    <s v="20/1417/GPD15"/>
    <x v="2"/>
    <x v="1"/>
    <d v="2020-08-19T00:00:00"/>
    <d v="2023-08-19T00:00:00"/>
    <m/>
    <m/>
    <x v="2"/>
    <x v="0"/>
    <x v="0"/>
    <s v="Change of use of office (B1a) to dwelling (C3)"/>
    <s v="112 Shacklegate Lane, Teddington, TW11 8SH, "/>
    <s v="TW11 8SH"/>
    <m/>
    <m/>
    <m/>
    <m/>
    <m/>
    <m/>
    <m/>
    <m/>
    <m/>
    <n v="0"/>
    <n v="1"/>
    <m/>
    <m/>
    <m/>
    <m/>
    <m/>
    <m/>
    <m/>
    <m/>
    <n v="1"/>
    <n v="1"/>
    <n v="0"/>
    <n v="0"/>
    <n v="0"/>
    <n v="0"/>
    <n v="0"/>
    <n v="0"/>
    <n v="0"/>
    <n v="0"/>
    <n v="1"/>
    <x v="1"/>
    <m/>
    <n v="0.5"/>
    <n v="0.5"/>
    <m/>
    <m/>
    <m/>
    <m/>
    <m/>
    <m/>
    <m/>
    <m/>
    <n v="1"/>
    <n v="1"/>
    <m/>
    <m/>
    <n v="515402"/>
    <n v="171660"/>
    <x v="6"/>
    <x v="6"/>
    <m/>
    <x v="1"/>
    <m/>
    <x v="0"/>
    <m/>
    <m/>
    <m/>
    <x v="0"/>
    <m/>
  </r>
  <r>
    <s v="20/1558/FUL"/>
    <x v="3"/>
    <x v="0"/>
    <d v="2021-06-08T00:00:00"/>
    <d v="2024-06-08T00:00:00"/>
    <m/>
    <m/>
    <x v="2"/>
    <x v="0"/>
    <x v="0"/>
    <s v="Additional storey to 2-storey commercial building to provide 4 no.1 bed apartments"/>
    <s v="Ground Floor, 55 - 61 Heath Road, Twickenham, TW1 4AW, "/>
    <s v="TW1 4AW"/>
    <m/>
    <m/>
    <m/>
    <m/>
    <m/>
    <m/>
    <m/>
    <m/>
    <m/>
    <n v="0"/>
    <n v="4"/>
    <m/>
    <m/>
    <m/>
    <m/>
    <m/>
    <m/>
    <m/>
    <m/>
    <n v="4"/>
    <n v="4"/>
    <n v="0"/>
    <n v="0"/>
    <n v="0"/>
    <n v="0"/>
    <n v="0"/>
    <n v="0"/>
    <n v="0"/>
    <n v="0"/>
    <n v="4"/>
    <x v="1"/>
    <m/>
    <n v="2"/>
    <n v="2"/>
    <m/>
    <m/>
    <m/>
    <m/>
    <m/>
    <m/>
    <m/>
    <m/>
    <n v="4"/>
    <n v="4"/>
    <m/>
    <m/>
    <n v="515975"/>
    <n v="173091"/>
    <x v="8"/>
    <x v="8"/>
    <m/>
    <x v="0"/>
    <m/>
    <x v="0"/>
    <m/>
    <m/>
    <m/>
    <x v="0"/>
    <m/>
  </r>
  <r>
    <s v="20/1570/FUL"/>
    <x v="0"/>
    <x v="0"/>
    <d v="2022-01-26T00:00:00"/>
    <d v="2025-01-26T00:00:00"/>
    <m/>
    <m/>
    <x v="2"/>
    <x v="0"/>
    <x v="0"/>
    <s v="Demolition of existing garages and erection of a part two / four storey building to provide 4 x 1, 4 x 2 and 1 x 3 bedroom flats and associated soft and hard landscaping, cycle and refuse stores."/>
    <s v="Garage Site, Marys Terrace, Twickenham, TW1 3JB"/>
    <s v="TW1 3JB"/>
    <m/>
    <m/>
    <m/>
    <m/>
    <m/>
    <m/>
    <m/>
    <m/>
    <m/>
    <n v="0"/>
    <n v="4"/>
    <n v="4"/>
    <n v="1"/>
    <m/>
    <m/>
    <m/>
    <m/>
    <m/>
    <m/>
    <n v="9"/>
    <n v="4"/>
    <n v="4"/>
    <n v="1"/>
    <n v="0"/>
    <n v="0"/>
    <n v="0"/>
    <n v="0"/>
    <n v="0"/>
    <n v="0"/>
    <n v="9"/>
    <x v="1"/>
    <m/>
    <m/>
    <n v="4.5"/>
    <n v="4.5"/>
    <m/>
    <m/>
    <m/>
    <m/>
    <m/>
    <m/>
    <m/>
    <n v="9"/>
    <n v="9"/>
    <m/>
    <m/>
    <n v="516182"/>
    <n v="173653"/>
    <x v="3"/>
    <x v="3"/>
    <m/>
    <x v="0"/>
    <m/>
    <x v="0"/>
    <m/>
    <m/>
    <m/>
    <x v="0"/>
    <m/>
  </r>
  <r>
    <s v="20/1805/FUL"/>
    <x v="2"/>
    <x v="0"/>
    <d v="2021-05-20T00:00:00"/>
    <d v="2024-05-20T00:00:00"/>
    <m/>
    <m/>
    <x v="2"/>
    <x v="0"/>
    <x v="0"/>
    <s v="Change of use of part of ground floor commercial unit to provide 4 x 1 bedroom dwellings"/>
    <s v="159 Heath Road, Twickenham TW1 4BH"/>
    <s v="TW1 4BH"/>
    <m/>
    <m/>
    <m/>
    <m/>
    <m/>
    <m/>
    <m/>
    <m/>
    <m/>
    <n v="0"/>
    <n v="4"/>
    <m/>
    <m/>
    <m/>
    <m/>
    <m/>
    <m/>
    <m/>
    <m/>
    <n v="4"/>
    <n v="4"/>
    <n v="0"/>
    <n v="0"/>
    <n v="0"/>
    <n v="0"/>
    <n v="0"/>
    <n v="0"/>
    <n v="0"/>
    <n v="0"/>
    <n v="4"/>
    <x v="1"/>
    <m/>
    <m/>
    <n v="4"/>
    <m/>
    <m/>
    <m/>
    <m/>
    <m/>
    <m/>
    <m/>
    <m/>
    <n v="4"/>
    <n v="4"/>
    <m/>
    <m/>
    <n v="515605"/>
    <n v="173100"/>
    <x v="8"/>
    <x v="8"/>
    <m/>
    <x v="0"/>
    <m/>
    <x v="0"/>
    <m/>
    <m/>
    <m/>
    <x v="0"/>
    <m/>
  </r>
  <r>
    <s v="20/1846/FUL"/>
    <x v="4"/>
    <x v="0"/>
    <d v="2021-02-12T00:00:00"/>
    <d v="2024-02-12T00:00:00"/>
    <m/>
    <m/>
    <x v="2"/>
    <x v="0"/>
    <x v="0"/>
    <s v="Ground and basement extensions to facilitate change of use of basement and part change of use of ground floor from A1 to C3 to provide a one- bedroom residential unit"/>
    <s v="4 The Broadway, Barnes, London, SW13 0NY"/>
    <s v="SW13 0NY"/>
    <m/>
    <m/>
    <m/>
    <m/>
    <m/>
    <m/>
    <m/>
    <m/>
    <m/>
    <n v="0"/>
    <n v="1"/>
    <m/>
    <m/>
    <m/>
    <m/>
    <m/>
    <m/>
    <m/>
    <m/>
    <n v="1"/>
    <n v="1"/>
    <n v="0"/>
    <n v="0"/>
    <n v="0"/>
    <n v="0"/>
    <n v="0"/>
    <n v="0"/>
    <n v="0"/>
    <n v="0"/>
    <n v="1"/>
    <x v="1"/>
    <m/>
    <n v="0.5"/>
    <n v="0.5"/>
    <m/>
    <m/>
    <m/>
    <m/>
    <m/>
    <m/>
    <m/>
    <m/>
    <n v="1"/>
    <n v="1"/>
    <m/>
    <m/>
    <n v="521239"/>
    <n v="176042"/>
    <x v="10"/>
    <x v="10"/>
    <m/>
    <x v="1"/>
    <m/>
    <x v="1"/>
    <s v="White Hart Lane/Mortlake H"/>
    <m/>
    <m/>
    <x v="1"/>
    <s v="CA33 Mortlake"/>
  </r>
  <r>
    <s v="20/1885/FUL"/>
    <x v="2"/>
    <x v="0"/>
    <d v="2020-10-02T00:00:00"/>
    <d v="2023-10-02T00:00:00"/>
    <m/>
    <m/>
    <x v="2"/>
    <x v="0"/>
    <x v="0"/>
    <s v="Conversion of public house to a single residential dwelling"/>
    <s v="80 Windmill Road, Hampton Hill, Hampton, TW12 1QU, "/>
    <s v="TW12 1QU"/>
    <m/>
    <m/>
    <m/>
    <n v="1"/>
    <m/>
    <m/>
    <m/>
    <m/>
    <m/>
    <n v="1"/>
    <m/>
    <m/>
    <m/>
    <n v="1"/>
    <m/>
    <m/>
    <m/>
    <m/>
    <m/>
    <n v="1"/>
    <n v="0"/>
    <n v="0"/>
    <n v="0"/>
    <n v="0"/>
    <n v="0"/>
    <n v="0"/>
    <n v="0"/>
    <n v="0"/>
    <n v="0"/>
    <n v="0"/>
    <x v="1"/>
    <m/>
    <n v="0"/>
    <m/>
    <m/>
    <m/>
    <m/>
    <m/>
    <m/>
    <m/>
    <m/>
    <m/>
    <n v="0"/>
    <n v="0"/>
    <m/>
    <m/>
    <n v="513956"/>
    <n v="171140"/>
    <x v="6"/>
    <x v="6"/>
    <m/>
    <x v="1"/>
    <m/>
    <x v="0"/>
    <m/>
    <m/>
    <m/>
    <x v="0"/>
    <m/>
  </r>
  <r>
    <s v="20/1985/GPD23"/>
    <x v="2"/>
    <x v="1"/>
    <d v="2020-08-25T00:00:00"/>
    <d v="2023-08-25T00:00:00"/>
    <m/>
    <m/>
    <x v="2"/>
    <x v="0"/>
    <x v="0"/>
    <s v="Proposed change of use from Class B1(c) light industrial to Class C3 (residential) (2 dwellings)."/>
    <s v="12 High Street, Hampton Hill, TW12 1PD"/>
    <s v="TW12 1PD"/>
    <m/>
    <m/>
    <m/>
    <m/>
    <m/>
    <m/>
    <m/>
    <m/>
    <m/>
    <n v="0"/>
    <n v="2"/>
    <m/>
    <m/>
    <m/>
    <m/>
    <m/>
    <m/>
    <m/>
    <m/>
    <n v="2"/>
    <n v="2"/>
    <n v="0"/>
    <n v="0"/>
    <n v="0"/>
    <n v="0"/>
    <n v="0"/>
    <n v="0"/>
    <n v="0"/>
    <n v="0"/>
    <n v="2"/>
    <x v="1"/>
    <m/>
    <n v="1"/>
    <n v="1"/>
    <m/>
    <m/>
    <m/>
    <m/>
    <m/>
    <m/>
    <m/>
    <m/>
    <n v="2"/>
    <n v="2"/>
    <m/>
    <m/>
    <n v="514296"/>
    <n v="170824"/>
    <x v="6"/>
    <x v="6"/>
    <m/>
    <x v="1"/>
    <m/>
    <x v="1"/>
    <s v="High Street, Hampton Hill"/>
    <m/>
    <m/>
    <x v="1"/>
    <s v="CA38 High Street Hampton Hill"/>
  </r>
  <r>
    <s v="20/2000/FUL"/>
    <x v="2"/>
    <x v="0"/>
    <d v="2020-12-14T00:00:00"/>
    <d v="2023-12-14T00:00:00"/>
    <m/>
    <m/>
    <x v="2"/>
    <x v="0"/>
    <x v="0"/>
    <s v="Change of use of existing financial and professional services to C3 (Residential) to create 1 two bed flat, rear extension, fenestration alterations and insertion of rooflight to single storey front projection."/>
    <s v="192 Heath Road, Twickenham, TW2 5TX"/>
    <s v="TW2 5TX"/>
    <m/>
    <m/>
    <m/>
    <m/>
    <m/>
    <m/>
    <m/>
    <m/>
    <m/>
    <n v="0"/>
    <m/>
    <n v="1"/>
    <m/>
    <m/>
    <m/>
    <m/>
    <m/>
    <m/>
    <m/>
    <n v="1"/>
    <n v="0"/>
    <n v="1"/>
    <n v="0"/>
    <n v="0"/>
    <n v="0"/>
    <n v="0"/>
    <n v="0"/>
    <n v="0"/>
    <n v="0"/>
    <n v="1"/>
    <x v="1"/>
    <m/>
    <n v="0.5"/>
    <n v="0.5"/>
    <m/>
    <m/>
    <m/>
    <m/>
    <m/>
    <m/>
    <m/>
    <m/>
    <n v="1"/>
    <n v="1"/>
    <m/>
    <m/>
    <n v="515502"/>
    <n v="173093"/>
    <x v="8"/>
    <x v="8"/>
    <m/>
    <x v="1"/>
    <m/>
    <x v="1"/>
    <s v="Twickenham Green"/>
    <m/>
    <m/>
    <x v="1"/>
    <s v="CA9 Twickenham Green"/>
  </r>
  <r>
    <s v="20/2077/GPD15"/>
    <x v="2"/>
    <x v="1"/>
    <d v="2020-10-23T00:00:00"/>
    <d v="2023-10-23T00:00:00"/>
    <m/>
    <m/>
    <x v="2"/>
    <x v="0"/>
    <x v="0"/>
    <s v="Change of use from Class B1(a) to Class C3 to provide 1 x 3 bed flat"/>
    <s v="First Floor, 23 - 25 King Street, Twickenham, TW1 3SD"/>
    <s v="TW1 3SD"/>
    <m/>
    <m/>
    <m/>
    <m/>
    <m/>
    <m/>
    <m/>
    <m/>
    <m/>
    <n v="0"/>
    <m/>
    <m/>
    <n v="1"/>
    <m/>
    <m/>
    <m/>
    <m/>
    <m/>
    <m/>
    <n v="1"/>
    <n v="0"/>
    <n v="0"/>
    <n v="1"/>
    <n v="0"/>
    <n v="0"/>
    <n v="0"/>
    <n v="0"/>
    <n v="0"/>
    <n v="0"/>
    <n v="1"/>
    <x v="1"/>
    <m/>
    <n v="0.5"/>
    <n v="0.5"/>
    <m/>
    <m/>
    <m/>
    <m/>
    <m/>
    <m/>
    <m/>
    <m/>
    <n v="1"/>
    <n v="1"/>
    <m/>
    <m/>
    <n v="516240"/>
    <n v="173173"/>
    <x v="3"/>
    <x v="3"/>
    <m/>
    <x v="0"/>
    <m/>
    <x v="0"/>
    <m/>
    <m/>
    <m/>
    <x v="0"/>
    <m/>
  </r>
  <r>
    <s v="20/2093/GPD15"/>
    <x v="2"/>
    <x v="1"/>
    <d v="2021-01-29T00:00:00"/>
    <d v="2024-01-29T00:00:00"/>
    <m/>
    <m/>
    <x v="2"/>
    <x v="0"/>
    <x v="0"/>
    <s v="CHANGE OF USE FROM OFFICE TO RESIDENTIAL TO CREATE 31 RESIDENTIAL UNITS"/>
    <s v="159 Mortlake Road, Kew"/>
    <s v="TW9"/>
    <m/>
    <m/>
    <m/>
    <m/>
    <m/>
    <m/>
    <m/>
    <m/>
    <m/>
    <n v="0"/>
    <n v="21"/>
    <n v="10"/>
    <m/>
    <m/>
    <m/>
    <m/>
    <m/>
    <m/>
    <m/>
    <n v="31"/>
    <n v="21"/>
    <n v="10"/>
    <n v="0"/>
    <n v="0"/>
    <n v="0"/>
    <n v="0"/>
    <n v="0"/>
    <n v="0"/>
    <n v="0"/>
    <n v="31"/>
    <x v="0"/>
    <m/>
    <m/>
    <n v="7.75"/>
    <n v="7.75"/>
    <n v="7.75"/>
    <n v="7.75"/>
    <m/>
    <m/>
    <m/>
    <m/>
    <m/>
    <n v="31"/>
    <n v="31"/>
    <m/>
    <m/>
    <n v="519533"/>
    <n v="176694"/>
    <x v="13"/>
    <x v="13"/>
    <m/>
    <x v="1"/>
    <m/>
    <x v="0"/>
    <m/>
    <m/>
    <m/>
    <x v="0"/>
    <m/>
  </r>
  <r>
    <s v="20/2118/FUL"/>
    <x v="2"/>
    <x v="0"/>
    <d v="2021-09-30T00:00:00"/>
    <d v="2024-09-30T00:00:00"/>
    <m/>
    <m/>
    <x v="2"/>
    <x v="0"/>
    <x v="0"/>
    <s v="Fenestration alterations to rear and side elevation to facilitate change of use of rear part of premises from Class E (Retail) to C3 to create 1 x 1 bed flat and associated refuse and cycle store."/>
    <s v="301 Richmond Road, Kingston Upon Thames, KT2 5QU"/>
    <s v="KT2 5QU"/>
    <m/>
    <m/>
    <m/>
    <m/>
    <m/>
    <m/>
    <m/>
    <m/>
    <m/>
    <n v="0"/>
    <n v="1"/>
    <m/>
    <m/>
    <m/>
    <m/>
    <m/>
    <m/>
    <m/>
    <m/>
    <n v="1"/>
    <n v="1"/>
    <n v="0"/>
    <n v="0"/>
    <n v="0"/>
    <n v="0"/>
    <n v="0"/>
    <n v="0"/>
    <n v="0"/>
    <n v="0"/>
    <n v="1"/>
    <x v="1"/>
    <m/>
    <n v="0.5"/>
    <n v="0.5"/>
    <m/>
    <m/>
    <m/>
    <m/>
    <m/>
    <m/>
    <m/>
    <m/>
    <n v="1"/>
    <n v="1"/>
    <m/>
    <m/>
    <n v="517763"/>
    <n v="171531"/>
    <x v="9"/>
    <x v="9"/>
    <m/>
    <x v="1"/>
    <m/>
    <x v="0"/>
    <m/>
    <m/>
    <m/>
    <x v="0"/>
    <m/>
  </r>
  <r>
    <s v="20/2298/FUL"/>
    <x v="0"/>
    <x v="0"/>
    <d v="2022-01-18T00:00:00"/>
    <d v="2025-01-18T00:00:00"/>
    <m/>
    <m/>
    <x v="2"/>
    <x v="0"/>
    <x v="0"/>
    <s v="Demolition of garage to rear of property accessed from Castle Yard to facilitate change of use of rear part to C3 (Residential) use to provide 1 x 2 bedroom two storey house with associated cycle and refuse stores"/>
    <s v="28 Hill Street, Richmond, TW9 1TW"/>
    <s v="TW9 1TW"/>
    <m/>
    <m/>
    <m/>
    <m/>
    <m/>
    <m/>
    <m/>
    <m/>
    <m/>
    <n v="0"/>
    <m/>
    <n v="1"/>
    <m/>
    <m/>
    <m/>
    <m/>
    <m/>
    <m/>
    <m/>
    <n v="1"/>
    <n v="0"/>
    <n v="1"/>
    <n v="0"/>
    <n v="0"/>
    <n v="0"/>
    <n v="0"/>
    <n v="0"/>
    <n v="0"/>
    <n v="0"/>
    <n v="1"/>
    <x v="1"/>
    <m/>
    <n v="0.5"/>
    <n v="0.5"/>
    <m/>
    <m/>
    <m/>
    <m/>
    <m/>
    <m/>
    <m/>
    <m/>
    <n v="1"/>
    <n v="1"/>
    <m/>
    <m/>
    <n v="517804"/>
    <n v="174681"/>
    <x v="4"/>
    <x v="4"/>
    <m/>
    <x v="4"/>
    <m/>
    <x v="0"/>
    <m/>
    <m/>
    <m/>
    <x v="1"/>
    <s v="CA17 Central Richmond"/>
  </r>
  <r>
    <s v="20/2345/FUL"/>
    <x v="0"/>
    <x v="0"/>
    <d v="2021-08-02T00:00:00"/>
    <d v="2024-08-02T00:00:00"/>
    <d v="2022-06-29T00:00:00"/>
    <m/>
    <x v="2"/>
    <x v="0"/>
    <x v="0"/>
    <s v="Erection of a new 3 bedroom disabled dwelling with mezzanine, dormer room and carers' accommodation and retrospective permission for the demolition of fire destroyed bungalow."/>
    <s v="31A Whitton Waye, Whitton, Hounslow, TW3 2LT, "/>
    <s v="TW3 2LT"/>
    <m/>
    <m/>
    <n v="1"/>
    <m/>
    <m/>
    <m/>
    <m/>
    <m/>
    <m/>
    <n v="1"/>
    <m/>
    <m/>
    <m/>
    <m/>
    <n v="1"/>
    <m/>
    <m/>
    <m/>
    <m/>
    <n v="1"/>
    <n v="0"/>
    <n v="0"/>
    <n v="-1"/>
    <n v="0"/>
    <n v="1"/>
    <n v="0"/>
    <n v="0"/>
    <n v="0"/>
    <n v="0"/>
    <n v="0"/>
    <x v="1"/>
    <m/>
    <n v="0"/>
    <m/>
    <m/>
    <m/>
    <m/>
    <m/>
    <m/>
    <m/>
    <m/>
    <m/>
    <n v="0"/>
    <n v="0"/>
    <m/>
    <m/>
    <n v="513403"/>
    <n v="174165"/>
    <x v="14"/>
    <x v="14"/>
    <m/>
    <x v="1"/>
    <m/>
    <x v="0"/>
    <m/>
    <m/>
    <m/>
    <x v="0"/>
    <m/>
  </r>
  <r>
    <s v="20/2358/FUL"/>
    <x v="2"/>
    <x v="0"/>
    <d v="2021-09-23T00:00:00"/>
    <d v="2024-09-23T00:00:00"/>
    <d v="2022-05-01T00:00:00"/>
    <m/>
    <x v="2"/>
    <x v="0"/>
    <x v="0"/>
    <s v="Change of use for conversion of an office designed as a live work one-bedroom residential property to a two-bedroom residential property, with associated landscaping."/>
    <s v="19 Thames Street, Hampton, TW12 2EW"/>
    <s v="TW12 2EW"/>
    <n v="1"/>
    <m/>
    <m/>
    <m/>
    <m/>
    <m/>
    <m/>
    <m/>
    <m/>
    <n v="1"/>
    <m/>
    <n v="1"/>
    <m/>
    <m/>
    <m/>
    <m/>
    <m/>
    <m/>
    <m/>
    <n v="1"/>
    <n v="-1"/>
    <n v="1"/>
    <n v="0"/>
    <n v="0"/>
    <n v="0"/>
    <n v="0"/>
    <n v="0"/>
    <n v="0"/>
    <n v="0"/>
    <n v="0"/>
    <x v="1"/>
    <m/>
    <n v="0"/>
    <m/>
    <m/>
    <m/>
    <m/>
    <m/>
    <m/>
    <m/>
    <m/>
    <m/>
    <n v="0"/>
    <n v="0"/>
    <m/>
    <m/>
    <n v="513893"/>
    <n v="169502"/>
    <x v="12"/>
    <x v="12"/>
    <m/>
    <x v="1"/>
    <s v="Thames Policy Area"/>
    <x v="1"/>
    <s v="Thames Street, Hampton"/>
    <m/>
    <m/>
    <x v="1"/>
    <s v="CA12 Hampton Village"/>
  </r>
  <r>
    <s v="20/2393/FUL"/>
    <x v="2"/>
    <x v="0"/>
    <d v="2021-07-30T00:00:00"/>
    <d v="2024-07-30T00:00:00"/>
    <m/>
    <m/>
    <x v="2"/>
    <x v="0"/>
    <x v="0"/>
    <s v="Conversion of Upper Floors to No. 104 (House of Multiple Occupation) to two self contained Flats, with new ground floor pedestrian access."/>
    <s v="102-104 , Heath Road, Twickenham, TW1 4BW"/>
    <s v="TW1 4BW"/>
    <m/>
    <m/>
    <m/>
    <m/>
    <m/>
    <m/>
    <m/>
    <m/>
    <m/>
    <n v="0"/>
    <n v="2"/>
    <m/>
    <m/>
    <m/>
    <m/>
    <m/>
    <m/>
    <m/>
    <m/>
    <n v="2"/>
    <n v="2"/>
    <n v="0"/>
    <n v="0"/>
    <n v="0"/>
    <n v="0"/>
    <n v="0"/>
    <n v="0"/>
    <n v="0"/>
    <n v="0"/>
    <n v="2"/>
    <x v="1"/>
    <m/>
    <n v="1"/>
    <n v="1"/>
    <m/>
    <m/>
    <m/>
    <m/>
    <m/>
    <m/>
    <m/>
    <m/>
    <n v="2"/>
    <n v="2"/>
    <m/>
    <m/>
    <n v="515822"/>
    <n v="173145"/>
    <x v="8"/>
    <x v="8"/>
    <m/>
    <x v="0"/>
    <m/>
    <x v="0"/>
    <m/>
    <m/>
    <m/>
    <x v="0"/>
    <m/>
  </r>
  <r>
    <s v="20/2411/FUL"/>
    <x v="0"/>
    <x v="0"/>
    <d v="2021-06-24T00:00:00"/>
    <d v="2024-06-24T00:00:00"/>
    <m/>
    <m/>
    <x v="2"/>
    <x v="0"/>
    <x v="0"/>
    <s v="Erection of a 3 bed detached dwelling house with associated off-street parking and amenity space"/>
    <s v="52 Ringwood Way, Hampton Hill, TW12 1AT"/>
    <s v="TW12 1AT"/>
    <m/>
    <m/>
    <m/>
    <m/>
    <m/>
    <m/>
    <m/>
    <m/>
    <m/>
    <n v="0"/>
    <m/>
    <m/>
    <n v="1"/>
    <m/>
    <m/>
    <m/>
    <m/>
    <m/>
    <m/>
    <n v="1"/>
    <n v="0"/>
    <n v="0"/>
    <n v="1"/>
    <n v="0"/>
    <n v="0"/>
    <n v="0"/>
    <n v="0"/>
    <n v="0"/>
    <n v="0"/>
    <n v="1"/>
    <x v="1"/>
    <m/>
    <n v="0.5"/>
    <n v="0.5"/>
    <m/>
    <m/>
    <m/>
    <m/>
    <m/>
    <m/>
    <m/>
    <m/>
    <n v="1"/>
    <n v="1"/>
    <m/>
    <m/>
    <n v="513278"/>
    <n v="171616"/>
    <x v="17"/>
    <x v="17"/>
    <s v="Y"/>
    <x v="1"/>
    <m/>
    <x v="0"/>
    <m/>
    <m/>
    <m/>
    <x v="0"/>
    <m/>
  </r>
  <r>
    <s v="20/2626/GPH01"/>
    <x v="3"/>
    <x v="0"/>
    <d v="2021-08-27T00:00:00"/>
    <d v="2024-08-27T00:00:00"/>
    <m/>
    <m/>
    <x v="2"/>
    <x v="0"/>
    <x v="0"/>
    <s v="Construction of an additonal storey containing 3no. flats immediately above the existing topmost residential storey, and recreation of the existing roof shape; addition of 2no. off-street parking spaces along with secure bike and bin storage."/>
    <s v="Heritage House, 145 London Road, Twickenham"/>
    <s v="TW1 1EF"/>
    <m/>
    <m/>
    <m/>
    <m/>
    <m/>
    <m/>
    <m/>
    <m/>
    <m/>
    <n v="0"/>
    <n v="3"/>
    <m/>
    <m/>
    <m/>
    <m/>
    <m/>
    <m/>
    <m/>
    <m/>
    <n v="3"/>
    <n v="3"/>
    <n v="0"/>
    <n v="0"/>
    <n v="0"/>
    <n v="0"/>
    <n v="0"/>
    <n v="0"/>
    <n v="0"/>
    <n v="0"/>
    <n v="3"/>
    <x v="1"/>
    <m/>
    <n v="1.5"/>
    <n v="1.5"/>
    <m/>
    <m/>
    <m/>
    <m/>
    <m/>
    <m/>
    <m/>
    <m/>
    <n v="3"/>
    <n v="3"/>
    <m/>
    <m/>
    <n v="516098"/>
    <n v="173924"/>
    <x v="0"/>
    <x v="0"/>
    <m/>
    <x v="1"/>
    <m/>
    <x v="0"/>
    <m/>
    <m/>
    <m/>
    <x v="0"/>
    <m/>
  </r>
  <r>
    <s v="20/2841/FUL"/>
    <x v="3"/>
    <x v="0"/>
    <d v="2021-02-12T00:00:00"/>
    <d v="2024-02-12T00:00:00"/>
    <m/>
    <m/>
    <x v="2"/>
    <x v="0"/>
    <x v="0"/>
    <s v="Proposed erection of single storey building at rear to provide 1 no. self contained flat"/>
    <s v="118A - 118B High Street, Hampton Hill, Hampton, TW12 1NT"/>
    <s v="TW12 1NT"/>
    <m/>
    <m/>
    <m/>
    <m/>
    <m/>
    <m/>
    <m/>
    <m/>
    <m/>
    <n v="0"/>
    <n v="1"/>
    <m/>
    <m/>
    <m/>
    <m/>
    <m/>
    <m/>
    <m/>
    <m/>
    <n v="1"/>
    <n v="1"/>
    <n v="0"/>
    <n v="0"/>
    <n v="0"/>
    <n v="0"/>
    <n v="0"/>
    <n v="0"/>
    <n v="0"/>
    <n v="0"/>
    <n v="1"/>
    <x v="1"/>
    <m/>
    <n v="0.5"/>
    <n v="0.5"/>
    <m/>
    <m/>
    <m/>
    <m/>
    <m/>
    <m/>
    <m/>
    <m/>
    <n v="1"/>
    <n v="1"/>
    <m/>
    <m/>
    <n v="514515"/>
    <n v="171261"/>
    <x v="6"/>
    <x v="6"/>
    <m/>
    <x v="1"/>
    <m/>
    <x v="1"/>
    <s v="High Street, Hampton Hill"/>
    <m/>
    <m/>
    <x v="0"/>
    <m/>
  </r>
  <r>
    <s v="20/2868/FUL"/>
    <x v="1"/>
    <x v="0"/>
    <d v="2021-09-29T00:00:00"/>
    <d v="2024-09-29T00:00:00"/>
    <m/>
    <m/>
    <x v="2"/>
    <x v="0"/>
    <x v="0"/>
    <s v="Proposed side extension at second floor level, the replacement of the rear extensions with a single storey glazed extension and the loss of one 1 bedroom unit from 3 units into 1no. 4 bedroom flat and 1no. 3 bedroom flat"/>
    <s v="7 Ailsa Road, Twickenham, TW1 1QJ"/>
    <s v="TW1 1QJ"/>
    <n v="1"/>
    <m/>
    <n v="2"/>
    <m/>
    <m/>
    <m/>
    <m/>
    <m/>
    <m/>
    <n v="3"/>
    <m/>
    <m/>
    <n v="1"/>
    <n v="1"/>
    <m/>
    <m/>
    <m/>
    <m/>
    <m/>
    <n v="2"/>
    <n v="-1"/>
    <n v="0"/>
    <n v="-1"/>
    <n v="1"/>
    <n v="0"/>
    <n v="0"/>
    <n v="0"/>
    <n v="0"/>
    <n v="0"/>
    <n v="-1"/>
    <x v="1"/>
    <m/>
    <n v="-0.5"/>
    <n v="-0.5"/>
    <m/>
    <m/>
    <m/>
    <m/>
    <m/>
    <m/>
    <m/>
    <m/>
    <n v="-1"/>
    <n v="-1"/>
    <m/>
    <m/>
    <n v="516732"/>
    <n v="174637"/>
    <x v="0"/>
    <x v="0"/>
    <m/>
    <x v="1"/>
    <m/>
    <x v="0"/>
    <m/>
    <m/>
    <m/>
    <x v="1"/>
    <s v="CA19 St Margarets"/>
  </r>
  <r>
    <s v="20/2902/FUL"/>
    <x v="0"/>
    <x v="0"/>
    <d v="2021-10-28T00:00:00"/>
    <d v="2024-10-28T00:00:00"/>
    <m/>
    <m/>
    <x v="2"/>
    <x v="0"/>
    <x v="0"/>
    <s v="New 2-storey detached house with associated parking to replace existing bungalow."/>
    <s v="60A Wensleydale Road, Hampton, TW12 2LX"/>
    <s v="TW12 2LX"/>
    <m/>
    <m/>
    <n v="1"/>
    <m/>
    <m/>
    <m/>
    <m/>
    <m/>
    <m/>
    <n v="1"/>
    <m/>
    <m/>
    <m/>
    <m/>
    <n v="1"/>
    <m/>
    <m/>
    <m/>
    <m/>
    <n v="1"/>
    <n v="0"/>
    <n v="0"/>
    <n v="-1"/>
    <n v="0"/>
    <n v="1"/>
    <n v="0"/>
    <n v="0"/>
    <n v="0"/>
    <n v="0"/>
    <n v="0"/>
    <x v="1"/>
    <m/>
    <n v="0"/>
    <m/>
    <m/>
    <m/>
    <m/>
    <m/>
    <m/>
    <m/>
    <m/>
    <m/>
    <n v="0"/>
    <n v="0"/>
    <m/>
    <m/>
    <n v="513562"/>
    <n v="170238"/>
    <x v="12"/>
    <x v="12"/>
    <m/>
    <x v="1"/>
    <m/>
    <x v="0"/>
    <m/>
    <m/>
    <m/>
    <x v="0"/>
    <m/>
  </r>
  <r>
    <s v="20/2923/FUL"/>
    <x v="0"/>
    <x v="0"/>
    <d v="2021-07-16T00:00:00"/>
    <d v="2024-07-16T00:00:00"/>
    <m/>
    <m/>
    <x v="2"/>
    <x v="0"/>
    <x v="0"/>
    <s v="Demolition of existing garages and greenhouses and redevelopment to provide a single detached residential property"/>
    <s v="Land Rear Of 130, Castelnau, Barnes, London"/>
    <s v="SW13 9ET"/>
    <m/>
    <m/>
    <m/>
    <m/>
    <m/>
    <m/>
    <m/>
    <m/>
    <m/>
    <n v="0"/>
    <m/>
    <m/>
    <n v="1"/>
    <m/>
    <m/>
    <m/>
    <m/>
    <m/>
    <m/>
    <n v="1"/>
    <n v="0"/>
    <n v="0"/>
    <n v="1"/>
    <n v="0"/>
    <n v="0"/>
    <n v="0"/>
    <n v="0"/>
    <n v="0"/>
    <n v="0"/>
    <n v="1"/>
    <x v="1"/>
    <m/>
    <n v="0.5"/>
    <n v="0.5"/>
    <m/>
    <m/>
    <m/>
    <m/>
    <m/>
    <m/>
    <m/>
    <m/>
    <n v="1"/>
    <n v="1"/>
    <m/>
    <m/>
    <n v="522676"/>
    <n v="177493"/>
    <x v="5"/>
    <x v="5"/>
    <s v="Y"/>
    <x v="1"/>
    <m/>
    <x v="0"/>
    <m/>
    <m/>
    <m/>
    <x v="1"/>
    <s v="CA25 Castelnau"/>
  </r>
  <r>
    <s v="20/3164/OUT"/>
    <x v="0"/>
    <x v="0"/>
    <d v="2021-05-07T00:00:00"/>
    <d v="2024-05-07T00:00:00"/>
    <m/>
    <m/>
    <x v="2"/>
    <x v="0"/>
    <x v="0"/>
    <s v="Outline application for a single storey 2 bedroomed dwelling to the rear of 2 Sunbury Avenue, associated hard and soft landscaping and off-street parking"/>
    <s v="Land Rear Of, 2 Sunbury Avenue, East Sheen, London"/>
    <s v="SW14"/>
    <m/>
    <m/>
    <m/>
    <m/>
    <m/>
    <m/>
    <m/>
    <m/>
    <m/>
    <n v="0"/>
    <m/>
    <n v="1"/>
    <m/>
    <m/>
    <m/>
    <m/>
    <m/>
    <m/>
    <m/>
    <n v="1"/>
    <n v="0"/>
    <n v="1"/>
    <n v="0"/>
    <n v="0"/>
    <n v="0"/>
    <n v="0"/>
    <n v="0"/>
    <n v="0"/>
    <n v="0"/>
    <n v="1"/>
    <x v="1"/>
    <m/>
    <n v="0.5"/>
    <n v="0.5"/>
    <m/>
    <m/>
    <m/>
    <m/>
    <m/>
    <m/>
    <m/>
    <m/>
    <n v="1"/>
    <n v="1"/>
    <m/>
    <m/>
    <n v="520935"/>
    <n v="175143"/>
    <x v="1"/>
    <x v="1"/>
    <s v="Y"/>
    <x v="1"/>
    <m/>
    <x v="0"/>
    <m/>
    <m/>
    <m/>
    <x v="0"/>
    <m/>
  </r>
  <r>
    <s v="20/3489/FUL"/>
    <x v="4"/>
    <x v="0"/>
    <d v="2022-03-04T00:00:00"/>
    <d v="2025-03-04T00:00:00"/>
    <m/>
    <m/>
    <x v="2"/>
    <x v="0"/>
    <x v="0"/>
    <s v="Erection of hip to gable roof extension to No. 7. Subdivision of garden plot, first floor side and rear extension, rear dormer, front ground and first floor bay windows to facilitate the provision of 1 x 3 bed house adjoining 7 Dorset Way with associated"/>
    <s v="7 Dorset Way, Twickenham, TW2 6NB"/>
    <s v="TW2 6NB"/>
    <m/>
    <m/>
    <m/>
    <n v="1"/>
    <m/>
    <m/>
    <m/>
    <m/>
    <m/>
    <n v="1"/>
    <m/>
    <n v="1"/>
    <n v="1"/>
    <m/>
    <m/>
    <m/>
    <m/>
    <m/>
    <m/>
    <n v="2"/>
    <n v="0"/>
    <n v="1"/>
    <n v="1"/>
    <n v="-1"/>
    <n v="0"/>
    <n v="0"/>
    <n v="0"/>
    <n v="0"/>
    <n v="0"/>
    <n v="1"/>
    <x v="1"/>
    <m/>
    <n v="0.5"/>
    <n v="0.5"/>
    <m/>
    <m/>
    <m/>
    <m/>
    <m/>
    <m/>
    <m/>
    <m/>
    <n v="1"/>
    <n v="1"/>
    <m/>
    <m/>
    <n v="514528"/>
    <n v="173249"/>
    <x v="7"/>
    <x v="7"/>
    <m/>
    <x v="1"/>
    <m/>
    <x v="0"/>
    <m/>
    <m/>
    <m/>
    <x v="0"/>
    <m/>
  </r>
  <r>
    <s v="20/3495/FUL"/>
    <x v="2"/>
    <x v="0"/>
    <d v="2021-03-08T00:00:00"/>
    <d v="2024-03-08T00:00:00"/>
    <m/>
    <m/>
    <x v="2"/>
    <x v="0"/>
    <x v="0"/>
    <s v="Conversion of existing ancillary residential accommodation to a single-family dwelling house with minor external alterations, associated parking, refuse and cycle enclosures."/>
    <s v="Land To Rear Of, 24 Marchmont Road, Richmond, TW10 6HQ"/>
    <s v="TW10 6HQ"/>
    <m/>
    <m/>
    <m/>
    <m/>
    <m/>
    <m/>
    <m/>
    <m/>
    <m/>
    <n v="0"/>
    <n v="1"/>
    <m/>
    <m/>
    <m/>
    <m/>
    <m/>
    <m/>
    <m/>
    <m/>
    <n v="1"/>
    <n v="1"/>
    <n v="0"/>
    <n v="0"/>
    <n v="0"/>
    <n v="0"/>
    <n v="0"/>
    <n v="0"/>
    <n v="0"/>
    <n v="0"/>
    <n v="1"/>
    <x v="1"/>
    <m/>
    <n v="0.5"/>
    <n v="0.5"/>
    <m/>
    <m/>
    <m/>
    <m/>
    <m/>
    <m/>
    <m/>
    <m/>
    <n v="1"/>
    <n v="1"/>
    <m/>
    <m/>
    <n v="518831"/>
    <n v="174557"/>
    <x v="4"/>
    <x v="4"/>
    <m/>
    <x v="1"/>
    <m/>
    <x v="0"/>
    <m/>
    <m/>
    <m/>
    <x v="0"/>
    <m/>
  </r>
  <r>
    <s v="20/3689/GPD15"/>
    <x v="2"/>
    <x v="1"/>
    <d v="2021-03-01T00:00:00"/>
    <d v="2024-03-01T00:00:00"/>
    <m/>
    <m/>
    <x v="2"/>
    <x v="0"/>
    <x v="0"/>
    <s v="Proposed change the use from office to residential (1No. 2-bed unit) within the wing to the south of the property"/>
    <s v="171 Kingston Road, Teddington, TW11 9JP"/>
    <s v="TW11 9JP"/>
    <m/>
    <m/>
    <m/>
    <m/>
    <m/>
    <m/>
    <m/>
    <m/>
    <m/>
    <n v="0"/>
    <m/>
    <n v="1"/>
    <m/>
    <m/>
    <m/>
    <m/>
    <m/>
    <m/>
    <m/>
    <n v="1"/>
    <n v="0"/>
    <n v="1"/>
    <n v="0"/>
    <n v="0"/>
    <n v="0"/>
    <n v="0"/>
    <n v="0"/>
    <n v="0"/>
    <n v="0"/>
    <n v="1"/>
    <x v="1"/>
    <m/>
    <n v="0.5"/>
    <n v="0.5"/>
    <m/>
    <m/>
    <m/>
    <m/>
    <m/>
    <m/>
    <m/>
    <m/>
    <n v="1"/>
    <n v="1"/>
    <m/>
    <m/>
    <n v="516869"/>
    <n v="170713"/>
    <x v="11"/>
    <x v="11"/>
    <m/>
    <x v="1"/>
    <m/>
    <x v="0"/>
    <m/>
    <m/>
    <m/>
    <x v="0"/>
    <m/>
  </r>
  <r>
    <s v="20/3707/FUL"/>
    <x v="0"/>
    <x v="0"/>
    <d v="2021-06-07T00:00:00"/>
    <d v="2024-06-07T00:00:00"/>
    <m/>
    <m/>
    <x v="2"/>
    <x v="0"/>
    <x v="0"/>
    <s v="Erection of 1 x residential flat with associated access, cycle and bin store."/>
    <s v="63 Sandycombe Road, Richmond, TW9 2EP"/>
    <s v="TW9 2EP"/>
    <m/>
    <m/>
    <m/>
    <m/>
    <m/>
    <m/>
    <m/>
    <m/>
    <m/>
    <n v="0"/>
    <n v="1"/>
    <m/>
    <m/>
    <m/>
    <m/>
    <m/>
    <m/>
    <m/>
    <m/>
    <n v="1"/>
    <n v="1"/>
    <n v="0"/>
    <n v="0"/>
    <n v="0"/>
    <n v="0"/>
    <n v="0"/>
    <n v="0"/>
    <n v="0"/>
    <n v="0"/>
    <n v="1"/>
    <x v="1"/>
    <m/>
    <n v="0.5"/>
    <n v="0.5"/>
    <m/>
    <m/>
    <m/>
    <m/>
    <m/>
    <m/>
    <m/>
    <m/>
    <n v="1"/>
    <n v="1"/>
    <m/>
    <m/>
    <n v="519026"/>
    <n v="175926"/>
    <x v="13"/>
    <x v="13"/>
    <m/>
    <x v="1"/>
    <m/>
    <x v="0"/>
    <m/>
    <m/>
    <m/>
    <x v="0"/>
    <m/>
  </r>
  <r>
    <s v="21/0110/GPD15"/>
    <x v="2"/>
    <x v="1"/>
    <d v="2021-02-16T00:00:00"/>
    <d v="2024-02-16T00:00:00"/>
    <m/>
    <m/>
    <x v="2"/>
    <x v="0"/>
    <x v="0"/>
    <s v="Change of Use from Offices (Class E formerly B1(a)) to C3 to form 1 x 2 bed and 1 x 1 bed flats."/>
    <s v="Unit A, 92 - 98 Lower Mortlake Road, Richmond"/>
    <s v="TW9 2JG"/>
    <m/>
    <m/>
    <m/>
    <m/>
    <m/>
    <m/>
    <m/>
    <m/>
    <m/>
    <n v="0"/>
    <n v="1"/>
    <n v="1"/>
    <m/>
    <m/>
    <m/>
    <m/>
    <m/>
    <m/>
    <m/>
    <n v="2"/>
    <n v="1"/>
    <n v="1"/>
    <n v="0"/>
    <n v="0"/>
    <n v="0"/>
    <n v="0"/>
    <n v="0"/>
    <n v="0"/>
    <n v="0"/>
    <n v="2"/>
    <x v="1"/>
    <m/>
    <n v="1"/>
    <n v="1"/>
    <m/>
    <m/>
    <m/>
    <m/>
    <m/>
    <m/>
    <m/>
    <m/>
    <n v="2"/>
    <n v="2"/>
    <m/>
    <m/>
    <n v="518638"/>
    <n v="175484"/>
    <x v="16"/>
    <x v="16"/>
    <m/>
    <x v="1"/>
    <m/>
    <x v="0"/>
    <m/>
    <m/>
    <m/>
    <x v="0"/>
    <m/>
  </r>
  <r>
    <s v="21/0146/FUL"/>
    <x v="0"/>
    <x v="0"/>
    <d v="2021-09-30T00:00:00"/>
    <d v="2024-09-30T00:00:00"/>
    <m/>
    <m/>
    <x v="2"/>
    <x v="0"/>
    <x v="0"/>
    <s v="Demolition of the Existing house and outbuildings and replacement with a Single Family Dwelling, new front boundary wall and vehicular gate and associated hard and soft landscaping, cycle and refuse stores"/>
    <s v="19 Nylands Avenue, Kew, Richmond, TW9 4HH, "/>
    <s v="TW9 4HH"/>
    <m/>
    <m/>
    <m/>
    <m/>
    <n v="1"/>
    <m/>
    <m/>
    <m/>
    <m/>
    <n v="1"/>
    <m/>
    <m/>
    <m/>
    <m/>
    <m/>
    <n v="1"/>
    <m/>
    <m/>
    <m/>
    <n v="1"/>
    <n v="0"/>
    <n v="0"/>
    <n v="0"/>
    <n v="0"/>
    <n v="-1"/>
    <n v="1"/>
    <n v="0"/>
    <n v="0"/>
    <n v="0"/>
    <n v="0"/>
    <x v="1"/>
    <m/>
    <n v="0"/>
    <m/>
    <m/>
    <m/>
    <m/>
    <m/>
    <m/>
    <m/>
    <m/>
    <m/>
    <n v="0"/>
    <n v="0"/>
    <m/>
    <m/>
    <n v="519305"/>
    <n v="176468"/>
    <x v="13"/>
    <x v="13"/>
    <m/>
    <x v="1"/>
    <m/>
    <x v="0"/>
    <m/>
    <m/>
    <m/>
    <x v="0"/>
    <m/>
  </r>
  <r>
    <s v="21/0313/GPD15"/>
    <x v="2"/>
    <x v="1"/>
    <d v="2021-04-30T00:00:00"/>
    <d v="2024-04-30T00:00:00"/>
    <m/>
    <m/>
    <x v="2"/>
    <x v="0"/>
    <x v="0"/>
    <s v="Conversion of offices in Sandford House into 6 self-contained flats and Jardine House into 4 self-contained flats."/>
    <s v="Jardine House And Sandford House, 1B And 1C Claremont Road , Teddington"/>
    <s v="TW11 8DG"/>
    <m/>
    <m/>
    <m/>
    <m/>
    <m/>
    <m/>
    <m/>
    <m/>
    <m/>
    <n v="0"/>
    <n v="10"/>
    <m/>
    <m/>
    <m/>
    <m/>
    <m/>
    <m/>
    <m/>
    <m/>
    <n v="10"/>
    <n v="10"/>
    <n v="0"/>
    <n v="0"/>
    <n v="0"/>
    <n v="0"/>
    <n v="0"/>
    <n v="0"/>
    <n v="0"/>
    <n v="0"/>
    <n v="10"/>
    <x v="0"/>
    <m/>
    <m/>
    <n v="2.5"/>
    <n v="2.5"/>
    <n v="2.5"/>
    <n v="2.5"/>
    <m/>
    <m/>
    <m/>
    <m/>
    <m/>
    <n v="10"/>
    <n v="10"/>
    <m/>
    <m/>
    <n v="515777"/>
    <n v="171474"/>
    <x v="2"/>
    <x v="2"/>
    <m/>
    <x v="1"/>
    <m/>
    <x v="0"/>
    <m/>
    <m/>
    <m/>
    <x v="0"/>
    <m/>
  </r>
  <r>
    <s v="21/0699/FUL"/>
    <x v="3"/>
    <x v="0"/>
    <d v="2021-08-03T00:00:00"/>
    <d v="2024-08-03T00:00:00"/>
    <m/>
    <m/>
    <x v="2"/>
    <x v="0"/>
    <x v="0"/>
    <s v="Upward roof extension to provide for one flat, and alter elevations, and associated works"/>
    <s v="47 Crown Road, Twickenham, TW1 3EJ"/>
    <s v="TW1 3EJ"/>
    <m/>
    <m/>
    <m/>
    <m/>
    <m/>
    <m/>
    <m/>
    <m/>
    <m/>
    <n v="0"/>
    <m/>
    <n v="1"/>
    <m/>
    <m/>
    <m/>
    <m/>
    <m/>
    <m/>
    <m/>
    <n v="1"/>
    <n v="0"/>
    <n v="1"/>
    <n v="0"/>
    <n v="0"/>
    <n v="0"/>
    <n v="0"/>
    <n v="0"/>
    <n v="0"/>
    <n v="0"/>
    <n v="1"/>
    <x v="1"/>
    <m/>
    <n v="0.5"/>
    <n v="0.5"/>
    <m/>
    <m/>
    <m/>
    <m/>
    <m/>
    <m/>
    <m/>
    <m/>
    <n v="1"/>
    <n v="1"/>
    <m/>
    <m/>
    <n v="516925"/>
    <n v="174069"/>
    <x v="0"/>
    <x v="0"/>
    <m/>
    <x v="1"/>
    <m/>
    <x v="1"/>
    <s v="St Margarets"/>
    <m/>
    <m/>
    <x v="0"/>
    <m/>
  </r>
  <r>
    <s v="21/1087/GPD15"/>
    <x v="2"/>
    <x v="1"/>
    <d v="2021-05-19T00:00:00"/>
    <d v="2024-05-19T00:00:00"/>
    <m/>
    <m/>
    <x v="2"/>
    <x v="0"/>
    <x v="0"/>
    <s v="The proposed works is for the change of use of existing Class E office use on first floor to provide C3 3 x 1 bedroom units and a 1 x 2 bedroom unit"/>
    <s v="First Floor, 55 - 61 Heath Road, Twickenham"/>
    <s v="TW1 4AW"/>
    <m/>
    <m/>
    <m/>
    <m/>
    <m/>
    <m/>
    <m/>
    <m/>
    <m/>
    <n v="0"/>
    <n v="3"/>
    <n v="1"/>
    <m/>
    <m/>
    <m/>
    <m/>
    <m/>
    <m/>
    <m/>
    <n v="4"/>
    <n v="3"/>
    <n v="1"/>
    <n v="0"/>
    <n v="0"/>
    <n v="0"/>
    <n v="0"/>
    <n v="0"/>
    <n v="0"/>
    <n v="0"/>
    <n v="4"/>
    <x v="1"/>
    <m/>
    <n v="2"/>
    <n v="2"/>
    <m/>
    <m/>
    <m/>
    <m/>
    <m/>
    <m/>
    <m/>
    <m/>
    <n v="4"/>
    <n v="4"/>
    <m/>
    <m/>
    <n v="515975"/>
    <n v="173091"/>
    <x v="8"/>
    <x v="8"/>
    <m/>
    <x v="0"/>
    <m/>
    <x v="0"/>
    <m/>
    <m/>
    <m/>
    <x v="0"/>
    <m/>
  </r>
  <r>
    <s v="21/1100/FUL"/>
    <x v="0"/>
    <x v="0"/>
    <d v="2022-02-18T00:00:00"/>
    <d v="2025-02-18T00:00:00"/>
    <m/>
    <m/>
    <x v="2"/>
    <x v="0"/>
    <x v="0"/>
    <s v="Demolition of dwelling and replacement with a new single family dwelling house."/>
    <s v="15 Orchard Rise, Richmond, TW10 5BX"/>
    <s v="TW10 5BX"/>
    <m/>
    <m/>
    <m/>
    <m/>
    <n v="1"/>
    <m/>
    <m/>
    <m/>
    <m/>
    <n v="1"/>
    <m/>
    <m/>
    <m/>
    <m/>
    <n v="1"/>
    <m/>
    <m/>
    <m/>
    <m/>
    <n v="1"/>
    <n v="0"/>
    <n v="0"/>
    <n v="0"/>
    <n v="0"/>
    <n v="0"/>
    <n v="0"/>
    <n v="0"/>
    <n v="0"/>
    <n v="0"/>
    <n v="0"/>
    <x v="1"/>
    <m/>
    <n v="0"/>
    <m/>
    <m/>
    <m/>
    <m/>
    <m/>
    <m/>
    <m/>
    <m/>
    <m/>
    <n v="0"/>
    <n v="0"/>
    <m/>
    <m/>
    <n v="519537"/>
    <n v="175175"/>
    <x v="4"/>
    <x v="4"/>
    <m/>
    <x v="1"/>
    <m/>
    <x v="0"/>
    <m/>
    <m/>
    <m/>
    <x v="1"/>
    <s v="CA69 Sheen Common Drive"/>
  </r>
  <r>
    <s v="21/1219/GPD15"/>
    <x v="2"/>
    <x v="1"/>
    <d v="2021-06-10T00:00:00"/>
    <d v="2024-06-10T00:00:00"/>
    <m/>
    <m/>
    <x v="2"/>
    <x v="0"/>
    <x v="0"/>
    <s v="Change of use from offices (B1a) to single dwelling house (C3)."/>
    <s v="Suite 1, 47 St Margarets Grove, Twickenham, TW1 1JF, "/>
    <s v="TW1 1JF"/>
    <m/>
    <m/>
    <m/>
    <m/>
    <m/>
    <m/>
    <m/>
    <m/>
    <m/>
    <n v="0"/>
    <n v="1"/>
    <m/>
    <m/>
    <m/>
    <m/>
    <m/>
    <m/>
    <m/>
    <m/>
    <n v="1"/>
    <n v="1"/>
    <n v="0"/>
    <n v="0"/>
    <n v="0"/>
    <n v="0"/>
    <n v="0"/>
    <n v="0"/>
    <n v="0"/>
    <n v="0"/>
    <n v="1"/>
    <x v="1"/>
    <m/>
    <n v="0.5"/>
    <n v="0.5"/>
    <m/>
    <m/>
    <m/>
    <m/>
    <m/>
    <m/>
    <m/>
    <m/>
    <n v="1"/>
    <n v="1"/>
    <m/>
    <m/>
    <n v="516472"/>
    <n v="174374"/>
    <x v="0"/>
    <x v="0"/>
    <m/>
    <x v="1"/>
    <m/>
    <x v="0"/>
    <m/>
    <m/>
    <m/>
    <x v="0"/>
    <m/>
  </r>
  <r>
    <s v="21/1220/GPD15"/>
    <x v="2"/>
    <x v="1"/>
    <d v="2021-06-10T00:00:00"/>
    <d v="2024-06-10T00:00:00"/>
    <m/>
    <m/>
    <x v="2"/>
    <x v="0"/>
    <x v="0"/>
    <s v="Change of use of suites 2, 3 and 4 from offices (B1) to 3 one-bedroom single family dwellings."/>
    <s v="Suites 2, 3 And 4, 47 St Margarets Grove, Twickenham"/>
    <s v="TW1 1JF"/>
    <m/>
    <m/>
    <m/>
    <m/>
    <m/>
    <m/>
    <m/>
    <m/>
    <m/>
    <n v="0"/>
    <n v="3"/>
    <m/>
    <m/>
    <m/>
    <m/>
    <m/>
    <m/>
    <m/>
    <m/>
    <n v="3"/>
    <n v="3"/>
    <n v="0"/>
    <n v="0"/>
    <n v="0"/>
    <n v="0"/>
    <n v="0"/>
    <n v="0"/>
    <n v="0"/>
    <n v="0"/>
    <n v="3"/>
    <x v="1"/>
    <m/>
    <n v="1.5"/>
    <n v="1.5"/>
    <m/>
    <m/>
    <m/>
    <m/>
    <m/>
    <m/>
    <m/>
    <m/>
    <n v="3"/>
    <n v="3"/>
    <m/>
    <m/>
    <n v="516481"/>
    <n v="174369"/>
    <x v="0"/>
    <x v="0"/>
    <m/>
    <x v="1"/>
    <m/>
    <x v="0"/>
    <m/>
    <m/>
    <m/>
    <x v="0"/>
    <m/>
  </r>
  <r>
    <s v="21/1493/GPD15"/>
    <x v="2"/>
    <x v="1"/>
    <d v="2021-07-09T00:00:00"/>
    <d v="2024-07-09T00:00:00"/>
    <m/>
    <m/>
    <x v="2"/>
    <x v="0"/>
    <x v="0"/>
    <s v="Change of use of first floor office space to create 5 residential units (C3)"/>
    <s v="61 High Street, Teddington, TW11 8HA"/>
    <s v="TW11 8HA"/>
    <m/>
    <m/>
    <m/>
    <m/>
    <m/>
    <m/>
    <m/>
    <m/>
    <m/>
    <n v="0"/>
    <n v="3"/>
    <n v="2"/>
    <m/>
    <m/>
    <m/>
    <m/>
    <m/>
    <m/>
    <m/>
    <n v="5"/>
    <n v="3"/>
    <n v="2"/>
    <n v="0"/>
    <n v="0"/>
    <n v="0"/>
    <n v="0"/>
    <n v="0"/>
    <n v="0"/>
    <n v="0"/>
    <n v="5"/>
    <x v="1"/>
    <m/>
    <n v="2.5"/>
    <n v="2.5"/>
    <m/>
    <m/>
    <m/>
    <m/>
    <m/>
    <m/>
    <m/>
    <m/>
    <n v="5"/>
    <n v="5"/>
    <m/>
    <m/>
    <n v="516134"/>
    <n v="171142"/>
    <x v="2"/>
    <x v="2"/>
    <m/>
    <x v="2"/>
    <m/>
    <x v="0"/>
    <m/>
    <m/>
    <m/>
    <x v="1"/>
    <s v="CA37 High Street Teddington"/>
  </r>
  <r>
    <s v="21/1788/GPD15"/>
    <x v="2"/>
    <x v="1"/>
    <d v="2021-07-07T00:00:00"/>
    <d v="2024-07-07T00:00:00"/>
    <m/>
    <m/>
    <x v="2"/>
    <x v="0"/>
    <x v="0"/>
    <s v="Change of use from office space to 6 residential units."/>
    <s v="37 Sheen Road, Richmond, TW9 1AJ"/>
    <s v="TW9 1AJ"/>
    <m/>
    <m/>
    <m/>
    <m/>
    <m/>
    <m/>
    <m/>
    <m/>
    <m/>
    <n v="0"/>
    <m/>
    <n v="4"/>
    <n v="2"/>
    <m/>
    <m/>
    <m/>
    <m/>
    <m/>
    <m/>
    <n v="6"/>
    <n v="0"/>
    <n v="4"/>
    <n v="2"/>
    <n v="0"/>
    <n v="0"/>
    <n v="0"/>
    <n v="0"/>
    <n v="0"/>
    <n v="0"/>
    <n v="6"/>
    <x v="1"/>
    <m/>
    <n v="3"/>
    <n v="3"/>
    <m/>
    <m/>
    <m/>
    <m/>
    <m/>
    <m/>
    <m/>
    <m/>
    <n v="6"/>
    <n v="6"/>
    <m/>
    <m/>
    <n v="518272"/>
    <n v="174943"/>
    <x v="4"/>
    <x v="4"/>
    <m/>
    <x v="1"/>
    <m/>
    <x v="0"/>
    <m/>
    <m/>
    <m/>
    <x v="1"/>
    <s v="CA31 Sheen Road Richmond"/>
  </r>
  <r>
    <s v="21/1864/FUL"/>
    <x v="2"/>
    <x v="0"/>
    <d v="2022-03-31T00:00:00"/>
    <d v="2025-03-31T00:00:00"/>
    <m/>
    <m/>
    <x v="2"/>
    <x v="0"/>
    <x v="0"/>
    <s v="Extension of existing house and reversion of two (33 and 35) plots into one and associated hard and soft landscaping"/>
    <s v="33 Ham Farm Road Ham Richmond TW10 5NA"/>
    <s v="TW10 5NA"/>
    <n v="1"/>
    <m/>
    <n v="1"/>
    <m/>
    <m/>
    <m/>
    <m/>
    <m/>
    <m/>
    <n v="2"/>
    <m/>
    <m/>
    <m/>
    <n v="1"/>
    <m/>
    <m/>
    <m/>
    <m/>
    <m/>
    <n v="1"/>
    <n v="-1"/>
    <n v="0"/>
    <n v="-1"/>
    <n v="1"/>
    <n v="0"/>
    <n v="0"/>
    <n v="0"/>
    <n v="0"/>
    <n v="0"/>
    <n v="-1"/>
    <x v="1"/>
    <m/>
    <n v="-0.5"/>
    <n v="-0.5"/>
    <m/>
    <m/>
    <m/>
    <m/>
    <m/>
    <m/>
    <m/>
    <m/>
    <n v="-1"/>
    <n v="-1"/>
    <m/>
    <m/>
    <n v="518104"/>
    <n v="171628"/>
    <x v="9"/>
    <x v="9"/>
    <m/>
    <x v="1"/>
    <m/>
    <x v="0"/>
    <m/>
    <m/>
    <m/>
    <x v="0"/>
    <m/>
  </r>
  <r>
    <s v="21/2497/FUL"/>
    <x v="2"/>
    <x v="0"/>
    <d v="2022-02-02T00:00:00"/>
    <d v="2025-02-02T00:00:00"/>
    <m/>
    <m/>
    <x v="2"/>
    <x v="0"/>
    <x v="0"/>
    <s v="Retention of dental surgery (Use Class D1) to ground floor and conversion of the first floor to residential use (Use Class C3). Ground and first floor side extension with first floor roof terrace.  Alterations to fenestration and boundary gates. Cycle and"/>
    <s v="37 The Vineyard, Richmond, TW10 6AS"/>
    <s v="TW10 6AS"/>
    <m/>
    <m/>
    <m/>
    <m/>
    <m/>
    <m/>
    <m/>
    <m/>
    <m/>
    <n v="0"/>
    <m/>
    <m/>
    <n v="1"/>
    <m/>
    <m/>
    <m/>
    <m/>
    <m/>
    <m/>
    <n v="1"/>
    <n v="0"/>
    <n v="0"/>
    <n v="1"/>
    <n v="0"/>
    <n v="0"/>
    <n v="0"/>
    <n v="0"/>
    <n v="0"/>
    <n v="0"/>
    <n v="1"/>
    <x v="1"/>
    <m/>
    <n v="0.5"/>
    <n v="0.5"/>
    <m/>
    <m/>
    <m/>
    <m/>
    <m/>
    <m/>
    <m/>
    <m/>
    <n v="1"/>
    <n v="1"/>
    <m/>
    <m/>
    <n v="518173"/>
    <n v="174602"/>
    <x v="4"/>
    <x v="4"/>
    <m/>
    <x v="1"/>
    <m/>
    <x v="0"/>
    <m/>
    <m/>
    <m/>
    <x v="1"/>
    <s v="CA30 St Matthias Richmond"/>
  </r>
  <r>
    <s v="21/2528/GPD13"/>
    <x v="2"/>
    <x v="1"/>
    <d v="2021-09-01T00:00:00"/>
    <d v="2024-09-01T00:00:00"/>
    <m/>
    <m/>
    <x v="2"/>
    <x v="0"/>
    <x v="0"/>
    <s v="Change of use of part of ground floor of property from A2 to C3 Use."/>
    <s v="357 Upper Richmond Road West, East Sheen, London, SW14 8QN, "/>
    <s v="SW14 8QN"/>
    <m/>
    <m/>
    <m/>
    <m/>
    <m/>
    <m/>
    <m/>
    <m/>
    <m/>
    <n v="0"/>
    <n v="1"/>
    <m/>
    <m/>
    <m/>
    <m/>
    <m/>
    <m/>
    <m/>
    <m/>
    <n v="1"/>
    <n v="1"/>
    <n v="0"/>
    <n v="0"/>
    <n v="0"/>
    <n v="0"/>
    <n v="0"/>
    <n v="0"/>
    <n v="0"/>
    <n v="0"/>
    <n v="1"/>
    <x v="1"/>
    <m/>
    <n v="0.5"/>
    <n v="0.5"/>
    <m/>
    <m/>
    <m/>
    <m/>
    <m/>
    <m/>
    <m/>
    <m/>
    <n v="1"/>
    <n v="1"/>
    <m/>
    <m/>
    <n v="520553"/>
    <n v="175393"/>
    <x v="1"/>
    <x v="1"/>
    <m/>
    <x v="3"/>
    <m/>
    <x v="0"/>
    <m/>
    <m/>
    <m/>
    <x v="0"/>
    <m/>
  </r>
  <r>
    <s v="21/2602/FUL"/>
    <x v="2"/>
    <x v="0"/>
    <d v="2021-11-09T00:00:00"/>
    <d v="2024-11-09T00:00:00"/>
    <m/>
    <m/>
    <x v="2"/>
    <x v="0"/>
    <x v="0"/>
    <s v="Construction of a single storey rear extension and change of use of existing lower ground floor flat from C3 to E(e) (Medical and Health Services) to enable the enlargement of the existing dental practice to provide a further 3 x surgeries."/>
    <s v="200 Castelnau, Barnes, London, SW13 9DW"/>
    <s v="SW13 9DW"/>
    <n v="1"/>
    <m/>
    <m/>
    <m/>
    <m/>
    <m/>
    <m/>
    <m/>
    <m/>
    <n v="1"/>
    <m/>
    <m/>
    <m/>
    <m/>
    <m/>
    <m/>
    <m/>
    <m/>
    <m/>
    <n v="0"/>
    <n v="-1"/>
    <n v="0"/>
    <n v="0"/>
    <n v="0"/>
    <n v="0"/>
    <n v="0"/>
    <n v="0"/>
    <n v="0"/>
    <n v="0"/>
    <n v="-1"/>
    <x v="1"/>
    <m/>
    <n v="-0.5"/>
    <n v="-0.5"/>
    <m/>
    <m/>
    <m/>
    <m/>
    <m/>
    <m/>
    <m/>
    <m/>
    <n v="-1"/>
    <n v="-1"/>
    <m/>
    <m/>
    <n v="522822"/>
    <n v="177807"/>
    <x v="5"/>
    <x v="5"/>
    <m/>
    <x v="1"/>
    <m/>
    <x v="1"/>
    <s v="Castelnau, North Barnes"/>
    <m/>
    <m/>
    <x v="1"/>
    <s v="CA25 Castelnau"/>
  </r>
  <r>
    <s v="21/2646/FUL"/>
    <x v="1"/>
    <x v="0"/>
    <d v="2021-12-07T00:00:00"/>
    <d v="2024-12-07T00:00:00"/>
    <m/>
    <m/>
    <x v="2"/>
    <x v="0"/>
    <x v="0"/>
    <s v="Two storey side extension to facilitate the conversion of the existing house into two flats. Associated cycle and refuse stores. Solar panels on rear roofslope and side roofslope to outrigger."/>
    <s v="39 Gainsborough Road, Richmond, TW9 2DZ"/>
    <s v="TW9 2DZ"/>
    <m/>
    <m/>
    <n v="1"/>
    <m/>
    <m/>
    <m/>
    <m/>
    <m/>
    <m/>
    <n v="1"/>
    <m/>
    <n v="2"/>
    <m/>
    <m/>
    <m/>
    <m/>
    <m/>
    <m/>
    <m/>
    <n v="2"/>
    <n v="0"/>
    <n v="2"/>
    <n v="-1"/>
    <n v="0"/>
    <n v="0"/>
    <n v="0"/>
    <n v="0"/>
    <n v="0"/>
    <n v="0"/>
    <n v="1"/>
    <x v="1"/>
    <m/>
    <n v="0.5"/>
    <n v="0.5"/>
    <m/>
    <m/>
    <m/>
    <m/>
    <m/>
    <m/>
    <m/>
    <m/>
    <n v="1"/>
    <n v="1"/>
    <m/>
    <m/>
    <n v="518834"/>
    <n v="175928"/>
    <x v="13"/>
    <x v="13"/>
    <m/>
    <x v="1"/>
    <m/>
    <x v="0"/>
    <m/>
    <m/>
    <m/>
    <x v="0"/>
    <m/>
  </r>
  <r>
    <s v="21/2665/GPD13"/>
    <x v="2"/>
    <x v="1"/>
    <d v="2021-09-16T00:00:00"/>
    <d v="2024-09-16T00:00:00"/>
    <m/>
    <m/>
    <x v="2"/>
    <x v="0"/>
    <x v="0"/>
    <s v="Proposed change of use from A1 (retail) units to 2No. 1 bed apartments C3 (residential) Use Class"/>
    <s v="3 - 4 New Broadway, Hampton Hill"/>
    <s v="TW12 1JG"/>
    <m/>
    <m/>
    <m/>
    <m/>
    <m/>
    <m/>
    <m/>
    <m/>
    <m/>
    <n v="0"/>
    <n v="2"/>
    <m/>
    <m/>
    <m/>
    <m/>
    <m/>
    <m/>
    <m/>
    <m/>
    <n v="2"/>
    <n v="2"/>
    <n v="0"/>
    <n v="0"/>
    <n v="0"/>
    <n v="0"/>
    <n v="0"/>
    <n v="0"/>
    <n v="0"/>
    <n v="0"/>
    <n v="2"/>
    <x v="1"/>
    <m/>
    <n v="1"/>
    <n v="1"/>
    <m/>
    <m/>
    <m/>
    <m/>
    <m/>
    <m/>
    <m/>
    <m/>
    <n v="2"/>
    <n v="2"/>
    <m/>
    <m/>
    <n v="514554"/>
    <n v="171263"/>
    <x v="6"/>
    <x v="6"/>
    <m/>
    <x v="1"/>
    <m/>
    <x v="1"/>
    <s v="High Street, Hampton Hill"/>
    <m/>
    <m/>
    <x v="0"/>
    <m/>
  </r>
  <r>
    <s v="21/2864/FUL"/>
    <x v="2"/>
    <x v="0"/>
    <d v="2021-12-22T00:00:00"/>
    <d v="2024-12-22T00:00:00"/>
    <d v="2022-08-17T00:00:00"/>
    <m/>
    <x v="2"/>
    <x v="0"/>
    <x v="0"/>
    <s v="Reinstatement of period features to front elevation, enlargement of front lightwell and provision of balustrade, demolition of two storey rear extension and construction of new two storey rear etension, formation of reduced level rear terrace, replacement windows and reinstatement as a single dwellinghouse."/>
    <s v="28 Lonsdale Road Barnes London SW13 9EB"/>
    <s v="SW13 9EB"/>
    <m/>
    <n v="1"/>
    <m/>
    <m/>
    <m/>
    <n v="1"/>
    <m/>
    <m/>
    <m/>
    <n v="2"/>
    <m/>
    <m/>
    <m/>
    <m/>
    <m/>
    <n v="1"/>
    <m/>
    <m/>
    <m/>
    <n v="1"/>
    <n v="0"/>
    <n v="-1"/>
    <n v="0"/>
    <n v="0"/>
    <n v="0"/>
    <n v="0"/>
    <n v="0"/>
    <n v="0"/>
    <n v="0"/>
    <n v="-1"/>
    <x v="1"/>
    <m/>
    <n v="-1"/>
    <m/>
    <m/>
    <m/>
    <m/>
    <m/>
    <m/>
    <m/>
    <m/>
    <m/>
    <n v="-1"/>
    <n v="-1"/>
    <m/>
    <m/>
    <n v="522706"/>
    <n v="177845"/>
    <x v="5"/>
    <x v="5"/>
    <m/>
    <x v="1"/>
    <m/>
    <x v="0"/>
    <m/>
    <m/>
    <m/>
    <x v="0"/>
    <m/>
  </r>
  <r>
    <s v="21/2965/FUL"/>
    <x v="2"/>
    <x v="0"/>
    <d v="2022-03-02T00:00:00"/>
    <d v="2025-03-02T00:00:00"/>
    <m/>
    <m/>
    <x v="2"/>
    <x v="0"/>
    <x v="0"/>
    <s v="Change of use of basement from mixed storage to self-contained 2 bed dwelling,  single storey extension, extension to existing basement, creation  new side entrance on the eastern elevation, extension of rear terrace,  new pitched roof on the front elevat"/>
    <s v="2 Montrose Avenue, Twickenham, TW2 6HB, "/>
    <s v="TW2 6HB"/>
    <m/>
    <m/>
    <m/>
    <m/>
    <m/>
    <m/>
    <m/>
    <m/>
    <m/>
    <n v="0"/>
    <m/>
    <n v="1"/>
    <m/>
    <m/>
    <m/>
    <m/>
    <m/>
    <m/>
    <m/>
    <n v="1"/>
    <n v="0"/>
    <n v="1"/>
    <n v="0"/>
    <n v="0"/>
    <n v="0"/>
    <n v="0"/>
    <n v="0"/>
    <n v="0"/>
    <n v="0"/>
    <n v="1"/>
    <x v="1"/>
    <m/>
    <n v="0.5"/>
    <n v="0.5"/>
    <m/>
    <m/>
    <m/>
    <m/>
    <m/>
    <m/>
    <m/>
    <m/>
    <n v="1"/>
    <n v="1"/>
    <m/>
    <m/>
    <n v="514165"/>
    <n v="173531"/>
    <x v="14"/>
    <x v="14"/>
    <m/>
    <x v="1"/>
    <m/>
    <x v="0"/>
    <m/>
    <m/>
    <m/>
    <x v="0"/>
    <m/>
  </r>
  <r>
    <s v="21/3330/FUL"/>
    <x v="0"/>
    <x v="0"/>
    <d v="2022-02-02T00:00:00"/>
    <d v="2025-02-02T00:00:00"/>
    <m/>
    <m/>
    <x v="2"/>
    <x v="0"/>
    <x v="0"/>
    <s v="Construction of terrace of 3 family houses with associated parking and landscaping."/>
    <s v="Car Park, Brooklands Place, Hampton"/>
    <s v="TW12"/>
    <m/>
    <m/>
    <m/>
    <m/>
    <m/>
    <m/>
    <m/>
    <m/>
    <m/>
    <n v="0"/>
    <m/>
    <m/>
    <n v="3"/>
    <m/>
    <m/>
    <m/>
    <m/>
    <m/>
    <m/>
    <n v="3"/>
    <n v="0"/>
    <n v="0"/>
    <n v="3"/>
    <n v="0"/>
    <n v="0"/>
    <n v="0"/>
    <n v="0"/>
    <n v="0"/>
    <n v="0"/>
    <n v="3"/>
    <x v="1"/>
    <m/>
    <n v="1.5"/>
    <n v="1.5"/>
    <m/>
    <m/>
    <m/>
    <m/>
    <m/>
    <m/>
    <m/>
    <m/>
    <n v="3"/>
    <n v="3"/>
    <m/>
    <m/>
    <n v="513958"/>
    <n v="171178"/>
    <x v="6"/>
    <x v="6"/>
    <m/>
    <x v="1"/>
    <m/>
    <x v="0"/>
    <m/>
    <m/>
    <m/>
    <x v="0"/>
    <m/>
  </r>
  <r>
    <s v="21/3498/FUL"/>
    <x v="1"/>
    <x v="0"/>
    <d v="2022-03-07T00:00:00"/>
    <d v="2025-03-07T00:00:00"/>
    <d v="2022-07-04T00:00:00"/>
    <m/>
    <x v="2"/>
    <x v="0"/>
    <x v="0"/>
    <s v="Single-storey side / rear extension, rear dormer roof extension to main roof and roof to outrigger, rooflights on front roof slope, replacement windows on all elevations and removal of rear chimneys to facilitate the reversion of two two-bedroom self-contained flats to a single household dwellinghouse with associated landscaping"/>
    <s v="17 Elm Grove Road, Barnes"/>
    <s v="SW13 0BU"/>
    <m/>
    <n v="2"/>
    <m/>
    <m/>
    <m/>
    <m/>
    <m/>
    <m/>
    <m/>
    <n v="2"/>
    <m/>
    <m/>
    <m/>
    <n v="1"/>
    <m/>
    <m/>
    <m/>
    <m/>
    <m/>
    <n v="1"/>
    <n v="0"/>
    <n v="-2"/>
    <n v="0"/>
    <n v="1"/>
    <n v="0"/>
    <n v="0"/>
    <n v="0"/>
    <n v="0"/>
    <n v="0"/>
    <n v="-1"/>
    <x v="1"/>
    <m/>
    <n v="-1"/>
    <m/>
    <m/>
    <m/>
    <m/>
    <m/>
    <m/>
    <m/>
    <m/>
    <m/>
    <n v="-1"/>
    <n v="-1"/>
    <m/>
    <m/>
    <n v="522359"/>
    <n v="176498"/>
    <x v="5"/>
    <x v="5"/>
    <m/>
    <x v="1"/>
    <m/>
    <x v="0"/>
    <m/>
    <m/>
    <m/>
    <x v="1"/>
    <s v="CA32 Barnes Common"/>
  </r>
  <r>
    <s v="21/3859/GPD26"/>
    <x v="2"/>
    <x v="1"/>
    <d v="2022-01-10T00:00:00"/>
    <d v="2025-01-10T00:00:00"/>
    <m/>
    <m/>
    <x v="2"/>
    <x v="0"/>
    <x v="0"/>
    <s v="Change of use of a dance studio (Class E) into four flats (Class C3)"/>
    <s v="12 Park Road, Hampton Wick, Kingston Upon Thames, KT1 4AS, "/>
    <s v="KT1 4AS"/>
    <m/>
    <m/>
    <m/>
    <m/>
    <m/>
    <m/>
    <m/>
    <m/>
    <m/>
    <n v="0"/>
    <n v="4"/>
    <m/>
    <m/>
    <m/>
    <m/>
    <m/>
    <m/>
    <m/>
    <m/>
    <n v="4"/>
    <n v="4"/>
    <n v="0"/>
    <n v="0"/>
    <n v="0"/>
    <n v="0"/>
    <n v="0"/>
    <n v="0"/>
    <n v="0"/>
    <n v="0"/>
    <n v="4"/>
    <x v="1"/>
    <m/>
    <m/>
    <n v="4"/>
    <m/>
    <m/>
    <m/>
    <m/>
    <m/>
    <m/>
    <m/>
    <m/>
    <n v="4"/>
    <n v="4"/>
    <m/>
    <m/>
    <n v="517458"/>
    <n v="169588"/>
    <x v="11"/>
    <x v="11"/>
    <m/>
    <x v="1"/>
    <m/>
    <x v="1"/>
    <s v="Hampton Wick"/>
    <m/>
    <m/>
    <x v="1"/>
    <s v="CA18 Hampton Wick"/>
  </r>
  <r>
    <s v="21/3975/GPD26"/>
    <x v="2"/>
    <x v="1"/>
    <d v="2022-01-10T00:00:00"/>
    <d v="2025-01-10T00:00:00"/>
    <m/>
    <m/>
    <x v="2"/>
    <x v="0"/>
    <x v="0"/>
    <s v="Change of use of part ground floor and all of first floor at 14 Eton Street from commercial, business and service (Class E) to residential (Class C3) to provide 1 no. studio flat_x000d_"/>
    <s v="14 Eton Street, Richmond, TW9 1EE"/>
    <s v="TW9 1EE"/>
    <m/>
    <m/>
    <m/>
    <m/>
    <m/>
    <m/>
    <m/>
    <m/>
    <m/>
    <n v="0"/>
    <n v="1"/>
    <m/>
    <m/>
    <m/>
    <m/>
    <m/>
    <m/>
    <m/>
    <m/>
    <n v="1"/>
    <n v="1"/>
    <n v="0"/>
    <n v="0"/>
    <n v="0"/>
    <n v="0"/>
    <n v="0"/>
    <n v="0"/>
    <n v="0"/>
    <n v="0"/>
    <n v="1"/>
    <x v="1"/>
    <m/>
    <n v="0.5"/>
    <n v="0.5"/>
    <m/>
    <m/>
    <m/>
    <m/>
    <m/>
    <m/>
    <m/>
    <m/>
    <n v="1"/>
    <n v="1"/>
    <m/>
    <m/>
    <n v="518039"/>
    <n v="174890"/>
    <x v="4"/>
    <x v="4"/>
    <m/>
    <x v="4"/>
    <m/>
    <x v="0"/>
    <m/>
    <m/>
    <m/>
    <x v="1"/>
    <s v="CA17 Central Richmond"/>
  </r>
  <r>
    <s v="21/4123/GPD26"/>
    <x v="2"/>
    <x v="1"/>
    <d v="2022-01-21T00:00:00"/>
    <d v="2025-01-21T00:00:00"/>
    <m/>
    <m/>
    <x v="2"/>
    <x v="0"/>
    <x v="0"/>
    <s v="Change of use and conversion of Unit H from Use Class E office to Use Class C3 dwelling house, with ground level car and cycle parking and refuse storage."/>
    <s v="Unit H, 42 Upper Richmond Road West, East Sheen, London, SW14 8DD, "/>
    <s v="SW14 8DD"/>
    <m/>
    <m/>
    <m/>
    <m/>
    <m/>
    <m/>
    <m/>
    <m/>
    <m/>
    <n v="0"/>
    <n v="1"/>
    <m/>
    <m/>
    <m/>
    <m/>
    <m/>
    <m/>
    <m/>
    <m/>
    <n v="1"/>
    <n v="1"/>
    <n v="0"/>
    <n v="0"/>
    <n v="0"/>
    <n v="0"/>
    <n v="0"/>
    <n v="0"/>
    <n v="0"/>
    <n v="0"/>
    <n v="1"/>
    <x v="1"/>
    <m/>
    <n v="0.5"/>
    <n v="0.5"/>
    <m/>
    <m/>
    <m/>
    <m/>
    <m/>
    <m/>
    <m/>
    <m/>
    <n v="1"/>
    <n v="1"/>
    <m/>
    <m/>
    <n v="521328"/>
    <n v="175496"/>
    <x v="10"/>
    <x v="10"/>
    <m/>
    <x v="1"/>
    <m/>
    <x v="0"/>
    <m/>
    <m/>
    <m/>
    <x v="0"/>
    <m/>
  </r>
  <r>
    <s v="22/0153/GPD26"/>
    <x v="2"/>
    <x v="1"/>
    <d v="2022-03-22T00:00:00"/>
    <d v="2025-03-22T00:00:00"/>
    <m/>
    <m/>
    <x v="2"/>
    <x v="0"/>
    <x v="0"/>
    <s v="Change of use of part of ground floor and first floor from restaurant to C3 residential use to provide 1 additional first floor flat"/>
    <s v="29 Kew Road, Richmond, TW9 2NQ"/>
    <s v="TW9 2NQ"/>
    <m/>
    <m/>
    <m/>
    <m/>
    <m/>
    <m/>
    <m/>
    <m/>
    <m/>
    <n v="0"/>
    <n v="1"/>
    <m/>
    <m/>
    <m/>
    <m/>
    <m/>
    <m/>
    <m/>
    <m/>
    <n v="1"/>
    <n v="1"/>
    <n v="0"/>
    <n v="0"/>
    <n v="0"/>
    <n v="0"/>
    <n v="0"/>
    <n v="0"/>
    <n v="0"/>
    <n v="0"/>
    <n v="1"/>
    <x v="1"/>
    <m/>
    <n v="0.5"/>
    <n v="0.5"/>
    <m/>
    <m/>
    <m/>
    <m/>
    <m/>
    <m/>
    <m/>
    <m/>
    <n v="1"/>
    <n v="1"/>
    <m/>
    <m/>
    <n v="518059"/>
    <n v="175250"/>
    <x v="4"/>
    <x v="4"/>
    <m/>
    <x v="4"/>
    <m/>
    <x v="0"/>
    <m/>
    <m/>
    <m/>
    <x v="1"/>
    <s v="CA17 Central Richmond"/>
  </r>
  <r>
    <s v="22/0229/GPD26"/>
    <x v="2"/>
    <x v="1"/>
    <d v="2022-03-24T00:00:00"/>
    <d v="2025-03-24T00:00:00"/>
    <m/>
    <m/>
    <x v="2"/>
    <x v="0"/>
    <x v="0"/>
    <s v="Change of use from offices to dwelling houses to create 2 self contained flats (3b 6p, 5b 8p)"/>
    <s v="32 Candler Mews, Twickenham, TW1 3JF"/>
    <s v="TW1 3JF"/>
    <m/>
    <m/>
    <m/>
    <m/>
    <m/>
    <m/>
    <m/>
    <m/>
    <m/>
    <n v="0"/>
    <m/>
    <m/>
    <n v="1"/>
    <m/>
    <n v="1"/>
    <m/>
    <m/>
    <m/>
    <m/>
    <n v="2"/>
    <n v="0"/>
    <n v="0"/>
    <n v="1"/>
    <n v="0"/>
    <n v="1"/>
    <n v="0"/>
    <n v="0"/>
    <n v="0"/>
    <n v="0"/>
    <n v="2"/>
    <x v="1"/>
    <m/>
    <n v="1"/>
    <n v="1"/>
    <m/>
    <m/>
    <m/>
    <m/>
    <m/>
    <m/>
    <m/>
    <m/>
    <n v="2"/>
    <n v="2"/>
    <m/>
    <m/>
    <n v="516346"/>
    <n v="173774"/>
    <x v="3"/>
    <x v="3"/>
    <m/>
    <x v="1"/>
    <m/>
    <x v="0"/>
    <m/>
    <m/>
    <m/>
    <x v="0"/>
    <m/>
  </r>
  <r>
    <s v="22/0304/GPD26"/>
    <x v="2"/>
    <x v="1"/>
    <d v="2022-03-24T00:00:00"/>
    <d v="2025-03-24T00:00:00"/>
    <m/>
    <m/>
    <x v="2"/>
    <x v="0"/>
    <x v="0"/>
    <s v="Change of use from class E office to single dwellinghouse, with ground level car and cycle parking and refuse storage."/>
    <s v="Unit J1 And J2, 42 Upper Richmond Road West, East Sheen, London, SW14 8DD, "/>
    <s v="SW14 8DD"/>
    <m/>
    <m/>
    <m/>
    <m/>
    <m/>
    <m/>
    <m/>
    <m/>
    <m/>
    <n v="0"/>
    <m/>
    <n v="1"/>
    <m/>
    <m/>
    <m/>
    <m/>
    <m/>
    <m/>
    <m/>
    <n v="1"/>
    <n v="0"/>
    <n v="1"/>
    <n v="0"/>
    <n v="0"/>
    <n v="0"/>
    <n v="0"/>
    <n v="0"/>
    <n v="0"/>
    <n v="0"/>
    <n v="1"/>
    <x v="1"/>
    <m/>
    <n v="0.5"/>
    <n v="0.5"/>
    <m/>
    <m/>
    <m/>
    <m/>
    <m/>
    <m/>
    <m/>
    <m/>
    <n v="1"/>
    <n v="1"/>
    <m/>
    <m/>
    <n v="521328"/>
    <n v="175496"/>
    <x v="10"/>
    <x v="10"/>
    <m/>
    <x v="1"/>
    <m/>
    <x v="0"/>
    <m/>
    <m/>
    <m/>
    <x v="0"/>
    <m/>
  </r>
  <r>
    <s v="Site Allocation"/>
    <x v="0"/>
    <x v="0"/>
    <m/>
    <m/>
    <m/>
    <m/>
    <x v="3"/>
    <x v="6"/>
    <x v="2"/>
    <m/>
    <s v="Sainsbury’s, Manor Road/Lower Richmond Road"/>
    <m/>
    <m/>
    <m/>
    <m/>
    <m/>
    <m/>
    <m/>
    <m/>
    <m/>
    <m/>
    <m/>
    <m/>
    <m/>
    <m/>
    <m/>
    <m/>
    <m/>
    <m/>
    <m/>
    <m/>
    <m/>
    <m/>
    <m/>
    <m/>
    <m/>
    <m/>
    <m/>
    <m/>
    <m/>
    <m/>
    <n v="250"/>
    <x v="1"/>
    <m/>
    <n v="0"/>
    <n v="0"/>
    <n v="0"/>
    <n v="0"/>
    <n v="0"/>
    <n v="50"/>
    <n v="50"/>
    <n v="50"/>
    <n v="50"/>
    <n v="50"/>
    <n v="0"/>
    <n v="250"/>
    <m/>
    <m/>
    <n v="519125"/>
    <n v="175579"/>
    <x v="9"/>
    <x v="9"/>
    <m/>
    <x v="1"/>
    <m/>
    <x v="0"/>
    <m/>
    <m/>
    <m/>
    <x v="0"/>
    <m/>
  </r>
  <r>
    <s v="Site Allocation"/>
    <x v="0"/>
    <x v="0"/>
    <m/>
    <m/>
    <m/>
    <m/>
    <x v="3"/>
    <x v="6"/>
    <x v="3"/>
    <m/>
    <s v="The Mereway Centre Mereway Road Twickenham"/>
    <m/>
    <m/>
    <m/>
    <m/>
    <m/>
    <m/>
    <m/>
    <m/>
    <m/>
    <m/>
    <m/>
    <m/>
    <m/>
    <m/>
    <m/>
    <m/>
    <m/>
    <m/>
    <m/>
    <m/>
    <m/>
    <m/>
    <m/>
    <m/>
    <m/>
    <m/>
    <m/>
    <m/>
    <m/>
    <m/>
    <n v="40"/>
    <x v="1"/>
    <m/>
    <n v="0"/>
    <n v="0"/>
    <n v="0"/>
    <n v="20"/>
    <n v="20"/>
    <n v="0"/>
    <n v="0"/>
    <n v="0"/>
    <n v="0"/>
    <n v="0"/>
    <n v="40"/>
    <n v="40"/>
    <m/>
    <m/>
    <n v="515033"/>
    <n v="173287"/>
    <x v="8"/>
    <x v="8"/>
    <m/>
    <x v="1"/>
    <m/>
    <x v="0"/>
    <m/>
    <m/>
    <m/>
    <x v="0"/>
    <m/>
  </r>
  <r>
    <s v="Site Allocation"/>
    <x v="0"/>
    <x v="0"/>
    <m/>
    <m/>
    <m/>
    <m/>
    <x v="3"/>
    <x v="6"/>
    <x v="4"/>
    <m/>
    <s v="Telephone Exchange, 88 High Street, Teddington, TW1 18JD"/>
    <m/>
    <m/>
    <m/>
    <m/>
    <m/>
    <m/>
    <m/>
    <m/>
    <m/>
    <m/>
    <m/>
    <m/>
    <m/>
    <m/>
    <m/>
    <m/>
    <m/>
    <m/>
    <m/>
    <m/>
    <m/>
    <m/>
    <m/>
    <m/>
    <m/>
    <m/>
    <m/>
    <m/>
    <m/>
    <m/>
    <n v="20"/>
    <x v="1"/>
    <m/>
    <n v="0"/>
    <n v="0"/>
    <n v="0"/>
    <n v="0"/>
    <n v="0"/>
    <n v="0"/>
    <n v="5"/>
    <n v="5"/>
    <n v="5"/>
    <n v="5"/>
    <n v="0"/>
    <n v="20"/>
    <m/>
    <m/>
    <n v="516258"/>
    <n v="171100"/>
    <x v="2"/>
    <x v="2"/>
    <m/>
    <x v="1"/>
    <m/>
    <x v="0"/>
    <m/>
    <m/>
    <m/>
    <x v="0"/>
    <m/>
  </r>
  <r>
    <s v="19/0510/FUL"/>
    <x v="0"/>
    <x v="0"/>
    <m/>
    <m/>
    <m/>
    <m/>
    <x v="4"/>
    <x v="6"/>
    <x v="5"/>
    <s v="Demolition of existing buildings and structures and comprehensive residential-led redevelopment of a single storey pavilion, basements and four buildings of between four and nine storeys to provide 385 residential units (Class C3), flexible retail /community / office uses"/>
    <s v="Homebase, 84 Manor Road Richmond TW9 1YB"/>
    <m/>
    <m/>
    <m/>
    <m/>
    <m/>
    <m/>
    <m/>
    <m/>
    <m/>
    <m/>
    <m/>
    <m/>
    <m/>
    <m/>
    <m/>
    <m/>
    <m/>
    <m/>
    <m/>
    <m/>
    <m/>
    <m/>
    <m/>
    <m/>
    <m/>
    <m/>
    <m/>
    <m/>
    <m/>
    <m/>
    <n v="385"/>
    <x v="1"/>
    <m/>
    <n v="0"/>
    <n v="0"/>
    <n v="0"/>
    <n v="0"/>
    <n v="96.25"/>
    <n v="96.25"/>
    <n v="96.25"/>
    <n v="96.25"/>
    <n v="0"/>
    <n v="0"/>
    <n v="96.25"/>
    <n v="385"/>
    <m/>
    <m/>
    <n v="518920"/>
    <n v="175418"/>
    <x v="16"/>
    <x v="16"/>
    <m/>
    <x v="1"/>
    <m/>
    <x v="0"/>
    <m/>
    <m/>
    <m/>
    <x v="0"/>
    <m/>
  </r>
  <r>
    <s v="20/0539/FUL"/>
    <x v="0"/>
    <x v="0"/>
    <d v="2022-04-04T00:00:00"/>
    <m/>
    <d v="2022-07-01T00:00:00"/>
    <m/>
    <x v="4"/>
    <x v="7"/>
    <x v="6"/>
    <s v="Demolition of all existing buildings; erection of two 3-storey buildings comprising 30 residential dwellings in total (6 x1 bedroom, 17 x 2 bedroom &amp; 7 x 3 bedroom); erection of single storey nursery building (294 sqm in total) alterations to existing access road and formation of 36 no. car parking spaces at grade; landscaping including communal amenity space and ecological enhancement area; secure cycle and refuse storage structures."/>
    <s v="The Strathmore Centre, Strathmore Road, Teddington TW11 8UH"/>
    <m/>
    <m/>
    <m/>
    <m/>
    <m/>
    <m/>
    <m/>
    <m/>
    <m/>
    <m/>
    <m/>
    <m/>
    <m/>
    <m/>
    <m/>
    <m/>
    <m/>
    <m/>
    <m/>
    <m/>
    <m/>
    <m/>
    <m/>
    <m/>
    <m/>
    <m/>
    <m/>
    <m/>
    <m/>
    <m/>
    <n v="30"/>
    <x v="1"/>
    <m/>
    <n v="0"/>
    <n v="0"/>
    <n v="30"/>
    <n v="0"/>
    <n v="0"/>
    <n v="0"/>
    <n v="0"/>
    <n v="0"/>
    <n v="0"/>
    <n v="0"/>
    <n v="30"/>
    <n v="30"/>
    <m/>
    <m/>
    <n v="515141"/>
    <n v="171791"/>
    <x v="6"/>
    <x v="6"/>
    <m/>
    <x v="1"/>
    <m/>
    <x v="0"/>
    <m/>
    <m/>
    <m/>
    <x v="0"/>
    <m/>
  </r>
  <r>
    <s v="21/2533/FUL"/>
    <x v="0"/>
    <x v="0"/>
    <d v="2022-06-23T00:00:00"/>
    <m/>
    <m/>
    <m/>
    <x v="4"/>
    <x v="7"/>
    <x v="7"/>
    <s v="Provision of new community centre on existing North Lane Depot, East Car Park site, together with demolition of existing community centre and provision of affordable housing on existing Elleray Hall site."/>
    <s v="Elleray Hall Site North Lane Depot And East Car Park, Middle Lane, Teddington_x000a_"/>
    <m/>
    <m/>
    <m/>
    <m/>
    <m/>
    <m/>
    <m/>
    <m/>
    <m/>
    <m/>
    <m/>
    <m/>
    <m/>
    <m/>
    <m/>
    <m/>
    <m/>
    <m/>
    <m/>
    <m/>
    <m/>
    <m/>
    <m/>
    <m/>
    <m/>
    <m/>
    <m/>
    <m/>
    <m/>
    <m/>
    <n v="16"/>
    <x v="1"/>
    <m/>
    <n v="0"/>
    <n v="16"/>
    <n v="0"/>
    <n v="0"/>
    <n v="0"/>
    <n v="0"/>
    <n v="0"/>
    <n v="0"/>
    <n v="0"/>
    <n v="0"/>
    <n v="16"/>
    <n v="16"/>
    <m/>
    <m/>
    <n v="515712"/>
    <n v="170847"/>
    <x v="2"/>
    <x v="2"/>
    <m/>
    <x v="1"/>
    <m/>
    <x v="0"/>
    <m/>
    <m/>
    <m/>
    <x v="0"/>
    <m/>
  </r>
  <r>
    <s v="21/2758/FUL"/>
    <x v="4"/>
    <x v="0"/>
    <d v="2022-12-21T00:00:00"/>
    <m/>
    <m/>
    <m/>
    <x v="4"/>
    <x v="6"/>
    <x v="8"/>
    <s v="Demolition of existing buildings and structures and redevelopment of the site comprising 45 residential units (Use Class C3), ground floor commercial/retail/cafe (Use Class E), public house (Sui Generis), boathouse locker storage, floating pontoon and floating ecosystems with associated landscaping, reprovision of Diamond Jubilee Gardens, alterations to highway layout and parking provision and other relevant works."/>
    <s v="1-1C King Street, 2-4 Water Lane, The Embankment And River Wall, Water Lane, Wharf Lane And The Diamond Jubilee Gardens, Twickenham"/>
    <m/>
    <m/>
    <m/>
    <m/>
    <m/>
    <m/>
    <m/>
    <m/>
    <m/>
    <m/>
    <m/>
    <m/>
    <m/>
    <m/>
    <m/>
    <m/>
    <m/>
    <m/>
    <m/>
    <m/>
    <m/>
    <m/>
    <m/>
    <m/>
    <m/>
    <m/>
    <m/>
    <m/>
    <m/>
    <m/>
    <n v="45"/>
    <x v="1"/>
    <m/>
    <n v="0"/>
    <n v="0"/>
    <n v="0"/>
    <n v="22.5"/>
    <n v="22.5"/>
    <n v="0"/>
    <n v="0"/>
    <n v="0"/>
    <n v="0"/>
    <n v="0"/>
    <n v="45"/>
    <n v="45"/>
    <m/>
    <m/>
    <n v="516311"/>
    <n v="173216"/>
    <x v="3"/>
    <x v="3"/>
    <m/>
    <x v="1"/>
    <m/>
    <x v="0"/>
    <m/>
    <m/>
    <m/>
    <x v="0"/>
    <m/>
  </r>
  <r>
    <s v="22/1442/FUL"/>
    <x v="0"/>
    <x v="0"/>
    <d v="2023-03-22T00:00:00"/>
    <m/>
    <m/>
    <m/>
    <x v="4"/>
    <x v="6"/>
    <x v="9"/>
    <s v="Demolition of existing buildings on-site and change of use of land within Ham Close, the Woodville Day Centre and St Richards Church of England Primary School and the existing recycling and parking area to the east of Ham Village Green for a phased mixed-use redevelopment comprising: a. 452 residential homes (Class C3) up to 6 storeys"/>
    <s v="Ham Close, Ham Village Green, Car Park To East Of Ham Village Green, And Part Of Woodville Day Centre Site And St Richards Church Of England Primary School Site, Ham"/>
    <m/>
    <m/>
    <m/>
    <m/>
    <m/>
    <m/>
    <m/>
    <m/>
    <m/>
    <m/>
    <m/>
    <m/>
    <m/>
    <m/>
    <m/>
    <m/>
    <m/>
    <m/>
    <m/>
    <m/>
    <m/>
    <m/>
    <m/>
    <m/>
    <m/>
    <m/>
    <m/>
    <m/>
    <m/>
    <m/>
    <n v="260"/>
    <x v="1"/>
    <m/>
    <n v="0"/>
    <n v="0"/>
    <n v="58"/>
    <n v="0"/>
    <n v="112"/>
    <n v="0"/>
    <n v="0"/>
    <n v="90"/>
    <n v="0"/>
    <n v="0"/>
    <n v="170"/>
    <n v="260"/>
    <m/>
    <m/>
    <n v="517177"/>
    <n v="172352"/>
    <x v="9"/>
    <x v="9"/>
    <m/>
    <x v="1"/>
    <m/>
    <x v="0"/>
    <m/>
    <m/>
    <m/>
    <x v="0"/>
    <m/>
  </r>
  <r>
    <s v="22/3112/FUL"/>
    <x v="0"/>
    <x v="0"/>
    <m/>
    <m/>
    <m/>
    <m/>
    <x v="4"/>
    <x v="7"/>
    <x v="10"/>
    <s v="Erection of one 4-storey building and one 2-storey building to provide 12 affordable housing units (7 Supported Living units and 5 London Living Rent units), plus one residential support unit; removal of existing vehicular access; landscaping including communal amenity space and ecological enhancement area; erection of ancillary structures including secure cycle and refuse storage structures."/>
    <s v="Meadows Hall Church Road Richmond TW10 6LN"/>
    <m/>
    <m/>
    <m/>
    <m/>
    <m/>
    <m/>
    <m/>
    <m/>
    <m/>
    <m/>
    <m/>
    <m/>
    <m/>
    <m/>
    <m/>
    <m/>
    <m/>
    <m/>
    <m/>
    <m/>
    <m/>
    <m/>
    <m/>
    <m/>
    <m/>
    <m/>
    <m/>
    <m/>
    <m/>
    <m/>
    <n v="12"/>
    <x v="1"/>
    <m/>
    <n v="0"/>
    <n v="0"/>
    <n v="12"/>
    <n v="0"/>
    <n v="0"/>
    <n v="0"/>
    <n v="0"/>
    <n v="0"/>
    <n v="0"/>
    <n v="0"/>
    <n v="12"/>
    <n v="12"/>
    <m/>
    <m/>
    <n v="518385"/>
    <n v="174928"/>
    <x v="18"/>
    <x v="4"/>
    <m/>
    <x v="1"/>
    <m/>
    <x v="0"/>
    <m/>
    <m/>
    <m/>
    <x v="0"/>
    <m/>
  </r>
  <r>
    <s v="Site Allocation"/>
    <x v="4"/>
    <x v="0"/>
    <m/>
    <m/>
    <m/>
    <m/>
    <x v="4"/>
    <x v="6"/>
    <x v="11"/>
    <m/>
    <s v="The Stag Brewery Lower Richmond Road Mortlake London SW14 7ET"/>
    <m/>
    <m/>
    <m/>
    <m/>
    <m/>
    <m/>
    <m/>
    <m/>
    <m/>
    <m/>
    <m/>
    <m/>
    <m/>
    <m/>
    <m/>
    <m/>
    <m/>
    <m/>
    <m/>
    <m/>
    <m/>
    <m/>
    <m/>
    <m/>
    <m/>
    <m/>
    <m/>
    <m/>
    <m/>
    <m/>
    <n v="550"/>
    <x v="1"/>
    <m/>
    <n v="0"/>
    <n v="0"/>
    <n v="0"/>
    <n v="0"/>
    <n v="150"/>
    <n v="80"/>
    <n v="80"/>
    <n v="80"/>
    <n v="80"/>
    <n v="80"/>
    <n v="150"/>
    <n v="550"/>
    <m/>
    <m/>
    <n v="520502"/>
    <n v="175950"/>
    <x v="10"/>
    <x v="10"/>
    <m/>
    <x v="1"/>
    <m/>
    <x v="0"/>
    <m/>
    <m/>
    <m/>
    <x v="0"/>
    <m/>
  </r>
  <r>
    <s v="Site Allocation"/>
    <x v="0"/>
    <x v="0"/>
    <m/>
    <m/>
    <m/>
    <m/>
    <x v="4"/>
    <x v="6"/>
    <x v="12"/>
    <m/>
    <s v="Kew Biothane Plant, Melliss Avenue, Kew"/>
    <m/>
    <m/>
    <m/>
    <m/>
    <m/>
    <m/>
    <m/>
    <m/>
    <m/>
    <m/>
    <m/>
    <m/>
    <m/>
    <m/>
    <m/>
    <m/>
    <m/>
    <m/>
    <m/>
    <m/>
    <m/>
    <m/>
    <m/>
    <m/>
    <m/>
    <m/>
    <m/>
    <m/>
    <m/>
    <m/>
    <n v="90"/>
    <x v="1"/>
    <m/>
    <n v="0"/>
    <n v="0"/>
    <n v="0"/>
    <n v="90"/>
    <n v="0"/>
    <n v="0"/>
    <n v="0"/>
    <n v="0"/>
    <n v="0"/>
    <n v="0"/>
    <n v="90"/>
    <n v="90"/>
    <m/>
    <m/>
    <n v="519778"/>
    <n v="176914"/>
    <x v="13"/>
    <x v="13"/>
    <m/>
    <x v="1"/>
    <s v="Thames Policy Area"/>
    <x v="0"/>
    <m/>
    <m/>
    <s v="Townmead Kew"/>
    <x v="0"/>
    <m/>
  </r>
  <r>
    <s v="Site Allocation"/>
    <x v="4"/>
    <x v="0"/>
    <m/>
    <m/>
    <m/>
    <m/>
    <x v="4"/>
    <x v="6"/>
    <x v="13"/>
    <m/>
    <s v="Teddington Police Station"/>
    <m/>
    <m/>
    <m/>
    <m/>
    <m/>
    <m/>
    <m/>
    <m/>
    <m/>
    <m/>
    <m/>
    <m/>
    <m/>
    <m/>
    <m/>
    <m/>
    <m/>
    <m/>
    <m/>
    <m/>
    <m/>
    <m/>
    <m/>
    <m/>
    <m/>
    <m/>
    <m/>
    <m/>
    <m/>
    <m/>
    <n v="20"/>
    <x v="1"/>
    <m/>
    <n v="0"/>
    <n v="0"/>
    <n v="0"/>
    <n v="0"/>
    <n v="20"/>
    <n v="0"/>
    <n v="0"/>
    <n v="0"/>
    <n v="0"/>
    <n v="0"/>
    <n v="20"/>
    <n v="20"/>
    <m/>
    <m/>
    <n v="515852"/>
    <n v="170855"/>
    <x v="2"/>
    <x v="2"/>
    <m/>
    <x v="1"/>
    <m/>
    <x v="0"/>
    <m/>
    <m/>
    <m/>
    <x v="0"/>
    <m/>
  </r>
  <r>
    <s v="Site Allocation"/>
    <x v="0"/>
    <x v="0"/>
    <m/>
    <m/>
    <m/>
    <m/>
    <x v="4"/>
    <x v="6"/>
    <x v="14"/>
    <m/>
    <s v="Telephone Exchange, Garfield Road, Twickenham"/>
    <m/>
    <m/>
    <m/>
    <m/>
    <m/>
    <m/>
    <m/>
    <m/>
    <m/>
    <m/>
    <m/>
    <m/>
    <m/>
    <m/>
    <m/>
    <m/>
    <m/>
    <m/>
    <m/>
    <m/>
    <m/>
    <m/>
    <m/>
    <m/>
    <m/>
    <m/>
    <m/>
    <m/>
    <m/>
    <m/>
    <n v="20"/>
    <x v="1"/>
    <m/>
    <n v="0"/>
    <n v="0"/>
    <n v="0"/>
    <n v="10"/>
    <n v="10"/>
    <n v="0"/>
    <n v="0"/>
    <n v="0"/>
    <n v="0"/>
    <n v="0"/>
    <n v="20"/>
    <n v="20"/>
    <m/>
    <m/>
    <n v="516325"/>
    <n v="173426"/>
    <x v="3"/>
    <x v="3"/>
    <m/>
    <x v="1"/>
    <m/>
    <x v="0"/>
    <m/>
    <m/>
    <m/>
    <x v="0"/>
    <m/>
  </r>
  <r>
    <s v="Site Allocation"/>
    <x v="0"/>
    <x v="0"/>
    <m/>
    <m/>
    <m/>
    <m/>
    <x v="4"/>
    <x v="6"/>
    <x v="15"/>
    <m/>
    <s v="Telephone Exchange, Ashdale Close, Whitton, TW1 7BE"/>
    <m/>
    <m/>
    <m/>
    <m/>
    <m/>
    <m/>
    <m/>
    <m/>
    <m/>
    <m/>
    <m/>
    <m/>
    <m/>
    <m/>
    <m/>
    <m/>
    <m/>
    <m/>
    <m/>
    <m/>
    <m/>
    <m/>
    <m/>
    <m/>
    <m/>
    <m/>
    <m/>
    <m/>
    <m/>
    <m/>
    <n v="20"/>
    <x v="1"/>
    <m/>
    <n v="0"/>
    <n v="0"/>
    <n v="0"/>
    <n v="10"/>
    <n v="10"/>
    <n v="0"/>
    <n v="0"/>
    <n v="0"/>
    <n v="0"/>
    <n v="0"/>
    <n v="20"/>
    <n v="20"/>
    <m/>
    <m/>
    <n v="514055"/>
    <n v="173847"/>
    <x v="15"/>
    <x v="15"/>
    <m/>
    <x v="1"/>
    <m/>
    <x v="0"/>
    <m/>
    <m/>
    <m/>
    <x v="0"/>
    <m/>
  </r>
  <r>
    <s v="Small Sites Trend"/>
    <x v="4"/>
    <x v="0"/>
    <m/>
    <m/>
    <m/>
    <m/>
    <x v="4"/>
    <x v="6"/>
    <x v="16"/>
    <m/>
    <s v="Small Sites Trend"/>
    <m/>
    <m/>
    <m/>
    <m/>
    <m/>
    <m/>
    <m/>
    <m/>
    <m/>
    <m/>
    <m/>
    <m/>
    <m/>
    <m/>
    <m/>
    <m/>
    <m/>
    <m/>
    <m/>
    <m/>
    <m/>
    <m/>
    <m/>
    <m/>
    <m/>
    <m/>
    <m/>
    <m/>
    <m/>
    <m/>
    <n v="742"/>
    <x v="1"/>
    <m/>
    <n v="20"/>
    <n v="20"/>
    <n v="234"/>
    <n v="234"/>
    <n v="234"/>
    <n v="234"/>
    <n v="234"/>
    <n v="234"/>
    <n v="234"/>
    <n v="234"/>
    <n v="742"/>
    <n v="1912"/>
    <m/>
    <m/>
    <m/>
    <m/>
    <x v="19"/>
    <x v="18"/>
    <m/>
    <x v="1"/>
    <m/>
    <x v="0"/>
    <m/>
    <m/>
    <m/>
    <x v="0"/>
    <m/>
  </r>
  <r>
    <m/>
    <x v="5"/>
    <x v="0"/>
    <m/>
    <m/>
    <m/>
    <m/>
    <x v="5"/>
    <x v="8"/>
    <x v="17"/>
    <m/>
    <m/>
    <m/>
    <m/>
    <m/>
    <m/>
    <m/>
    <m/>
    <m/>
    <m/>
    <m/>
    <m/>
    <m/>
    <m/>
    <m/>
    <m/>
    <m/>
    <m/>
    <m/>
    <m/>
    <m/>
    <m/>
    <m/>
    <m/>
    <m/>
    <m/>
    <m/>
    <m/>
    <m/>
    <m/>
    <m/>
    <m/>
    <m/>
    <x v="1"/>
    <m/>
    <m/>
    <m/>
    <m/>
    <m/>
    <m/>
    <m/>
    <m/>
    <m/>
    <m/>
    <m/>
    <m/>
    <m/>
    <m/>
    <m/>
    <m/>
    <m/>
    <x v="19"/>
    <x v="19"/>
    <m/>
    <x v="1"/>
    <m/>
    <x v="0"/>
    <m/>
    <m/>
    <m/>
    <x v="0"/>
    <m/>
  </r>
  <r>
    <m/>
    <x v="5"/>
    <x v="0"/>
    <m/>
    <m/>
    <m/>
    <m/>
    <x v="5"/>
    <x v="8"/>
    <x v="17"/>
    <m/>
    <m/>
    <m/>
    <m/>
    <m/>
    <m/>
    <m/>
    <m/>
    <m/>
    <m/>
    <m/>
    <m/>
    <m/>
    <m/>
    <m/>
    <m/>
    <m/>
    <m/>
    <m/>
    <m/>
    <m/>
    <m/>
    <m/>
    <m/>
    <m/>
    <m/>
    <m/>
    <m/>
    <m/>
    <m/>
    <m/>
    <m/>
    <m/>
    <x v="1"/>
    <m/>
    <m/>
    <m/>
    <m/>
    <m/>
    <m/>
    <m/>
    <m/>
    <m/>
    <m/>
    <m/>
    <m/>
    <m/>
    <m/>
    <m/>
    <m/>
    <m/>
    <x v="19"/>
    <x v="19"/>
    <m/>
    <x v="1"/>
    <m/>
    <x v="0"/>
    <m/>
    <m/>
    <m/>
    <x v="0"/>
    <m/>
  </r>
  <r>
    <m/>
    <x v="5"/>
    <x v="0"/>
    <m/>
    <m/>
    <m/>
    <m/>
    <x v="5"/>
    <x v="8"/>
    <x v="17"/>
    <m/>
    <m/>
    <m/>
    <m/>
    <m/>
    <m/>
    <m/>
    <m/>
    <m/>
    <m/>
    <m/>
    <m/>
    <m/>
    <m/>
    <m/>
    <m/>
    <m/>
    <m/>
    <m/>
    <m/>
    <m/>
    <m/>
    <m/>
    <m/>
    <m/>
    <m/>
    <m/>
    <m/>
    <m/>
    <m/>
    <m/>
    <m/>
    <m/>
    <x v="1"/>
    <m/>
    <m/>
    <m/>
    <m/>
    <m/>
    <m/>
    <m/>
    <m/>
    <m/>
    <m/>
    <m/>
    <m/>
    <m/>
    <m/>
    <m/>
    <m/>
    <m/>
    <x v="19"/>
    <x v="19"/>
    <m/>
    <x v="1"/>
    <m/>
    <x v="0"/>
    <m/>
    <m/>
    <m/>
    <x v="0"/>
    <m/>
  </r>
  <r>
    <m/>
    <x v="5"/>
    <x v="0"/>
    <m/>
    <m/>
    <m/>
    <m/>
    <x v="5"/>
    <x v="8"/>
    <x v="17"/>
    <m/>
    <m/>
    <m/>
    <m/>
    <m/>
    <m/>
    <m/>
    <m/>
    <m/>
    <m/>
    <m/>
    <m/>
    <m/>
    <m/>
    <m/>
    <m/>
    <m/>
    <m/>
    <m/>
    <m/>
    <m/>
    <m/>
    <m/>
    <m/>
    <m/>
    <m/>
    <m/>
    <m/>
    <m/>
    <m/>
    <m/>
    <m/>
    <m/>
    <x v="1"/>
    <m/>
    <m/>
    <m/>
    <m/>
    <m/>
    <m/>
    <m/>
    <m/>
    <m/>
    <m/>
    <m/>
    <m/>
    <m/>
    <m/>
    <m/>
    <m/>
    <m/>
    <x v="19"/>
    <x v="19"/>
    <m/>
    <x v="1"/>
    <m/>
    <x v="0"/>
    <m/>
    <m/>
    <m/>
    <x v="0"/>
    <m/>
  </r>
  <r>
    <m/>
    <x v="5"/>
    <x v="0"/>
    <m/>
    <m/>
    <m/>
    <m/>
    <x v="5"/>
    <x v="8"/>
    <x v="17"/>
    <m/>
    <m/>
    <m/>
    <m/>
    <m/>
    <m/>
    <m/>
    <m/>
    <m/>
    <m/>
    <m/>
    <m/>
    <m/>
    <m/>
    <m/>
    <m/>
    <m/>
    <m/>
    <m/>
    <m/>
    <m/>
    <m/>
    <m/>
    <m/>
    <m/>
    <m/>
    <m/>
    <m/>
    <m/>
    <m/>
    <m/>
    <m/>
    <m/>
    <x v="1"/>
    <m/>
    <m/>
    <m/>
    <m/>
    <m/>
    <m/>
    <m/>
    <m/>
    <m/>
    <m/>
    <m/>
    <m/>
    <m/>
    <m/>
    <m/>
    <m/>
    <m/>
    <x v="19"/>
    <x v="19"/>
    <m/>
    <x v="1"/>
    <m/>
    <x v="0"/>
    <m/>
    <m/>
    <m/>
    <x v="0"/>
    <m/>
  </r>
  <r>
    <m/>
    <x v="5"/>
    <x v="0"/>
    <m/>
    <m/>
    <m/>
    <m/>
    <x v="5"/>
    <x v="8"/>
    <x v="17"/>
    <m/>
    <m/>
    <m/>
    <m/>
    <m/>
    <m/>
    <m/>
    <m/>
    <m/>
    <m/>
    <m/>
    <m/>
    <m/>
    <m/>
    <m/>
    <m/>
    <m/>
    <m/>
    <m/>
    <m/>
    <m/>
    <m/>
    <m/>
    <m/>
    <m/>
    <m/>
    <m/>
    <m/>
    <m/>
    <m/>
    <m/>
    <m/>
    <m/>
    <x v="1"/>
    <m/>
    <m/>
    <m/>
    <m/>
    <m/>
    <m/>
    <m/>
    <m/>
    <m/>
    <m/>
    <m/>
    <m/>
    <m/>
    <m/>
    <m/>
    <m/>
    <m/>
    <x v="19"/>
    <x v="19"/>
    <m/>
    <x v="1"/>
    <m/>
    <x v="0"/>
    <m/>
    <m/>
    <m/>
    <x v="0"/>
    <m/>
  </r>
  <r>
    <m/>
    <x v="5"/>
    <x v="0"/>
    <m/>
    <m/>
    <m/>
    <m/>
    <x v="5"/>
    <x v="8"/>
    <x v="17"/>
    <m/>
    <m/>
    <m/>
    <m/>
    <m/>
    <m/>
    <m/>
    <m/>
    <m/>
    <m/>
    <m/>
    <m/>
    <m/>
    <m/>
    <m/>
    <m/>
    <m/>
    <m/>
    <m/>
    <m/>
    <m/>
    <m/>
    <m/>
    <m/>
    <m/>
    <m/>
    <m/>
    <m/>
    <m/>
    <m/>
    <m/>
    <m/>
    <m/>
    <x v="1"/>
    <m/>
    <m/>
    <m/>
    <m/>
    <m/>
    <m/>
    <m/>
    <m/>
    <m/>
    <m/>
    <m/>
    <m/>
    <m/>
    <m/>
    <m/>
    <m/>
    <m/>
    <x v="19"/>
    <x v="19"/>
    <m/>
    <x v="1"/>
    <m/>
    <x v="0"/>
    <m/>
    <m/>
    <m/>
    <x v="0"/>
    <m/>
  </r>
  <r>
    <m/>
    <x v="5"/>
    <x v="0"/>
    <m/>
    <m/>
    <m/>
    <m/>
    <x v="5"/>
    <x v="8"/>
    <x v="17"/>
    <m/>
    <m/>
    <m/>
    <m/>
    <m/>
    <m/>
    <m/>
    <m/>
    <m/>
    <m/>
    <m/>
    <m/>
    <m/>
    <m/>
    <m/>
    <m/>
    <m/>
    <m/>
    <m/>
    <m/>
    <m/>
    <m/>
    <m/>
    <m/>
    <m/>
    <m/>
    <m/>
    <m/>
    <m/>
    <m/>
    <m/>
    <m/>
    <m/>
    <x v="1"/>
    <m/>
    <m/>
    <m/>
    <m/>
    <m/>
    <m/>
    <m/>
    <m/>
    <m/>
    <m/>
    <m/>
    <m/>
    <m/>
    <m/>
    <m/>
    <m/>
    <m/>
    <x v="19"/>
    <x v="19"/>
    <m/>
    <x v="1"/>
    <m/>
    <x v="0"/>
    <m/>
    <m/>
    <m/>
    <x v="0"/>
    <m/>
  </r>
  <r>
    <m/>
    <x v="5"/>
    <x v="0"/>
    <m/>
    <m/>
    <m/>
    <m/>
    <x v="5"/>
    <x v="8"/>
    <x v="17"/>
    <m/>
    <m/>
    <m/>
    <m/>
    <m/>
    <m/>
    <m/>
    <m/>
    <m/>
    <m/>
    <m/>
    <m/>
    <m/>
    <m/>
    <m/>
    <m/>
    <m/>
    <m/>
    <m/>
    <m/>
    <m/>
    <m/>
    <m/>
    <m/>
    <m/>
    <m/>
    <m/>
    <m/>
    <m/>
    <m/>
    <m/>
    <m/>
    <m/>
    <x v="1"/>
    <m/>
    <m/>
    <m/>
    <m/>
    <m/>
    <m/>
    <m/>
    <m/>
    <m/>
    <m/>
    <m/>
    <m/>
    <m/>
    <m/>
    <m/>
    <m/>
    <m/>
    <x v="19"/>
    <x v="19"/>
    <m/>
    <x v="1"/>
    <m/>
    <x v="0"/>
    <m/>
    <m/>
    <m/>
    <x v="0"/>
    <m/>
  </r>
  <r>
    <m/>
    <x v="5"/>
    <x v="0"/>
    <m/>
    <m/>
    <m/>
    <m/>
    <x v="5"/>
    <x v="8"/>
    <x v="17"/>
    <m/>
    <m/>
    <m/>
    <m/>
    <m/>
    <m/>
    <m/>
    <m/>
    <m/>
    <m/>
    <m/>
    <m/>
    <m/>
    <m/>
    <m/>
    <m/>
    <m/>
    <m/>
    <m/>
    <m/>
    <m/>
    <m/>
    <m/>
    <m/>
    <m/>
    <m/>
    <m/>
    <m/>
    <m/>
    <m/>
    <m/>
    <m/>
    <m/>
    <x v="1"/>
    <m/>
    <m/>
    <m/>
    <m/>
    <m/>
    <m/>
    <m/>
    <m/>
    <m/>
    <m/>
    <m/>
    <m/>
    <m/>
    <m/>
    <m/>
    <m/>
    <m/>
    <x v="19"/>
    <x v="19"/>
    <m/>
    <x v="1"/>
    <m/>
    <x v="0"/>
    <m/>
    <m/>
    <m/>
    <x v="0"/>
    <m/>
  </r>
  <r>
    <m/>
    <x v="5"/>
    <x v="0"/>
    <m/>
    <m/>
    <m/>
    <m/>
    <x v="5"/>
    <x v="8"/>
    <x v="17"/>
    <m/>
    <m/>
    <m/>
    <m/>
    <m/>
    <m/>
    <m/>
    <m/>
    <m/>
    <m/>
    <m/>
    <m/>
    <m/>
    <m/>
    <m/>
    <m/>
    <m/>
    <m/>
    <m/>
    <m/>
    <m/>
    <m/>
    <m/>
    <m/>
    <m/>
    <m/>
    <m/>
    <m/>
    <m/>
    <m/>
    <m/>
    <m/>
    <m/>
    <x v="1"/>
    <m/>
    <m/>
    <m/>
    <m/>
    <m/>
    <m/>
    <m/>
    <m/>
    <m/>
    <m/>
    <m/>
    <m/>
    <m/>
    <m/>
    <m/>
    <m/>
    <m/>
    <x v="19"/>
    <x v="19"/>
    <m/>
    <x v="1"/>
    <m/>
    <x v="0"/>
    <m/>
    <m/>
    <m/>
    <x v="0"/>
    <m/>
  </r>
  <r>
    <m/>
    <x v="5"/>
    <x v="0"/>
    <m/>
    <m/>
    <m/>
    <m/>
    <x v="5"/>
    <x v="8"/>
    <x v="17"/>
    <m/>
    <m/>
    <m/>
    <m/>
    <m/>
    <m/>
    <m/>
    <m/>
    <m/>
    <m/>
    <m/>
    <m/>
    <m/>
    <m/>
    <m/>
    <m/>
    <m/>
    <m/>
    <m/>
    <m/>
    <m/>
    <m/>
    <m/>
    <m/>
    <m/>
    <m/>
    <m/>
    <m/>
    <m/>
    <m/>
    <m/>
    <m/>
    <m/>
    <x v="1"/>
    <m/>
    <m/>
    <m/>
    <m/>
    <m/>
    <m/>
    <m/>
    <m/>
    <m/>
    <m/>
    <m/>
    <m/>
    <m/>
    <m/>
    <m/>
    <m/>
    <m/>
    <x v="19"/>
    <x v="19"/>
    <m/>
    <x v="1"/>
    <m/>
    <x v="0"/>
    <m/>
    <m/>
    <m/>
    <x v="0"/>
    <m/>
  </r>
  <r>
    <m/>
    <x v="5"/>
    <x v="0"/>
    <m/>
    <m/>
    <m/>
    <m/>
    <x v="5"/>
    <x v="8"/>
    <x v="17"/>
    <m/>
    <m/>
    <m/>
    <m/>
    <m/>
    <m/>
    <m/>
    <m/>
    <m/>
    <m/>
    <m/>
    <m/>
    <m/>
    <m/>
    <m/>
    <m/>
    <m/>
    <m/>
    <m/>
    <m/>
    <m/>
    <m/>
    <m/>
    <m/>
    <m/>
    <m/>
    <m/>
    <m/>
    <m/>
    <m/>
    <m/>
    <m/>
    <m/>
    <x v="1"/>
    <m/>
    <m/>
    <m/>
    <m/>
    <m/>
    <m/>
    <m/>
    <m/>
    <m/>
    <m/>
    <m/>
    <m/>
    <m/>
    <m/>
    <m/>
    <m/>
    <m/>
    <x v="19"/>
    <x v="19"/>
    <m/>
    <x v="1"/>
    <m/>
    <x v="0"/>
    <m/>
    <m/>
    <m/>
    <x v="0"/>
    <m/>
  </r>
  <r>
    <m/>
    <x v="5"/>
    <x v="0"/>
    <m/>
    <m/>
    <m/>
    <m/>
    <x v="5"/>
    <x v="8"/>
    <x v="17"/>
    <m/>
    <m/>
    <m/>
    <m/>
    <m/>
    <m/>
    <m/>
    <m/>
    <m/>
    <m/>
    <m/>
    <m/>
    <m/>
    <m/>
    <m/>
    <m/>
    <m/>
    <m/>
    <m/>
    <m/>
    <m/>
    <m/>
    <m/>
    <m/>
    <m/>
    <m/>
    <m/>
    <m/>
    <m/>
    <m/>
    <m/>
    <m/>
    <m/>
    <x v="1"/>
    <m/>
    <m/>
    <m/>
    <m/>
    <m/>
    <m/>
    <m/>
    <m/>
    <m/>
    <m/>
    <m/>
    <m/>
    <m/>
    <m/>
    <m/>
    <m/>
    <m/>
    <x v="19"/>
    <x v="19"/>
    <m/>
    <x v="1"/>
    <m/>
    <x v="0"/>
    <m/>
    <m/>
    <m/>
    <x v="0"/>
    <m/>
  </r>
  <r>
    <m/>
    <x v="5"/>
    <x v="0"/>
    <m/>
    <m/>
    <m/>
    <m/>
    <x v="5"/>
    <x v="8"/>
    <x v="17"/>
    <m/>
    <m/>
    <m/>
    <m/>
    <m/>
    <m/>
    <m/>
    <m/>
    <m/>
    <m/>
    <m/>
    <m/>
    <m/>
    <m/>
    <m/>
    <m/>
    <m/>
    <m/>
    <m/>
    <m/>
    <m/>
    <m/>
    <m/>
    <m/>
    <m/>
    <m/>
    <m/>
    <m/>
    <m/>
    <m/>
    <m/>
    <m/>
    <m/>
    <x v="1"/>
    <m/>
    <m/>
    <m/>
    <m/>
    <m/>
    <m/>
    <m/>
    <m/>
    <m/>
    <m/>
    <m/>
    <m/>
    <m/>
    <m/>
    <m/>
    <m/>
    <m/>
    <x v="19"/>
    <x v="19"/>
    <m/>
    <x v="1"/>
    <m/>
    <x v="0"/>
    <m/>
    <m/>
    <m/>
    <x v="0"/>
    <m/>
  </r>
  <r>
    <m/>
    <x v="5"/>
    <x v="0"/>
    <m/>
    <m/>
    <m/>
    <m/>
    <x v="5"/>
    <x v="8"/>
    <x v="17"/>
    <m/>
    <m/>
    <m/>
    <m/>
    <m/>
    <m/>
    <m/>
    <m/>
    <m/>
    <m/>
    <m/>
    <m/>
    <m/>
    <m/>
    <m/>
    <m/>
    <m/>
    <m/>
    <m/>
    <m/>
    <m/>
    <m/>
    <m/>
    <m/>
    <m/>
    <m/>
    <m/>
    <m/>
    <m/>
    <m/>
    <m/>
    <m/>
    <m/>
    <x v="1"/>
    <m/>
    <m/>
    <m/>
    <m/>
    <m/>
    <m/>
    <m/>
    <m/>
    <m/>
    <m/>
    <m/>
    <m/>
    <m/>
    <m/>
    <m/>
    <m/>
    <m/>
    <x v="19"/>
    <x v="19"/>
    <m/>
    <x v="1"/>
    <m/>
    <x v="0"/>
    <m/>
    <m/>
    <m/>
    <x v="0"/>
    <m/>
  </r>
  <r>
    <m/>
    <x v="5"/>
    <x v="0"/>
    <m/>
    <m/>
    <m/>
    <m/>
    <x v="5"/>
    <x v="8"/>
    <x v="17"/>
    <m/>
    <m/>
    <m/>
    <m/>
    <m/>
    <m/>
    <m/>
    <m/>
    <m/>
    <m/>
    <m/>
    <m/>
    <m/>
    <m/>
    <m/>
    <m/>
    <m/>
    <m/>
    <m/>
    <m/>
    <m/>
    <m/>
    <m/>
    <m/>
    <m/>
    <m/>
    <m/>
    <m/>
    <m/>
    <m/>
    <m/>
    <m/>
    <m/>
    <x v="1"/>
    <m/>
    <m/>
    <m/>
    <m/>
    <m/>
    <m/>
    <m/>
    <m/>
    <m/>
    <m/>
    <m/>
    <m/>
    <m/>
    <m/>
    <m/>
    <m/>
    <m/>
    <x v="19"/>
    <x v="19"/>
    <m/>
    <x v="1"/>
    <m/>
    <x v="0"/>
    <m/>
    <m/>
    <m/>
    <x v="0"/>
    <m/>
  </r>
  <r>
    <m/>
    <x v="5"/>
    <x v="0"/>
    <m/>
    <m/>
    <m/>
    <m/>
    <x v="5"/>
    <x v="8"/>
    <x v="17"/>
    <m/>
    <m/>
    <m/>
    <m/>
    <m/>
    <m/>
    <m/>
    <m/>
    <m/>
    <m/>
    <m/>
    <m/>
    <m/>
    <m/>
    <m/>
    <m/>
    <m/>
    <m/>
    <m/>
    <m/>
    <m/>
    <m/>
    <m/>
    <m/>
    <m/>
    <m/>
    <m/>
    <m/>
    <m/>
    <m/>
    <m/>
    <m/>
    <m/>
    <x v="1"/>
    <m/>
    <m/>
    <m/>
    <m/>
    <m/>
    <m/>
    <m/>
    <m/>
    <m/>
    <m/>
    <m/>
    <m/>
    <m/>
    <m/>
    <m/>
    <m/>
    <m/>
    <x v="19"/>
    <x v="19"/>
    <m/>
    <x v="1"/>
    <m/>
    <x v="0"/>
    <m/>
    <m/>
    <m/>
    <x v="0"/>
    <m/>
  </r>
  <r>
    <m/>
    <x v="5"/>
    <x v="0"/>
    <m/>
    <m/>
    <m/>
    <m/>
    <x v="5"/>
    <x v="8"/>
    <x v="17"/>
    <m/>
    <m/>
    <m/>
    <m/>
    <m/>
    <m/>
    <m/>
    <m/>
    <m/>
    <m/>
    <m/>
    <m/>
    <m/>
    <m/>
    <m/>
    <m/>
    <m/>
    <m/>
    <m/>
    <m/>
    <m/>
    <m/>
    <m/>
    <m/>
    <m/>
    <m/>
    <m/>
    <m/>
    <m/>
    <m/>
    <m/>
    <m/>
    <m/>
    <x v="1"/>
    <m/>
    <m/>
    <m/>
    <m/>
    <m/>
    <m/>
    <m/>
    <m/>
    <m/>
    <m/>
    <m/>
    <m/>
    <m/>
    <m/>
    <m/>
    <m/>
    <m/>
    <x v="19"/>
    <x v="19"/>
    <m/>
    <x v="1"/>
    <m/>
    <x v="0"/>
    <m/>
    <m/>
    <m/>
    <x v="0"/>
    <m/>
  </r>
  <r>
    <m/>
    <x v="5"/>
    <x v="0"/>
    <m/>
    <m/>
    <m/>
    <m/>
    <x v="5"/>
    <x v="8"/>
    <x v="17"/>
    <m/>
    <m/>
    <m/>
    <m/>
    <m/>
    <m/>
    <m/>
    <m/>
    <m/>
    <m/>
    <m/>
    <m/>
    <m/>
    <m/>
    <m/>
    <m/>
    <m/>
    <m/>
    <m/>
    <m/>
    <m/>
    <m/>
    <m/>
    <m/>
    <m/>
    <m/>
    <m/>
    <m/>
    <m/>
    <m/>
    <m/>
    <m/>
    <m/>
    <x v="1"/>
    <m/>
    <m/>
    <m/>
    <m/>
    <m/>
    <m/>
    <m/>
    <m/>
    <m/>
    <m/>
    <m/>
    <m/>
    <m/>
    <m/>
    <m/>
    <m/>
    <m/>
    <x v="19"/>
    <x v="19"/>
    <m/>
    <x v="1"/>
    <m/>
    <x v="0"/>
    <m/>
    <m/>
    <m/>
    <x v="0"/>
    <m/>
  </r>
  <r>
    <m/>
    <x v="5"/>
    <x v="0"/>
    <m/>
    <m/>
    <m/>
    <m/>
    <x v="5"/>
    <x v="8"/>
    <x v="17"/>
    <m/>
    <m/>
    <m/>
    <m/>
    <m/>
    <m/>
    <m/>
    <m/>
    <m/>
    <m/>
    <m/>
    <m/>
    <m/>
    <m/>
    <m/>
    <m/>
    <m/>
    <m/>
    <m/>
    <m/>
    <m/>
    <m/>
    <m/>
    <m/>
    <m/>
    <m/>
    <m/>
    <m/>
    <m/>
    <m/>
    <m/>
    <m/>
    <m/>
    <x v="1"/>
    <m/>
    <m/>
    <m/>
    <m/>
    <m/>
    <m/>
    <m/>
    <m/>
    <m/>
    <m/>
    <m/>
    <m/>
    <m/>
    <m/>
    <m/>
    <m/>
    <m/>
    <x v="19"/>
    <x v="19"/>
    <m/>
    <x v="1"/>
    <m/>
    <x v="0"/>
    <m/>
    <m/>
    <m/>
    <x v="0"/>
    <m/>
  </r>
  <r>
    <m/>
    <x v="5"/>
    <x v="0"/>
    <m/>
    <m/>
    <m/>
    <m/>
    <x v="5"/>
    <x v="8"/>
    <x v="17"/>
    <m/>
    <m/>
    <m/>
    <m/>
    <m/>
    <m/>
    <m/>
    <m/>
    <m/>
    <m/>
    <m/>
    <m/>
    <m/>
    <m/>
    <m/>
    <m/>
    <m/>
    <m/>
    <m/>
    <m/>
    <m/>
    <m/>
    <m/>
    <m/>
    <m/>
    <m/>
    <m/>
    <m/>
    <m/>
    <m/>
    <m/>
    <m/>
    <m/>
    <x v="1"/>
    <m/>
    <m/>
    <m/>
    <m/>
    <m/>
    <m/>
    <m/>
    <m/>
    <m/>
    <m/>
    <m/>
    <m/>
    <m/>
    <m/>
    <m/>
    <m/>
    <m/>
    <x v="19"/>
    <x v="19"/>
    <m/>
    <x v="1"/>
    <m/>
    <x v="0"/>
    <m/>
    <m/>
    <m/>
    <x v="0"/>
    <m/>
  </r>
  <r>
    <m/>
    <x v="5"/>
    <x v="0"/>
    <m/>
    <m/>
    <m/>
    <m/>
    <x v="5"/>
    <x v="8"/>
    <x v="17"/>
    <m/>
    <m/>
    <m/>
    <m/>
    <m/>
    <m/>
    <m/>
    <m/>
    <m/>
    <m/>
    <m/>
    <m/>
    <m/>
    <m/>
    <m/>
    <m/>
    <m/>
    <m/>
    <m/>
    <m/>
    <m/>
    <m/>
    <m/>
    <m/>
    <m/>
    <m/>
    <m/>
    <m/>
    <m/>
    <m/>
    <m/>
    <m/>
    <m/>
    <x v="1"/>
    <m/>
    <m/>
    <m/>
    <m/>
    <m/>
    <m/>
    <m/>
    <m/>
    <m/>
    <m/>
    <m/>
    <m/>
    <m/>
    <m/>
    <m/>
    <m/>
    <m/>
    <x v="19"/>
    <x v="19"/>
    <m/>
    <x v="1"/>
    <m/>
    <x v="0"/>
    <m/>
    <m/>
    <m/>
    <x v="0"/>
    <m/>
  </r>
  <r>
    <m/>
    <x v="5"/>
    <x v="0"/>
    <m/>
    <m/>
    <m/>
    <m/>
    <x v="5"/>
    <x v="8"/>
    <x v="17"/>
    <m/>
    <m/>
    <m/>
    <m/>
    <m/>
    <m/>
    <m/>
    <m/>
    <m/>
    <m/>
    <m/>
    <m/>
    <m/>
    <m/>
    <m/>
    <m/>
    <m/>
    <m/>
    <m/>
    <m/>
    <m/>
    <m/>
    <m/>
    <m/>
    <m/>
    <m/>
    <m/>
    <m/>
    <m/>
    <m/>
    <m/>
    <m/>
    <m/>
    <x v="1"/>
    <m/>
    <m/>
    <m/>
    <m/>
    <m/>
    <m/>
    <m/>
    <m/>
    <m/>
    <m/>
    <m/>
    <m/>
    <m/>
    <m/>
    <m/>
    <m/>
    <m/>
    <x v="19"/>
    <x v="19"/>
    <m/>
    <x v="1"/>
    <m/>
    <x v="0"/>
    <m/>
    <m/>
    <m/>
    <x v="0"/>
    <m/>
  </r>
  <r>
    <m/>
    <x v="5"/>
    <x v="0"/>
    <m/>
    <m/>
    <m/>
    <m/>
    <x v="5"/>
    <x v="8"/>
    <x v="17"/>
    <m/>
    <m/>
    <m/>
    <m/>
    <m/>
    <m/>
    <m/>
    <m/>
    <m/>
    <m/>
    <m/>
    <m/>
    <m/>
    <m/>
    <m/>
    <m/>
    <m/>
    <m/>
    <m/>
    <m/>
    <m/>
    <m/>
    <m/>
    <m/>
    <m/>
    <m/>
    <m/>
    <m/>
    <m/>
    <m/>
    <m/>
    <m/>
    <m/>
    <x v="1"/>
    <m/>
    <m/>
    <m/>
    <m/>
    <m/>
    <m/>
    <m/>
    <m/>
    <m/>
    <m/>
    <m/>
    <m/>
    <m/>
    <m/>
    <m/>
    <m/>
    <m/>
    <x v="19"/>
    <x v="19"/>
    <m/>
    <x v="1"/>
    <m/>
    <x v="0"/>
    <m/>
    <m/>
    <m/>
    <x v="0"/>
    <m/>
  </r>
  <r>
    <m/>
    <x v="5"/>
    <x v="0"/>
    <m/>
    <m/>
    <m/>
    <m/>
    <x v="5"/>
    <x v="8"/>
    <x v="17"/>
    <m/>
    <m/>
    <m/>
    <m/>
    <m/>
    <m/>
    <m/>
    <m/>
    <m/>
    <m/>
    <m/>
    <m/>
    <m/>
    <m/>
    <m/>
    <m/>
    <m/>
    <m/>
    <m/>
    <m/>
    <m/>
    <m/>
    <m/>
    <m/>
    <m/>
    <m/>
    <m/>
    <m/>
    <m/>
    <m/>
    <m/>
    <m/>
    <m/>
    <x v="1"/>
    <m/>
    <m/>
    <m/>
    <m/>
    <m/>
    <m/>
    <m/>
    <m/>
    <m/>
    <m/>
    <m/>
    <m/>
    <m/>
    <m/>
    <m/>
    <m/>
    <m/>
    <x v="19"/>
    <x v="19"/>
    <m/>
    <x v="1"/>
    <m/>
    <x v="0"/>
    <m/>
    <m/>
    <m/>
    <x v="0"/>
    <m/>
  </r>
  <r>
    <m/>
    <x v="5"/>
    <x v="0"/>
    <m/>
    <m/>
    <m/>
    <m/>
    <x v="5"/>
    <x v="8"/>
    <x v="17"/>
    <m/>
    <m/>
    <m/>
    <m/>
    <m/>
    <m/>
    <m/>
    <m/>
    <m/>
    <m/>
    <m/>
    <m/>
    <m/>
    <m/>
    <m/>
    <m/>
    <m/>
    <m/>
    <m/>
    <m/>
    <m/>
    <m/>
    <m/>
    <m/>
    <m/>
    <m/>
    <m/>
    <m/>
    <m/>
    <m/>
    <m/>
    <m/>
    <m/>
    <x v="1"/>
    <m/>
    <m/>
    <m/>
    <m/>
    <m/>
    <m/>
    <m/>
    <m/>
    <m/>
    <m/>
    <m/>
    <m/>
    <m/>
    <m/>
    <m/>
    <m/>
    <m/>
    <x v="19"/>
    <x v="19"/>
    <m/>
    <x v="1"/>
    <m/>
    <x v="0"/>
    <m/>
    <m/>
    <m/>
    <x v="0"/>
    <m/>
  </r>
  <r>
    <m/>
    <x v="5"/>
    <x v="0"/>
    <m/>
    <m/>
    <m/>
    <m/>
    <x v="5"/>
    <x v="8"/>
    <x v="17"/>
    <m/>
    <m/>
    <m/>
    <m/>
    <m/>
    <m/>
    <m/>
    <m/>
    <m/>
    <m/>
    <m/>
    <m/>
    <m/>
    <m/>
    <m/>
    <m/>
    <m/>
    <m/>
    <m/>
    <m/>
    <m/>
    <m/>
    <m/>
    <m/>
    <m/>
    <m/>
    <m/>
    <m/>
    <m/>
    <m/>
    <m/>
    <m/>
    <m/>
    <x v="1"/>
    <m/>
    <m/>
    <m/>
    <m/>
    <m/>
    <m/>
    <m/>
    <m/>
    <m/>
    <m/>
    <m/>
    <m/>
    <m/>
    <m/>
    <m/>
    <m/>
    <m/>
    <x v="19"/>
    <x v="19"/>
    <m/>
    <x v="1"/>
    <m/>
    <x v="0"/>
    <m/>
    <m/>
    <m/>
    <x v="0"/>
    <m/>
  </r>
  <r>
    <m/>
    <x v="5"/>
    <x v="0"/>
    <m/>
    <m/>
    <m/>
    <m/>
    <x v="5"/>
    <x v="8"/>
    <x v="17"/>
    <m/>
    <m/>
    <m/>
    <m/>
    <m/>
    <m/>
    <m/>
    <m/>
    <m/>
    <m/>
    <m/>
    <m/>
    <m/>
    <m/>
    <m/>
    <m/>
    <m/>
    <m/>
    <m/>
    <m/>
    <m/>
    <m/>
    <m/>
    <m/>
    <m/>
    <m/>
    <m/>
    <m/>
    <m/>
    <m/>
    <m/>
    <m/>
    <m/>
    <x v="1"/>
    <m/>
    <m/>
    <m/>
    <m/>
    <m/>
    <m/>
    <m/>
    <m/>
    <m/>
    <m/>
    <m/>
    <m/>
    <m/>
    <m/>
    <m/>
    <m/>
    <m/>
    <x v="19"/>
    <x v="19"/>
    <m/>
    <x v="1"/>
    <m/>
    <x v="0"/>
    <m/>
    <m/>
    <m/>
    <x v="0"/>
    <m/>
  </r>
  <r>
    <m/>
    <x v="5"/>
    <x v="0"/>
    <m/>
    <m/>
    <m/>
    <m/>
    <x v="5"/>
    <x v="8"/>
    <x v="17"/>
    <m/>
    <m/>
    <m/>
    <m/>
    <m/>
    <m/>
    <m/>
    <m/>
    <m/>
    <m/>
    <m/>
    <m/>
    <m/>
    <m/>
    <m/>
    <m/>
    <m/>
    <m/>
    <m/>
    <m/>
    <m/>
    <m/>
    <m/>
    <m/>
    <m/>
    <m/>
    <m/>
    <m/>
    <m/>
    <m/>
    <m/>
    <m/>
    <m/>
    <x v="1"/>
    <m/>
    <m/>
    <m/>
    <m/>
    <m/>
    <m/>
    <m/>
    <m/>
    <m/>
    <m/>
    <m/>
    <m/>
    <m/>
    <m/>
    <m/>
    <m/>
    <m/>
    <x v="19"/>
    <x v="19"/>
    <m/>
    <x v="1"/>
    <m/>
    <x v="0"/>
    <m/>
    <m/>
    <m/>
    <x v="0"/>
    <m/>
  </r>
  <r>
    <m/>
    <x v="5"/>
    <x v="0"/>
    <m/>
    <m/>
    <m/>
    <m/>
    <x v="5"/>
    <x v="8"/>
    <x v="17"/>
    <m/>
    <m/>
    <m/>
    <m/>
    <m/>
    <m/>
    <m/>
    <m/>
    <m/>
    <m/>
    <m/>
    <m/>
    <m/>
    <m/>
    <m/>
    <m/>
    <m/>
    <m/>
    <m/>
    <m/>
    <m/>
    <m/>
    <m/>
    <m/>
    <m/>
    <m/>
    <m/>
    <m/>
    <m/>
    <m/>
    <m/>
    <m/>
    <m/>
    <x v="1"/>
    <m/>
    <m/>
    <m/>
    <m/>
    <m/>
    <m/>
    <m/>
    <m/>
    <m/>
    <m/>
    <m/>
    <m/>
    <m/>
    <m/>
    <m/>
    <m/>
    <m/>
    <x v="19"/>
    <x v="19"/>
    <m/>
    <x v="1"/>
    <m/>
    <x v="0"/>
    <m/>
    <m/>
    <m/>
    <x v="0"/>
    <m/>
  </r>
  <r>
    <m/>
    <x v="5"/>
    <x v="0"/>
    <m/>
    <m/>
    <m/>
    <m/>
    <x v="5"/>
    <x v="8"/>
    <x v="17"/>
    <m/>
    <m/>
    <m/>
    <m/>
    <m/>
    <m/>
    <m/>
    <m/>
    <m/>
    <m/>
    <m/>
    <m/>
    <m/>
    <m/>
    <m/>
    <m/>
    <m/>
    <m/>
    <m/>
    <m/>
    <m/>
    <m/>
    <m/>
    <m/>
    <m/>
    <m/>
    <m/>
    <m/>
    <m/>
    <m/>
    <m/>
    <m/>
    <m/>
    <x v="1"/>
    <m/>
    <m/>
    <m/>
    <m/>
    <m/>
    <m/>
    <m/>
    <m/>
    <m/>
    <m/>
    <m/>
    <m/>
    <m/>
    <m/>
    <m/>
    <m/>
    <m/>
    <x v="19"/>
    <x v="19"/>
    <m/>
    <x v="1"/>
    <m/>
    <x v="0"/>
    <m/>
    <m/>
    <m/>
    <x v="0"/>
    <m/>
  </r>
  <r>
    <m/>
    <x v="5"/>
    <x v="0"/>
    <m/>
    <m/>
    <m/>
    <m/>
    <x v="5"/>
    <x v="8"/>
    <x v="17"/>
    <m/>
    <m/>
    <m/>
    <m/>
    <m/>
    <m/>
    <m/>
    <m/>
    <m/>
    <m/>
    <m/>
    <m/>
    <m/>
    <m/>
    <m/>
    <m/>
    <m/>
    <m/>
    <m/>
    <m/>
    <m/>
    <m/>
    <m/>
    <m/>
    <m/>
    <m/>
    <m/>
    <m/>
    <m/>
    <m/>
    <m/>
    <m/>
    <m/>
    <x v="1"/>
    <m/>
    <m/>
    <m/>
    <m/>
    <m/>
    <m/>
    <m/>
    <m/>
    <m/>
    <m/>
    <m/>
    <m/>
    <m/>
    <m/>
    <m/>
    <m/>
    <m/>
    <x v="19"/>
    <x v="19"/>
    <m/>
    <x v="1"/>
    <m/>
    <x v="0"/>
    <m/>
    <m/>
    <m/>
    <x v="0"/>
    <m/>
  </r>
  <r>
    <m/>
    <x v="5"/>
    <x v="0"/>
    <m/>
    <m/>
    <m/>
    <m/>
    <x v="5"/>
    <x v="8"/>
    <x v="17"/>
    <m/>
    <m/>
    <m/>
    <m/>
    <m/>
    <m/>
    <m/>
    <m/>
    <m/>
    <m/>
    <m/>
    <m/>
    <m/>
    <m/>
    <m/>
    <m/>
    <m/>
    <m/>
    <m/>
    <m/>
    <m/>
    <m/>
    <m/>
    <m/>
    <m/>
    <m/>
    <m/>
    <m/>
    <m/>
    <m/>
    <m/>
    <m/>
    <m/>
    <x v="1"/>
    <m/>
    <m/>
    <m/>
    <m/>
    <m/>
    <m/>
    <m/>
    <m/>
    <m/>
    <m/>
    <m/>
    <m/>
    <m/>
    <m/>
    <m/>
    <m/>
    <m/>
    <x v="19"/>
    <x v="19"/>
    <m/>
    <x v="1"/>
    <m/>
    <x v="0"/>
    <m/>
    <m/>
    <m/>
    <x v="0"/>
    <m/>
  </r>
  <r>
    <m/>
    <x v="5"/>
    <x v="0"/>
    <m/>
    <m/>
    <m/>
    <m/>
    <x v="5"/>
    <x v="8"/>
    <x v="17"/>
    <m/>
    <m/>
    <m/>
    <m/>
    <m/>
    <m/>
    <m/>
    <m/>
    <m/>
    <m/>
    <m/>
    <m/>
    <m/>
    <m/>
    <m/>
    <m/>
    <m/>
    <m/>
    <m/>
    <m/>
    <m/>
    <m/>
    <m/>
    <m/>
    <m/>
    <m/>
    <m/>
    <m/>
    <m/>
    <m/>
    <m/>
    <m/>
    <m/>
    <x v="1"/>
    <m/>
    <m/>
    <m/>
    <m/>
    <m/>
    <m/>
    <m/>
    <m/>
    <m/>
    <m/>
    <m/>
    <m/>
    <m/>
    <m/>
    <m/>
    <m/>
    <m/>
    <x v="19"/>
    <x v="19"/>
    <m/>
    <x v="1"/>
    <m/>
    <x v="0"/>
    <m/>
    <m/>
    <m/>
    <x v="0"/>
    <m/>
  </r>
  <r>
    <m/>
    <x v="5"/>
    <x v="0"/>
    <m/>
    <m/>
    <m/>
    <m/>
    <x v="5"/>
    <x v="8"/>
    <x v="17"/>
    <m/>
    <m/>
    <m/>
    <m/>
    <m/>
    <m/>
    <m/>
    <m/>
    <m/>
    <m/>
    <m/>
    <m/>
    <m/>
    <m/>
    <m/>
    <m/>
    <m/>
    <m/>
    <m/>
    <m/>
    <m/>
    <m/>
    <m/>
    <m/>
    <m/>
    <m/>
    <m/>
    <m/>
    <m/>
    <m/>
    <m/>
    <m/>
    <m/>
    <x v="1"/>
    <m/>
    <m/>
    <m/>
    <m/>
    <m/>
    <m/>
    <m/>
    <m/>
    <m/>
    <m/>
    <m/>
    <m/>
    <m/>
    <m/>
    <m/>
    <m/>
    <m/>
    <x v="19"/>
    <x v="19"/>
    <m/>
    <x v="1"/>
    <m/>
    <x v="0"/>
    <m/>
    <m/>
    <m/>
    <x v="0"/>
    <m/>
  </r>
  <r>
    <m/>
    <x v="5"/>
    <x v="0"/>
    <m/>
    <m/>
    <m/>
    <m/>
    <x v="5"/>
    <x v="8"/>
    <x v="17"/>
    <m/>
    <m/>
    <m/>
    <m/>
    <m/>
    <m/>
    <m/>
    <m/>
    <m/>
    <m/>
    <m/>
    <m/>
    <m/>
    <m/>
    <m/>
    <m/>
    <m/>
    <m/>
    <m/>
    <m/>
    <m/>
    <m/>
    <m/>
    <m/>
    <m/>
    <m/>
    <m/>
    <m/>
    <m/>
    <m/>
    <m/>
    <m/>
    <m/>
    <x v="1"/>
    <m/>
    <m/>
    <m/>
    <m/>
    <m/>
    <m/>
    <m/>
    <m/>
    <m/>
    <m/>
    <m/>
    <m/>
    <m/>
    <m/>
    <m/>
    <m/>
    <m/>
    <x v="19"/>
    <x v="19"/>
    <m/>
    <x v="1"/>
    <m/>
    <x v="0"/>
    <m/>
    <m/>
    <m/>
    <x v="0"/>
    <m/>
  </r>
  <r>
    <m/>
    <x v="5"/>
    <x v="0"/>
    <m/>
    <m/>
    <m/>
    <m/>
    <x v="5"/>
    <x v="8"/>
    <x v="17"/>
    <m/>
    <m/>
    <m/>
    <m/>
    <m/>
    <m/>
    <m/>
    <m/>
    <m/>
    <m/>
    <m/>
    <m/>
    <m/>
    <m/>
    <m/>
    <m/>
    <m/>
    <m/>
    <m/>
    <m/>
    <m/>
    <m/>
    <m/>
    <m/>
    <m/>
    <m/>
    <m/>
    <m/>
    <m/>
    <m/>
    <m/>
    <m/>
    <m/>
    <x v="1"/>
    <m/>
    <m/>
    <m/>
    <m/>
    <m/>
    <m/>
    <m/>
    <m/>
    <m/>
    <m/>
    <m/>
    <m/>
    <m/>
    <m/>
    <m/>
    <m/>
    <m/>
    <x v="19"/>
    <x v="19"/>
    <m/>
    <x v="1"/>
    <m/>
    <x v="0"/>
    <m/>
    <m/>
    <m/>
    <x v="0"/>
    <m/>
  </r>
  <r>
    <m/>
    <x v="5"/>
    <x v="0"/>
    <m/>
    <m/>
    <m/>
    <m/>
    <x v="5"/>
    <x v="8"/>
    <x v="17"/>
    <m/>
    <m/>
    <m/>
    <m/>
    <m/>
    <m/>
    <m/>
    <m/>
    <m/>
    <m/>
    <m/>
    <m/>
    <m/>
    <m/>
    <m/>
    <m/>
    <m/>
    <m/>
    <m/>
    <m/>
    <m/>
    <m/>
    <m/>
    <m/>
    <m/>
    <m/>
    <m/>
    <m/>
    <m/>
    <m/>
    <m/>
    <m/>
    <m/>
    <x v="1"/>
    <m/>
    <m/>
    <m/>
    <m/>
    <m/>
    <m/>
    <m/>
    <m/>
    <m/>
    <m/>
    <m/>
    <m/>
    <m/>
    <m/>
    <m/>
    <m/>
    <m/>
    <x v="19"/>
    <x v="19"/>
    <m/>
    <x v="1"/>
    <m/>
    <x v="0"/>
    <m/>
    <m/>
    <m/>
    <x v="0"/>
    <m/>
  </r>
  <r>
    <m/>
    <x v="5"/>
    <x v="0"/>
    <m/>
    <m/>
    <m/>
    <m/>
    <x v="5"/>
    <x v="8"/>
    <x v="17"/>
    <m/>
    <m/>
    <m/>
    <m/>
    <m/>
    <m/>
    <m/>
    <m/>
    <m/>
    <m/>
    <m/>
    <m/>
    <m/>
    <m/>
    <m/>
    <m/>
    <m/>
    <m/>
    <m/>
    <m/>
    <m/>
    <m/>
    <m/>
    <m/>
    <m/>
    <m/>
    <m/>
    <m/>
    <m/>
    <m/>
    <m/>
    <m/>
    <m/>
    <x v="1"/>
    <m/>
    <m/>
    <m/>
    <m/>
    <m/>
    <m/>
    <m/>
    <m/>
    <m/>
    <m/>
    <m/>
    <m/>
    <m/>
    <m/>
    <m/>
    <m/>
    <m/>
    <x v="19"/>
    <x v="19"/>
    <m/>
    <x v="1"/>
    <m/>
    <x v="0"/>
    <m/>
    <m/>
    <m/>
    <x v="0"/>
    <m/>
  </r>
  <r>
    <m/>
    <x v="5"/>
    <x v="0"/>
    <m/>
    <m/>
    <m/>
    <m/>
    <x v="5"/>
    <x v="8"/>
    <x v="17"/>
    <m/>
    <m/>
    <m/>
    <m/>
    <m/>
    <m/>
    <m/>
    <m/>
    <m/>
    <m/>
    <m/>
    <m/>
    <m/>
    <m/>
    <m/>
    <m/>
    <m/>
    <m/>
    <m/>
    <m/>
    <m/>
    <m/>
    <m/>
    <m/>
    <m/>
    <m/>
    <m/>
    <m/>
    <m/>
    <m/>
    <m/>
    <m/>
    <m/>
    <x v="1"/>
    <m/>
    <m/>
    <m/>
    <m/>
    <m/>
    <m/>
    <m/>
    <m/>
    <m/>
    <m/>
    <m/>
    <m/>
    <m/>
    <m/>
    <m/>
    <m/>
    <m/>
    <x v="19"/>
    <x v="19"/>
    <m/>
    <x v="1"/>
    <m/>
    <x v="0"/>
    <m/>
    <m/>
    <m/>
    <x v="0"/>
    <m/>
  </r>
  <r>
    <m/>
    <x v="5"/>
    <x v="0"/>
    <m/>
    <m/>
    <m/>
    <m/>
    <x v="5"/>
    <x v="8"/>
    <x v="17"/>
    <m/>
    <m/>
    <m/>
    <m/>
    <m/>
    <m/>
    <m/>
    <m/>
    <m/>
    <m/>
    <m/>
    <m/>
    <m/>
    <m/>
    <m/>
    <m/>
    <m/>
    <m/>
    <m/>
    <m/>
    <m/>
    <m/>
    <m/>
    <m/>
    <m/>
    <m/>
    <m/>
    <m/>
    <m/>
    <m/>
    <m/>
    <m/>
    <m/>
    <x v="1"/>
    <m/>
    <m/>
    <m/>
    <m/>
    <m/>
    <m/>
    <m/>
    <m/>
    <m/>
    <m/>
    <m/>
    <m/>
    <m/>
    <m/>
    <m/>
    <m/>
    <m/>
    <x v="19"/>
    <x v="19"/>
    <m/>
    <x v="1"/>
    <m/>
    <x v="0"/>
    <m/>
    <m/>
    <m/>
    <x v="0"/>
    <m/>
  </r>
  <r>
    <m/>
    <x v="5"/>
    <x v="0"/>
    <m/>
    <m/>
    <m/>
    <m/>
    <x v="5"/>
    <x v="8"/>
    <x v="17"/>
    <m/>
    <m/>
    <m/>
    <m/>
    <m/>
    <m/>
    <m/>
    <m/>
    <m/>
    <m/>
    <m/>
    <m/>
    <m/>
    <m/>
    <m/>
    <m/>
    <m/>
    <m/>
    <m/>
    <m/>
    <m/>
    <m/>
    <m/>
    <m/>
    <m/>
    <m/>
    <m/>
    <m/>
    <m/>
    <m/>
    <m/>
    <m/>
    <m/>
    <x v="1"/>
    <m/>
    <m/>
    <m/>
    <m/>
    <m/>
    <m/>
    <m/>
    <m/>
    <m/>
    <m/>
    <m/>
    <m/>
    <m/>
    <m/>
    <m/>
    <m/>
    <m/>
    <x v="19"/>
    <x v="19"/>
    <m/>
    <x v="1"/>
    <m/>
    <x v="0"/>
    <m/>
    <m/>
    <m/>
    <x v="0"/>
    <m/>
  </r>
  <r>
    <m/>
    <x v="5"/>
    <x v="0"/>
    <m/>
    <m/>
    <m/>
    <m/>
    <x v="5"/>
    <x v="8"/>
    <x v="17"/>
    <m/>
    <m/>
    <m/>
    <m/>
    <m/>
    <m/>
    <m/>
    <m/>
    <m/>
    <m/>
    <m/>
    <m/>
    <m/>
    <m/>
    <m/>
    <m/>
    <m/>
    <m/>
    <m/>
    <m/>
    <m/>
    <m/>
    <m/>
    <m/>
    <m/>
    <m/>
    <m/>
    <m/>
    <m/>
    <m/>
    <m/>
    <m/>
    <m/>
    <x v="1"/>
    <m/>
    <m/>
    <m/>
    <m/>
    <m/>
    <m/>
    <m/>
    <m/>
    <m/>
    <m/>
    <m/>
    <m/>
    <m/>
    <m/>
    <m/>
    <m/>
    <m/>
    <x v="19"/>
    <x v="19"/>
    <m/>
    <x v="1"/>
    <m/>
    <x v="0"/>
    <m/>
    <m/>
    <m/>
    <x v="0"/>
    <m/>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09">
  <r>
    <s v="11/1443/FUL"/>
    <s v="NEW"/>
    <m/>
    <d v="2012-03-30T00:00:00"/>
    <d v="2015-03-30T00:00:00"/>
    <d v="2015-03-14T00:00:00"/>
    <d v="2022-03-31T00:00:00"/>
    <x v="0"/>
    <s v="Open Market"/>
    <x v="0"/>
    <s v="Demolition of existing station building and access gantries to the platforms and a phased redevelopment to provide;_x000d_1. Removal of existing footbridge structures, adjustment of existing platform canopies and rebuilding of a section of the London Road wall."/>
    <s v="Twickenham Railway Station, London Road, Twickenham, TW1 1BD"/>
    <s v="TW1 1BD"/>
    <m/>
    <m/>
    <m/>
    <m/>
    <m/>
    <m/>
    <m/>
    <m/>
    <m/>
    <n v="0"/>
    <n v="18"/>
    <n v="12"/>
    <m/>
    <m/>
    <m/>
    <m/>
    <m/>
    <m/>
    <m/>
    <n v="30"/>
    <n v="18"/>
    <n v="12"/>
    <n v="0"/>
    <n v="0"/>
    <n v="0"/>
    <n v="0"/>
    <n v="0"/>
    <n v="0"/>
    <n v="0"/>
    <n v="30"/>
    <s v="Y"/>
    <n v="30"/>
    <m/>
    <m/>
    <m/>
    <m/>
    <m/>
    <m/>
    <m/>
    <m/>
    <m/>
    <m/>
    <n v="0"/>
    <n v="0"/>
    <m/>
    <m/>
    <n v="516095"/>
    <n v="173690"/>
    <s v="STM"/>
    <s v="St. Margarets and North Twickenham"/>
    <m/>
    <s v="Twickenham"/>
    <m/>
    <m/>
    <m/>
    <m/>
    <m/>
    <m/>
    <m/>
  </r>
  <r>
    <s v="14/2118/FUL"/>
    <s v="CON"/>
    <m/>
    <d v="2015-01-19T00:00:00"/>
    <d v="2018-01-19T00:00:00"/>
    <d v="2017-10-01T00:00:00"/>
    <d v="2022-03-31T00:00:00"/>
    <x v="0"/>
    <s v="Open Market"/>
    <x v="0"/>
    <s v="Conversion of existing block of 3 flats, back into onedwellinghouse. Demolition of existing part 2 storey, part single storey rear addition and erection of part 2 storey and part single storey rear extension. Erection of basement extension, part under exi"/>
    <s v="14 Sheen Gate Gardens, East Sheen, London"/>
    <s v="SW14 7NY"/>
    <n v="1"/>
    <n v="1"/>
    <n v="1"/>
    <m/>
    <m/>
    <m/>
    <m/>
    <m/>
    <m/>
    <n v="3"/>
    <m/>
    <m/>
    <m/>
    <n v="1"/>
    <m/>
    <m/>
    <m/>
    <m/>
    <m/>
    <n v="1"/>
    <n v="-1"/>
    <n v="-1"/>
    <n v="-1"/>
    <n v="1"/>
    <n v="0"/>
    <n v="0"/>
    <n v="0"/>
    <n v="0"/>
    <n v="0"/>
    <n v="-2"/>
    <m/>
    <n v="-2"/>
    <m/>
    <m/>
    <m/>
    <m/>
    <m/>
    <m/>
    <m/>
    <m/>
    <m/>
    <m/>
    <n v="0"/>
    <n v="0"/>
    <m/>
    <m/>
    <n v="520243"/>
    <n v="175216"/>
    <s v="EAS"/>
    <s v="East Sheen"/>
    <m/>
    <m/>
    <m/>
    <m/>
    <m/>
    <m/>
    <m/>
    <s v="Conservation Area"/>
    <s v="CA64 Sheen Lane East Sheen"/>
  </r>
  <r>
    <s v="14/3011/FUL"/>
    <s v="CHU"/>
    <m/>
    <d v="2015-04-20T00:00:00"/>
    <d v="2018-04-20T00:00:00"/>
    <d v="2018-04-04T00:00:00"/>
    <d v="2021-09-14T00:00:00"/>
    <x v="0"/>
    <s v="Open Market"/>
    <x v="0"/>
    <s v="Refurbishment and remodelling of the existing dry cleaners (Use Class A1: Shops)  and workshop (Use Class B1c: light industrial) including infill extensions and alterations, conversion of seven x one self-contained flats to six residential flats (comprising 4x2 and 2x1 beds), with associated works including access and cycle parking."/>
    <s v="2 Broad Street, Teddington, TW11 8RF"/>
    <s v="TW11 8RF"/>
    <n v="0"/>
    <m/>
    <m/>
    <m/>
    <m/>
    <m/>
    <m/>
    <m/>
    <m/>
    <n v="0"/>
    <n v="2"/>
    <n v="4"/>
    <m/>
    <m/>
    <m/>
    <m/>
    <m/>
    <m/>
    <m/>
    <n v="6"/>
    <n v="2"/>
    <n v="4"/>
    <n v="0"/>
    <n v="0"/>
    <n v="0"/>
    <n v="0"/>
    <n v="0"/>
    <n v="0"/>
    <n v="0"/>
    <n v="6"/>
    <m/>
    <n v="6"/>
    <m/>
    <m/>
    <m/>
    <m/>
    <m/>
    <m/>
    <m/>
    <m/>
    <m/>
    <m/>
    <n v="0"/>
    <n v="0"/>
    <m/>
    <m/>
    <n v="515537"/>
    <n v="170973"/>
    <s v="TED"/>
    <s v="Teddington"/>
    <m/>
    <s v="Teddington"/>
    <m/>
    <m/>
    <m/>
    <m/>
    <m/>
    <m/>
    <m/>
  </r>
  <r>
    <s v="14/4839/FUL"/>
    <s v="NEW"/>
    <m/>
    <d v="2016-07-14T00:00:00"/>
    <d v="2019-07-14T00:00:00"/>
    <d v="2019-06-01T00:00:00"/>
    <d v="2022-02-11T00:00:00"/>
    <x v="0"/>
    <s v="Open Market"/>
    <x v="0"/>
    <s v="Demolition of existing house and construction of a new 3 bedroom house."/>
    <s v="The Cottage, Eel Pie Island, Twickenham, TW1 3DY, "/>
    <s v="TW1 3DY"/>
    <m/>
    <n v="1"/>
    <m/>
    <m/>
    <m/>
    <m/>
    <m/>
    <m/>
    <m/>
    <n v="1"/>
    <m/>
    <m/>
    <n v="1"/>
    <m/>
    <m/>
    <m/>
    <m/>
    <m/>
    <m/>
    <n v="1"/>
    <n v="0"/>
    <n v="-1"/>
    <n v="1"/>
    <n v="0"/>
    <n v="0"/>
    <n v="0"/>
    <n v="0"/>
    <n v="0"/>
    <n v="0"/>
    <n v="0"/>
    <m/>
    <n v="0"/>
    <m/>
    <m/>
    <m/>
    <m/>
    <m/>
    <m/>
    <m/>
    <m/>
    <m/>
    <m/>
    <n v="0"/>
    <n v="0"/>
    <m/>
    <m/>
    <n v="516355"/>
    <n v="173076"/>
    <s v="TWR"/>
    <s v="Twickenham Riverside"/>
    <m/>
    <m/>
    <s v="Thames Policy Area"/>
    <m/>
    <m/>
    <m/>
    <m/>
    <s v="Conservation Area"/>
    <s v="CA8 Twickenham Riverside"/>
  </r>
  <r>
    <s v="15/5217/NMA1"/>
    <s v="NEW"/>
    <m/>
    <d v="2019-10-11T00:00:00"/>
    <d v="2022-10-11T00:00:00"/>
    <d v="2019-10-16T00:00:00"/>
    <d v="2022-01-21T00:00:00"/>
    <x v="0"/>
    <s v="Open Market"/>
    <x v="0"/>
    <s v="Non-material amendment to condition U10926 (NS11 - Building Regulations) of planning permission 15/5217/FUL to allow for change in wording of condition to state:  'Prior to the commencement of works above slab level, a scheme shall be submitted to and app"/>
    <s v="Silver Birches, 2 - 6 Marchmont Road, Richmond, TW10 6HH"/>
    <s v="TW10 6HH"/>
    <m/>
    <m/>
    <m/>
    <m/>
    <m/>
    <m/>
    <m/>
    <m/>
    <m/>
    <n v="0"/>
    <m/>
    <n v="2"/>
    <n v="5"/>
    <m/>
    <m/>
    <n v="2"/>
    <m/>
    <m/>
    <m/>
    <n v="9"/>
    <n v="0"/>
    <n v="2"/>
    <n v="5"/>
    <n v="0"/>
    <n v="0"/>
    <n v="2"/>
    <n v="0"/>
    <n v="0"/>
    <n v="0"/>
    <n v="9"/>
    <m/>
    <n v="9"/>
    <m/>
    <m/>
    <m/>
    <m/>
    <m/>
    <m/>
    <m/>
    <m/>
    <m/>
    <m/>
    <n v="0"/>
    <n v="0"/>
    <m/>
    <m/>
    <n v="518559"/>
    <n v="174698"/>
    <s v="SRW"/>
    <s v="South Richmond"/>
    <m/>
    <m/>
    <m/>
    <m/>
    <m/>
    <m/>
    <m/>
    <s v="Conservation Area"/>
    <s v="CA30 St Matthias Richmond"/>
  </r>
  <r>
    <s v="16/1882/FUL"/>
    <s v="NEW"/>
    <m/>
    <d v="2017-05-30T00:00:00"/>
    <d v="2020-05-30T00:00:00"/>
    <d v="2019-04-01T00:00:00"/>
    <d v="2022-03-18T00:00:00"/>
    <x v="0"/>
    <s v="Open Market"/>
    <x v="0"/>
    <s v="Demolition of existing single dwelling and erection of a new single dwelling."/>
    <s v="9 Charlotte Road, Barnes, London, SW13 9QJ, "/>
    <s v="SW13 9QJ"/>
    <n v="1"/>
    <m/>
    <m/>
    <m/>
    <m/>
    <m/>
    <m/>
    <m/>
    <m/>
    <n v="1"/>
    <m/>
    <m/>
    <n v="1"/>
    <m/>
    <m/>
    <m/>
    <m/>
    <m/>
    <m/>
    <n v="1"/>
    <n v="-1"/>
    <n v="0"/>
    <n v="1"/>
    <n v="0"/>
    <n v="0"/>
    <n v="0"/>
    <n v="0"/>
    <n v="0"/>
    <n v="0"/>
    <n v="0"/>
    <m/>
    <n v="0"/>
    <m/>
    <m/>
    <m/>
    <m/>
    <m/>
    <m/>
    <m/>
    <m/>
    <m/>
    <m/>
    <n v="0"/>
    <n v="0"/>
    <m/>
    <m/>
    <n v="521779"/>
    <n v="176827"/>
    <s v="BAR"/>
    <s v="Barnes"/>
    <m/>
    <m/>
    <m/>
    <m/>
    <m/>
    <m/>
    <m/>
    <m/>
    <m/>
  </r>
  <r>
    <s v="16/2288/FUL"/>
    <s v="EXT"/>
    <m/>
    <d v="2018-08-22T00:00:00"/>
    <d v="2021-08-22T00:00:00"/>
    <d v="2020-09-15T00:00:00"/>
    <d v="2022-03-31T00:00:00"/>
    <x v="0"/>
    <s v="Open Market"/>
    <x v="0"/>
    <s v="Extending the existing retail and residential accommodation to provide a mixed use scheme comprising of one retail unit and 7 new residential dwellings and retention of 3 currently existing residential dwellings, incorporating cycle storage, amenity space"/>
    <s v="179 - 181 High Street, Hampton Hill"/>
    <s v="TW12"/>
    <n v="1"/>
    <n v="2"/>
    <m/>
    <m/>
    <m/>
    <m/>
    <m/>
    <m/>
    <m/>
    <n v="3"/>
    <n v="5"/>
    <n v="5"/>
    <m/>
    <m/>
    <m/>
    <m/>
    <m/>
    <m/>
    <m/>
    <n v="10"/>
    <n v="4"/>
    <n v="3"/>
    <n v="0"/>
    <n v="0"/>
    <n v="0"/>
    <n v="0"/>
    <n v="0"/>
    <n v="0"/>
    <n v="0"/>
    <n v="7"/>
    <s v="Y"/>
    <n v="7"/>
    <m/>
    <m/>
    <m/>
    <m/>
    <m/>
    <m/>
    <m/>
    <m/>
    <m/>
    <m/>
    <n v="0"/>
    <n v="0"/>
    <m/>
    <m/>
    <n v="514440"/>
    <n v="171238"/>
    <s v="FHH"/>
    <s v="Fulwell and Hampton Hill"/>
    <m/>
    <m/>
    <m/>
    <s v="Mixed Use Area"/>
    <s v="High Street, Hampton Hill"/>
    <m/>
    <m/>
    <s v="Conservation Area"/>
    <s v="CA38 High Street Hampton Hill"/>
  </r>
  <r>
    <s v="16/2357/VRC"/>
    <s v="NEW"/>
    <m/>
    <d v="2016-08-10T00:00:00"/>
    <d v="2019-08-10T00:00:00"/>
    <d v="2017-09-25T00:00:00"/>
    <d v="2022-03-31T00:00:00"/>
    <x v="0"/>
    <s v="Open Market"/>
    <x v="0"/>
    <s v="Demolish 'The Bungalow' and 'The Annexe' and erect one pair of semi detached five bed houses on three floors with garages, access, forecourt, bin stores, landscaping and ancillary works"/>
    <s v="The Bungalow Annexe, Willoughby Road, Twickenham, TW1 2QH"/>
    <s v="TW1 2QH"/>
    <n v="1"/>
    <n v="1"/>
    <m/>
    <m/>
    <m/>
    <m/>
    <m/>
    <m/>
    <m/>
    <n v="2"/>
    <m/>
    <m/>
    <m/>
    <n v="2"/>
    <m/>
    <m/>
    <m/>
    <m/>
    <m/>
    <n v="2"/>
    <n v="-1"/>
    <n v="-1"/>
    <n v="0"/>
    <n v="2"/>
    <n v="0"/>
    <n v="0"/>
    <n v="0"/>
    <n v="0"/>
    <n v="0"/>
    <n v="0"/>
    <m/>
    <n v="0"/>
    <m/>
    <m/>
    <m/>
    <m/>
    <m/>
    <m/>
    <m/>
    <m/>
    <m/>
    <m/>
    <n v="0"/>
    <n v="0"/>
    <m/>
    <m/>
    <n v="517502"/>
    <n v="174565"/>
    <s v="TWR"/>
    <s v="Twickenham Riverside"/>
    <m/>
    <m/>
    <s v="Thames Policy Area"/>
    <m/>
    <m/>
    <m/>
    <m/>
    <s v="Conservation Area"/>
    <s v="CA4 Richmond Riverside"/>
  </r>
  <r>
    <s v="16/2647/FUL"/>
    <s v="NEW"/>
    <m/>
    <d v="2017-10-10T00:00:00"/>
    <d v="2021-05-01T00:00:00"/>
    <d v="2019-12-02T00:00:00"/>
    <d v="2022-03-31T00:00:00"/>
    <x v="0"/>
    <s v="Shared Ownership"/>
    <x v="0"/>
    <s v="Demolition of the existing office (B1a) building (395 sq.m) and the erection a part five / part six-storey mixed-use building comprising a ground floor office / commercial unit (300 sq.m) and 22 (11 x 1 and 11 x 2 bed) affordable 'shared ownership' apartments"/>
    <s v="2 High Street, Teddington, TW11 8EW"/>
    <s v="TW11 8EW"/>
    <m/>
    <m/>
    <m/>
    <m/>
    <m/>
    <m/>
    <m/>
    <m/>
    <m/>
    <n v="0"/>
    <n v="11"/>
    <n v="11"/>
    <m/>
    <m/>
    <m/>
    <m/>
    <m/>
    <m/>
    <m/>
    <n v="22"/>
    <n v="11"/>
    <n v="11"/>
    <n v="0"/>
    <n v="0"/>
    <n v="0"/>
    <n v="0"/>
    <n v="0"/>
    <n v="0"/>
    <n v="0"/>
    <n v="22"/>
    <s v="Y"/>
    <n v="22"/>
    <m/>
    <m/>
    <m/>
    <m/>
    <m/>
    <m/>
    <m/>
    <m/>
    <m/>
    <m/>
    <n v="0"/>
    <n v="0"/>
    <m/>
    <m/>
    <n v="515918"/>
    <n v="171031"/>
    <s v="TED"/>
    <s v="Teddington"/>
    <m/>
    <s v="Teddington"/>
    <m/>
    <m/>
    <m/>
    <m/>
    <m/>
    <m/>
    <m/>
  </r>
  <r>
    <s v="16/3485/FUL"/>
    <s v="CON"/>
    <m/>
    <d v="2017-10-30T00:00:00"/>
    <d v="2021-05-01T00:00:00"/>
    <d v="2020-01-10T00:00:00"/>
    <d v="2022-03-31T00:00:00"/>
    <x v="0"/>
    <s v="Open Market"/>
    <x v="0"/>
    <s v="Conversion of number 11 Upper Lodge Mews and number 12 Upper Lodge Mews into one dwelling house with internal refurbishment."/>
    <s v="11 And 12 Upper Lodge Mews, Bushy Park, Hampton Hill"/>
    <s v="TW12"/>
    <m/>
    <m/>
    <n v="2"/>
    <m/>
    <m/>
    <m/>
    <m/>
    <m/>
    <m/>
    <n v="2"/>
    <m/>
    <m/>
    <m/>
    <n v="1"/>
    <m/>
    <m/>
    <m/>
    <m/>
    <m/>
    <n v="1"/>
    <n v="0"/>
    <n v="0"/>
    <n v="-2"/>
    <n v="1"/>
    <n v="0"/>
    <n v="0"/>
    <n v="0"/>
    <n v="0"/>
    <n v="0"/>
    <n v="-1"/>
    <m/>
    <n v="-1"/>
    <m/>
    <m/>
    <m/>
    <m/>
    <m/>
    <m/>
    <m/>
    <m/>
    <m/>
    <m/>
    <n v="0"/>
    <n v="0"/>
    <m/>
    <m/>
    <n v="514501"/>
    <n v="170687"/>
    <s v="FHH"/>
    <s v="Fulwell and Hampton Hill"/>
    <m/>
    <m/>
    <m/>
    <m/>
    <m/>
    <m/>
    <m/>
    <s v="Conservation Area"/>
    <s v="CA61 Bushy Park"/>
  </r>
  <r>
    <s v="16/4405/FUL"/>
    <s v="NEW"/>
    <m/>
    <d v="2017-03-27T00:00:00"/>
    <d v="2020-03-27T00:00:00"/>
    <d v="2017-09-01T00:00:00"/>
    <d v="2021-06-17T00:00:00"/>
    <x v="0"/>
    <s v="Open Market"/>
    <x v="0"/>
    <s v="Demolition of an existing 3 bedroom bungalow and erection of a new 4 bedroom two storey dwelling (including loft accommodation) with associated landscaping works)."/>
    <s v="46 Sixth Cross Road, Twickenham, TW2 5PB"/>
    <s v="TW2 5PB"/>
    <m/>
    <m/>
    <n v="1"/>
    <m/>
    <m/>
    <m/>
    <m/>
    <m/>
    <m/>
    <n v="1"/>
    <m/>
    <m/>
    <m/>
    <n v="1"/>
    <m/>
    <m/>
    <m/>
    <m/>
    <m/>
    <n v="1"/>
    <n v="0"/>
    <n v="0"/>
    <n v="-1"/>
    <n v="1"/>
    <n v="0"/>
    <n v="0"/>
    <n v="0"/>
    <n v="0"/>
    <n v="0"/>
    <n v="0"/>
    <m/>
    <n v="0"/>
    <m/>
    <m/>
    <m/>
    <m/>
    <m/>
    <m/>
    <m/>
    <m/>
    <m/>
    <m/>
    <n v="0"/>
    <n v="0"/>
    <m/>
    <m/>
    <n v="514468"/>
    <n v="172144"/>
    <s v="WET"/>
    <s v="West Twickenham"/>
    <m/>
    <m/>
    <m/>
    <m/>
    <m/>
    <m/>
    <m/>
    <m/>
    <m/>
  </r>
  <r>
    <s v="17/1453/FUL"/>
    <s v="CHU"/>
    <m/>
    <d v="2018-04-24T00:00:00"/>
    <d v="2021-04-24T00:00:00"/>
    <d v="2019-10-03T00:00:00"/>
    <d v="2021-05-01T00:00:00"/>
    <x v="0"/>
    <s v="Open Market"/>
    <x v="0"/>
    <s v="Change of use of premises to live/work unit (mixed C3/B1(c) (sui generis)).  First floor extension. Erection of timber screening to existing roof terrace. Alterations to existing elevations."/>
    <s v="100 Colne Road, Twickenham, TW2 6QE, "/>
    <s v="TW2 6QE"/>
    <m/>
    <m/>
    <m/>
    <m/>
    <m/>
    <m/>
    <m/>
    <m/>
    <m/>
    <n v="0"/>
    <n v="1"/>
    <m/>
    <m/>
    <m/>
    <m/>
    <m/>
    <m/>
    <m/>
    <m/>
    <n v="1"/>
    <n v="1"/>
    <n v="0"/>
    <n v="0"/>
    <n v="0"/>
    <n v="0"/>
    <n v="0"/>
    <n v="0"/>
    <n v="0"/>
    <n v="0"/>
    <n v="1"/>
    <m/>
    <n v="1"/>
    <m/>
    <m/>
    <m/>
    <m/>
    <m/>
    <m/>
    <m/>
    <m/>
    <m/>
    <m/>
    <n v="0"/>
    <n v="0"/>
    <m/>
    <m/>
    <n v="515313"/>
    <n v="173179"/>
    <s v="SOT"/>
    <s v="South Twickenham"/>
    <m/>
    <m/>
    <m/>
    <m/>
    <m/>
    <m/>
    <m/>
    <m/>
    <m/>
  </r>
  <r>
    <s v="17/2488/FUL"/>
    <s v="NEW"/>
    <m/>
    <d v="2018-04-06T00:00:00"/>
    <d v="2021-04-06T00:00:00"/>
    <d v="2018-12-01T00:00:00"/>
    <d v="2021-05-11T00:00:00"/>
    <x v="0"/>
    <s v="Open Market"/>
    <x v="0"/>
    <s v="Replacement dwellinghouse with associated landscaping, boundary treatment and summer house."/>
    <s v="32 Fife Road, East Sheen, London, SW14 7EL"/>
    <s v="SW14 7EL"/>
    <m/>
    <m/>
    <m/>
    <m/>
    <n v="1"/>
    <m/>
    <m/>
    <m/>
    <m/>
    <n v="1"/>
    <m/>
    <m/>
    <m/>
    <m/>
    <m/>
    <n v="1"/>
    <m/>
    <m/>
    <m/>
    <n v="1"/>
    <n v="0"/>
    <n v="0"/>
    <n v="0"/>
    <n v="0"/>
    <n v="-1"/>
    <n v="1"/>
    <n v="0"/>
    <n v="0"/>
    <n v="0"/>
    <n v="0"/>
    <m/>
    <n v="0"/>
    <m/>
    <m/>
    <m/>
    <m/>
    <m/>
    <m/>
    <m/>
    <m/>
    <m/>
    <m/>
    <n v="0"/>
    <n v="0"/>
    <m/>
    <m/>
    <n v="520119"/>
    <n v="174521"/>
    <s v="EAS"/>
    <s v="East Sheen"/>
    <m/>
    <m/>
    <m/>
    <m/>
    <m/>
    <m/>
    <m/>
    <s v="Conservation Area"/>
    <s v="CA13 Christchurch Road East Sheen"/>
  </r>
  <r>
    <s v="17/2769/FUL"/>
    <s v="NEW"/>
    <m/>
    <d v="2018-04-13T00:00:00"/>
    <d v="2021-04-13T00:00:00"/>
    <d v="2018-11-30T00:00:00"/>
    <d v="2022-03-09T00:00:00"/>
    <x v="0"/>
    <s v="Open Market"/>
    <x v="0"/>
    <s v="Demolition of existing detached dwelling and construction of a new 2 storey, 5 bedroom dwelling."/>
    <s v="54 Sandy Lane, Petersham, Richmond, TW10 7EL, "/>
    <s v="TW10 7EL"/>
    <m/>
    <m/>
    <n v="1"/>
    <m/>
    <m/>
    <m/>
    <m/>
    <m/>
    <m/>
    <n v="1"/>
    <m/>
    <m/>
    <m/>
    <m/>
    <n v="1"/>
    <m/>
    <m/>
    <m/>
    <m/>
    <n v="1"/>
    <n v="0"/>
    <n v="0"/>
    <n v="-1"/>
    <n v="0"/>
    <n v="1"/>
    <n v="0"/>
    <n v="0"/>
    <n v="0"/>
    <n v="0"/>
    <n v="0"/>
    <m/>
    <n v="0"/>
    <m/>
    <m/>
    <m/>
    <m/>
    <m/>
    <m/>
    <m/>
    <m/>
    <m/>
    <m/>
    <n v="0"/>
    <n v="0"/>
    <m/>
    <m/>
    <n v="517655"/>
    <n v="172610"/>
    <s v="HPR"/>
    <s v="Ham, Petersham and Richmond Riverside"/>
    <m/>
    <m/>
    <m/>
    <m/>
    <m/>
    <m/>
    <m/>
    <m/>
    <m/>
  </r>
  <r>
    <s v="17/2939/FUL"/>
    <s v="CHU"/>
    <m/>
    <d v="2017-11-09T00:00:00"/>
    <d v="2021-05-01T00:00:00"/>
    <d v="2018-09-04T00:00:00"/>
    <d v="2021-08-31T00:00:00"/>
    <x v="0"/>
    <s v="Open Market"/>
    <x v="0"/>
    <s v="Part conversion of rear shop unit and single storey side/rear extension to form a studio flat._x000d_"/>
    <s v="54 White Hart Lane, Barnes, London, SW13 0PZ, "/>
    <s v="SW13 0PZ"/>
    <m/>
    <m/>
    <m/>
    <m/>
    <m/>
    <m/>
    <m/>
    <m/>
    <m/>
    <n v="0"/>
    <n v="1"/>
    <m/>
    <m/>
    <m/>
    <m/>
    <m/>
    <m/>
    <m/>
    <m/>
    <n v="1"/>
    <n v="1"/>
    <n v="0"/>
    <n v="0"/>
    <n v="0"/>
    <n v="0"/>
    <n v="0"/>
    <n v="0"/>
    <n v="0"/>
    <n v="0"/>
    <n v="1"/>
    <m/>
    <n v="1"/>
    <m/>
    <m/>
    <m/>
    <m/>
    <m/>
    <m/>
    <m/>
    <m/>
    <m/>
    <m/>
    <n v="0"/>
    <n v="0"/>
    <m/>
    <m/>
    <n v="521310"/>
    <n v="175864"/>
    <s v="MBC"/>
    <s v="Mortlake and Barnes Common"/>
    <m/>
    <m/>
    <m/>
    <s v="Mixed Use Area"/>
    <s v="White Hart lane, Barnes"/>
    <m/>
    <m/>
    <s v="Conservation Area"/>
    <s v="CA33 Mortlake"/>
  </r>
  <r>
    <s v="17/3077/FUL"/>
    <s v="NEW"/>
    <m/>
    <d v="2018-03-15T00:00:00"/>
    <d v="2021-03-15T00:00:00"/>
    <d v="2020-05-04T00:00:00"/>
    <d v="2022-03-31T00:00:00"/>
    <x v="0"/>
    <s v="Open Market"/>
    <x v="0"/>
    <s v="Erection of a 3 storey dwellinghouse with accommodation at basement level, associated landscaping works and rear outbuilding for garage."/>
    <s v="4 Church Street, Twickenham, TW1 3NJ"/>
    <s v="TW1 3NJ"/>
    <m/>
    <m/>
    <m/>
    <m/>
    <m/>
    <m/>
    <m/>
    <m/>
    <m/>
    <n v="0"/>
    <m/>
    <m/>
    <m/>
    <n v="1"/>
    <m/>
    <m/>
    <m/>
    <m/>
    <m/>
    <n v="1"/>
    <n v="0"/>
    <n v="0"/>
    <n v="0"/>
    <n v="1"/>
    <n v="0"/>
    <n v="0"/>
    <n v="0"/>
    <n v="0"/>
    <n v="0"/>
    <n v="1"/>
    <m/>
    <n v="1"/>
    <m/>
    <m/>
    <m/>
    <m/>
    <m/>
    <m/>
    <m/>
    <m/>
    <m/>
    <m/>
    <n v="0"/>
    <n v="0"/>
    <m/>
    <m/>
    <n v="516426"/>
    <n v="173349"/>
    <s v="TWR"/>
    <s v="Twickenham Riverside"/>
    <m/>
    <s v="Twickenham"/>
    <m/>
    <m/>
    <m/>
    <m/>
    <m/>
    <s v="Conservation Area"/>
    <s v="CA8 Twickenham Riverside"/>
  </r>
  <r>
    <s v="17/4114/PS192"/>
    <s v="CHU"/>
    <s v="PA"/>
    <d v="2017-12-28T00:00:00"/>
    <d v="2021-05-01T00:00:00"/>
    <d v="2020-12-01T00:00:00"/>
    <d v="2021-10-01T00:00:00"/>
    <x v="0"/>
    <s v="Open Market"/>
    <x v="0"/>
    <s v="Change of use from Class C4 (House in Multiple Occupation) to C3 (residential) to provide 1 x 3 bed flat"/>
    <s v="35A Broad Street, Teddington, TW11 8QZ, "/>
    <s v="TW11 8QZ"/>
    <m/>
    <m/>
    <m/>
    <m/>
    <m/>
    <m/>
    <m/>
    <m/>
    <m/>
    <n v="0"/>
    <m/>
    <m/>
    <n v="1"/>
    <m/>
    <m/>
    <m/>
    <m/>
    <m/>
    <m/>
    <n v="1"/>
    <n v="0"/>
    <n v="0"/>
    <n v="1"/>
    <n v="0"/>
    <n v="0"/>
    <n v="0"/>
    <n v="0"/>
    <n v="0"/>
    <n v="0"/>
    <n v="1"/>
    <m/>
    <n v="1"/>
    <m/>
    <m/>
    <m/>
    <m/>
    <m/>
    <m/>
    <m/>
    <m/>
    <m/>
    <m/>
    <n v="0"/>
    <n v="0"/>
    <m/>
    <m/>
    <n v="515625"/>
    <n v="170998"/>
    <s v="TED"/>
    <s v="Teddington"/>
    <m/>
    <s v="Teddington"/>
    <m/>
    <m/>
    <m/>
    <m/>
    <m/>
    <m/>
    <m/>
  </r>
  <r>
    <s v="18/0282/FUL"/>
    <s v="NEW"/>
    <m/>
    <d v="2018-04-03T00:00:00"/>
    <d v="2021-04-03T00:00:00"/>
    <d v="2019-03-01T00:00:00"/>
    <d v="2022-03-15T00:00:00"/>
    <x v="0"/>
    <s v="Open Market"/>
    <x v="0"/>
    <s v="Demolition of the existing 2 storey residential building and single storey garages and erection of a pair of semi-detached, 3 storey (plus basement) 4 bedroom dwellings with associated private gardens and off street parking.  Creation of a new crossover a"/>
    <s v="Upton House, 19 - 20 Queens Ride, Barnes, London, SW13 0HX, "/>
    <s v="SW13 0HX"/>
    <m/>
    <m/>
    <n v="2"/>
    <m/>
    <m/>
    <m/>
    <m/>
    <m/>
    <m/>
    <n v="2"/>
    <m/>
    <m/>
    <m/>
    <n v="2"/>
    <m/>
    <m/>
    <m/>
    <m/>
    <m/>
    <n v="2"/>
    <n v="0"/>
    <n v="0"/>
    <n v="-2"/>
    <n v="2"/>
    <n v="0"/>
    <n v="0"/>
    <n v="0"/>
    <n v="0"/>
    <n v="0"/>
    <n v="0"/>
    <m/>
    <n v="0"/>
    <m/>
    <m/>
    <m/>
    <m/>
    <m/>
    <m/>
    <m/>
    <m/>
    <m/>
    <m/>
    <n v="0"/>
    <n v="0"/>
    <m/>
    <m/>
    <n v="522357"/>
    <n v="175528"/>
    <s v="MBC"/>
    <s v="Mortlake and Barnes Common"/>
    <m/>
    <m/>
    <m/>
    <m/>
    <m/>
    <m/>
    <m/>
    <m/>
    <m/>
  </r>
  <r>
    <s v="18/1743/FUL"/>
    <s v="NEW"/>
    <m/>
    <d v="2018-12-20T00:00:00"/>
    <d v="2021-12-20T00:00:00"/>
    <d v="2020-09-01T00:00:00"/>
    <d v="2022-01-07T00:00:00"/>
    <x v="0"/>
    <s v="Open Market"/>
    <x v="0"/>
    <s v="Subdivision of existing curtilage at 168 Broom Road; alterations to existing garage to the rear of the site comprising single storey side extension; two rear dormer roof extensions; two rooflights to the front roofslope and fenestration alterations to fac"/>
    <s v="168 Broom Road, Teddington, TW11 9PQ, "/>
    <s v="TW11 9PQ"/>
    <m/>
    <m/>
    <m/>
    <m/>
    <m/>
    <m/>
    <m/>
    <m/>
    <m/>
    <n v="0"/>
    <n v="1"/>
    <m/>
    <m/>
    <m/>
    <m/>
    <m/>
    <m/>
    <m/>
    <m/>
    <n v="1"/>
    <n v="1"/>
    <n v="0"/>
    <n v="0"/>
    <n v="0"/>
    <n v="0"/>
    <n v="0"/>
    <n v="0"/>
    <n v="0"/>
    <n v="0"/>
    <n v="1"/>
    <m/>
    <n v="1"/>
    <m/>
    <m/>
    <m/>
    <m/>
    <m/>
    <m/>
    <m/>
    <m/>
    <m/>
    <m/>
    <n v="0"/>
    <n v="0"/>
    <m/>
    <m/>
    <n v="517388"/>
    <n v="170706"/>
    <s v="HWI"/>
    <s v="Hampton Wick"/>
    <s v="Y"/>
    <m/>
    <m/>
    <m/>
    <m/>
    <m/>
    <m/>
    <m/>
    <m/>
  </r>
  <r>
    <s v="18/2235/VRC"/>
    <s v="CHU"/>
    <m/>
    <d v="2018-09-25T00:00:00"/>
    <d v="2021-09-25T00:00:00"/>
    <d v="2019-10-01T00:00:00"/>
    <d v="2021-08-01T00:00:00"/>
    <x v="0"/>
    <s v="Open Market"/>
    <x v="0"/>
    <s v="Removal of Condition U35386 (Residential-Ancillary Accommodation) and vary condition U35387 (Mixed use A4/C1) of planning permission 17/2301/FUL to exclude the reference to the stable block."/>
    <s v="Jolly Coopers , 16 High Street, Hampton, TW12 2SJ"/>
    <s v="TW12 2SJ"/>
    <m/>
    <m/>
    <n v="1"/>
    <m/>
    <m/>
    <m/>
    <m/>
    <m/>
    <m/>
    <n v="1"/>
    <m/>
    <n v="1"/>
    <m/>
    <m/>
    <m/>
    <m/>
    <m/>
    <m/>
    <m/>
    <n v="1"/>
    <n v="0"/>
    <n v="1"/>
    <n v="-1"/>
    <n v="0"/>
    <n v="0"/>
    <n v="0"/>
    <n v="0"/>
    <n v="0"/>
    <n v="0"/>
    <n v="0"/>
    <m/>
    <n v="0"/>
    <m/>
    <m/>
    <m/>
    <m/>
    <m/>
    <m/>
    <m/>
    <m/>
    <m/>
    <m/>
    <n v="0"/>
    <n v="0"/>
    <m/>
    <m/>
    <n v="514005"/>
    <n v="169556"/>
    <s v="HTN"/>
    <s v="Hampton"/>
    <m/>
    <m/>
    <m/>
    <s v="Mixed Use Area"/>
    <s v="Thames Street, Hampton"/>
    <m/>
    <m/>
    <s v="Conservation Area"/>
    <s v="CA12 Hampton Village"/>
  </r>
  <r>
    <s v="18/2322/FUL"/>
    <s v="CHU"/>
    <m/>
    <d v="2019-05-30T00:00:00"/>
    <d v="2022-05-30T00:00:00"/>
    <d v="2020-01-13T00:00:00"/>
    <d v="2021-09-01T00:00:00"/>
    <x v="0"/>
    <s v="Open Market"/>
    <x v="0"/>
    <s v="Demolition of existing single-storey rear lean-to extension and formation of new external patio and other external alterations to elevations.  Change of use of rear part of ground floor level from A1(retail) to C3 (residential) to faciliate its conversion"/>
    <s v="300 - 302 Sandycombe Road, Richmond, TW9 3NG, "/>
    <s v="TW9 3NG"/>
    <m/>
    <m/>
    <m/>
    <m/>
    <m/>
    <m/>
    <m/>
    <m/>
    <m/>
    <n v="0"/>
    <m/>
    <n v="1"/>
    <m/>
    <m/>
    <m/>
    <m/>
    <m/>
    <m/>
    <m/>
    <n v="1"/>
    <n v="0"/>
    <n v="1"/>
    <n v="0"/>
    <n v="0"/>
    <n v="0"/>
    <n v="0"/>
    <n v="0"/>
    <n v="0"/>
    <n v="0"/>
    <n v="1"/>
    <m/>
    <n v="1"/>
    <m/>
    <m/>
    <m/>
    <m/>
    <m/>
    <m/>
    <m/>
    <m/>
    <m/>
    <m/>
    <n v="0"/>
    <n v="0"/>
    <m/>
    <m/>
    <n v="519061"/>
    <n v="176662"/>
    <s v="KWA"/>
    <s v="Kew"/>
    <m/>
    <m/>
    <m/>
    <m/>
    <m/>
    <m/>
    <m/>
    <s v="Conservation Area"/>
    <s v="CA15 Kew Gardens Kew"/>
  </r>
  <r>
    <s v="18/2928/FUL"/>
    <s v="CHU"/>
    <m/>
    <d v="2019-03-08T00:00:00"/>
    <d v="2022-03-08T00:00:00"/>
    <d v="2019-03-29T00:00:00"/>
    <d v="2022-02-14T00:00:00"/>
    <x v="0"/>
    <s v="Open Market"/>
    <x v="0"/>
    <s v="Change of use of ancillary A3 accommodation on 1st and 2nd floors to create 1No. 3bed self-contained flat (C3 use) and installation of a rear door and railings at first floor level."/>
    <s v="20 - 22 High Street, Teddington, TW11 8EW, "/>
    <s v="TW11 8EW"/>
    <m/>
    <m/>
    <m/>
    <m/>
    <m/>
    <m/>
    <m/>
    <m/>
    <m/>
    <n v="0"/>
    <m/>
    <m/>
    <n v="1"/>
    <m/>
    <m/>
    <m/>
    <m/>
    <m/>
    <m/>
    <n v="1"/>
    <n v="0"/>
    <n v="0"/>
    <n v="1"/>
    <n v="0"/>
    <n v="0"/>
    <n v="0"/>
    <n v="0"/>
    <n v="0"/>
    <n v="0"/>
    <n v="1"/>
    <m/>
    <n v="1"/>
    <m/>
    <m/>
    <m/>
    <m/>
    <m/>
    <m/>
    <m/>
    <m/>
    <m/>
    <m/>
    <n v="0"/>
    <n v="0"/>
    <m/>
    <m/>
    <n v="516022"/>
    <n v="171099"/>
    <s v="TED"/>
    <s v="Teddington"/>
    <m/>
    <s v="Teddington"/>
    <m/>
    <m/>
    <m/>
    <m/>
    <m/>
    <s v="Conservation Area"/>
    <s v="CA37 High Street Teddington"/>
  </r>
  <r>
    <s v="18/3613/GPD15"/>
    <s v="CHU"/>
    <s v="PA"/>
    <d v="2018-12-28T00:00:00"/>
    <d v="2021-12-28T00:00:00"/>
    <d v="2021-03-01T00:00:00"/>
    <d v="2021-10-22T00:00:00"/>
    <x v="0"/>
    <s v="Open Market"/>
    <x v="0"/>
    <s v="Change of use from office B1(a) to C3 (Resdiential) use to provide 1 x 1 bed dwellinghouse."/>
    <s v="108 Shacklegate Lane, Teddington, TW11 8SH, "/>
    <s v="TW11 8SH"/>
    <m/>
    <m/>
    <m/>
    <m/>
    <m/>
    <m/>
    <m/>
    <m/>
    <m/>
    <n v="0"/>
    <n v="1"/>
    <m/>
    <m/>
    <m/>
    <m/>
    <m/>
    <m/>
    <m/>
    <m/>
    <n v="1"/>
    <n v="1"/>
    <n v="0"/>
    <n v="0"/>
    <n v="0"/>
    <n v="0"/>
    <n v="0"/>
    <n v="0"/>
    <n v="0"/>
    <n v="0"/>
    <n v="1"/>
    <m/>
    <n v="1"/>
    <m/>
    <m/>
    <m/>
    <m/>
    <m/>
    <m/>
    <m/>
    <m/>
    <m/>
    <m/>
    <n v="0"/>
    <n v="0"/>
    <m/>
    <m/>
    <n v="515394"/>
    <n v="171656"/>
    <s v="FHH"/>
    <s v="Fulwell and Hampton Hill"/>
    <m/>
    <m/>
    <m/>
    <m/>
    <m/>
    <m/>
    <m/>
    <m/>
    <m/>
  </r>
  <r>
    <s v="18/3815/GPD15"/>
    <s v="CHU"/>
    <s v="PA"/>
    <d v="2019-01-18T00:00:00"/>
    <d v="2022-01-18T00:00:00"/>
    <d v="2019-11-15T00:00:00"/>
    <d v="2021-07-16T00:00:00"/>
    <x v="0"/>
    <s v="Open Market"/>
    <x v="0"/>
    <s v="Change of use of two detached buildings and the associated curtilage from light industrial use (Class B1(c)) to residential use (Class C3) to provide 7 x 1 bedroom units and 1 x 2 bedroom unit."/>
    <s v="42 - 42A High Street, Hampton Wick, Kingston Upon Thames, KT1 4DB, "/>
    <s v="KT1 4DB"/>
    <m/>
    <m/>
    <m/>
    <m/>
    <m/>
    <m/>
    <m/>
    <m/>
    <m/>
    <n v="0"/>
    <n v="7"/>
    <n v="1"/>
    <m/>
    <m/>
    <m/>
    <m/>
    <m/>
    <m/>
    <m/>
    <n v="8"/>
    <n v="7"/>
    <n v="1"/>
    <n v="0"/>
    <n v="0"/>
    <n v="0"/>
    <n v="0"/>
    <n v="0"/>
    <n v="0"/>
    <n v="0"/>
    <n v="8"/>
    <m/>
    <n v="8"/>
    <m/>
    <m/>
    <m/>
    <m/>
    <m/>
    <m/>
    <m/>
    <m/>
    <m/>
    <m/>
    <n v="0"/>
    <n v="0"/>
    <m/>
    <m/>
    <n v="517565"/>
    <n v="169582"/>
    <s v="HWI"/>
    <s v="Hampton Wick"/>
    <m/>
    <m/>
    <m/>
    <s v="Mixed Use Area"/>
    <s v="Hampton Wick"/>
    <m/>
    <m/>
    <s v="Conservation Area"/>
    <s v="CA18 Hampton Wick"/>
  </r>
  <r>
    <s v="18/4138/FUL"/>
    <s v="NEW"/>
    <m/>
    <d v="2019-11-11T00:00:00"/>
    <d v="2022-11-11T00:00:00"/>
    <d v="2020-04-14T00:00:00"/>
    <d v="2022-03-31T00:00:00"/>
    <x v="0"/>
    <s v="Open Market"/>
    <x v="0"/>
    <s v="Demolition of existing dwelling and construction of two-storey five-bedroom (10-Person) dwelling with basement and associated landscaping and refuse/recycling and cycle storage."/>
    <s v="2 West Park Avenue, Kew, Richmond, TW9 4AL, "/>
    <s v="TW9 4AL"/>
    <m/>
    <m/>
    <m/>
    <m/>
    <n v="1"/>
    <m/>
    <m/>
    <m/>
    <m/>
    <n v="1"/>
    <m/>
    <m/>
    <m/>
    <m/>
    <n v="1"/>
    <m/>
    <m/>
    <m/>
    <m/>
    <n v="1"/>
    <n v="0"/>
    <n v="0"/>
    <n v="0"/>
    <n v="0"/>
    <n v="0"/>
    <n v="0"/>
    <n v="0"/>
    <n v="0"/>
    <n v="0"/>
    <n v="0"/>
    <m/>
    <n v="0"/>
    <m/>
    <m/>
    <m/>
    <m/>
    <m/>
    <m/>
    <m/>
    <m/>
    <m/>
    <m/>
    <n v="0"/>
    <n v="0"/>
    <m/>
    <m/>
    <n v="519487"/>
    <n v="176661"/>
    <s v="KWA"/>
    <s v="Kew"/>
    <m/>
    <m/>
    <m/>
    <m/>
    <m/>
    <m/>
    <m/>
    <m/>
    <m/>
  </r>
  <r>
    <s v="19/0111/FUL"/>
    <s v="MIX"/>
    <m/>
    <d v="2019-12-12T00:00:00"/>
    <d v="2022-12-12T00:00:00"/>
    <d v="2020-03-30T00:00:00"/>
    <d v="2021-11-18T00:00:00"/>
    <x v="0"/>
    <s v="Open Market"/>
    <x v="0"/>
    <s v="Erection of an independent senior living extra care building comprising of 28 units (following demolition of existing care home) at 12 - 14 Station Road, the refurbishment and renovation of Nos.13 and 23 - 33 Lower Teddington Road (including the erection"/>
    <s v="Orione House - 12 Station Road _x000a__x000a_"/>
    <s v="KT1"/>
    <m/>
    <m/>
    <m/>
    <m/>
    <m/>
    <m/>
    <m/>
    <m/>
    <m/>
    <n v="0"/>
    <n v="4"/>
    <n v="23"/>
    <n v="1"/>
    <m/>
    <m/>
    <m/>
    <m/>
    <m/>
    <m/>
    <n v="28"/>
    <n v="4"/>
    <n v="23"/>
    <n v="1"/>
    <n v="0"/>
    <n v="0"/>
    <n v="0"/>
    <n v="0"/>
    <n v="0"/>
    <n v="0"/>
    <n v="28"/>
    <s v="Y"/>
    <n v="28"/>
    <m/>
    <m/>
    <m/>
    <m/>
    <m/>
    <m/>
    <m/>
    <m/>
    <m/>
    <m/>
    <n v="0"/>
    <n v="0"/>
    <s v="Y"/>
    <m/>
    <n v="517598"/>
    <n v="169722"/>
    <s v="HWI"/>
    <s v="Hampton Wick"/>
    <m/>
    <m/>
    <m/>
    <m/>
    <m/>
    <m/>
    <m/>
    <s v="Conservation Area"/>
    <s v="CA18 Hampton Wick"/>
  </r>
  <r>
    <s v="19/0347/GPD15"/>
    <s v="CHU"/>
    <s v="PA"/>
    <d v="2019-03-13T00:00:00"/>
    <d v="2022-03-13T00:00:00"/>
    <d v="2019-04-01T00:00:00"/>
    <d v="2021-05-05T00:00:00"/>
    <x v="0"/>
    <s v="Open Market"/>
    <x v="0"/>
    <s v="Change of use from B1(a) Office use to C3 Residential use to provide 3 x 1 bed and 1 x 2 bed flats with associated internal refuse and cycle storage."/>
    <s v="Albion House, Colne Road, Twickenham, TW2 6QL, "/>
    <s v="TW2 6QL"/>
    <m/>
    <m/>
    <m/>
    <m/>
    <m/>
    <m/>
    <m/>
    <m/>
    <m/>
    <n v="0"/>
    <n v="3"/>
    <n v="1"/>
    <m/>
    <m/>
    <m/>
    <m/>
    <m/>
    <m/>
    <m/>
    <n v="4"/>
    <n v="3"/>
    <n v="1"/>
    <n v="0"/>
    <n v="0"/>
    <n v="0"/>
    <n v="0"/>
    <n v="0"/>
    <n v="0"/>
    <n v="0"/>
    <n v="4"/>
    <m/>
    <n v="4"/>
    <m/>
    <m/>
    <m/>
    <m/>
    <m/>
    <m/>
    <m/>
    <m/>
    <m/>
    <m/>
    <n v="0"/>
    <n v="0"/>
    <m/>
    <m/>
    <n v="515383"/>
    <n v="173139"/>
    <s v="SOT"/>
    <s v="South Twickenham"/>
    <m/>
    <m/>
    <m/>
    <m/>
    <m/>
    <m/>
    <m/>
    <m/>
    <m/>
  </r>
  <r>
    <s v="19/0382/FUL"/>
    <s v="NEW"/>
    <m/>
    <d v="2019-12-05T00:00:00"/>
    <d v="2022-12-05T00:00:00"/>
    <d v="2021-03-31T00:00:00"/>
    <d v="2022-03-31T00:00:00"/>
    <x v="0"/>
    <s v="Open Market"/>
    <x v="0"/>
    <s v="Erection of two-storey detached dwellinghouse and basement with sunken courtyard and green wall.  New brick wall and pedestrian gate to Popes Avenue frontage, new parking and hard and soft landscaping."/>
    <s v="Ajanta , 13 Walpole Gardens, Twickenham, TW2 5SL"/>
    <s v="TW2 5SL"/>
    <m/>
    <m/>
    <m/>
    <m/>
    <m/>
    <m/>
    <m/>
    <m/>
    <m/>
    <n v="0"/>
    <m/>
    <m/>
    <n v="1"/>
    <m/>
    <m/>
    <m/>
    <m/>
    <m/>
    <m/>
    <n v="1"/>
    <n v="0"/>
    <n v="0"/>
    <n v="1"/>
    <n v="0"/>
    <n v="0"/>
    <n v="0"/>
    <n v="0"/>
    <n v="0"/>
    <n v="0"/>
    <n v="1"/>
    <m/>
    <n v="1"/>
    <m/>
    <m/>
    <m/>
    <m/>
    <m/>
    <m/>
    <m/>
    <m/>
    <m/>
    <m/>
    <n v="0"/>
    <n v="0"/>
    <m/>
    <m/>
    <n v="515414"/>
    <n v="172536"/>
    <s v="SOT"/>
    <s v="South Twickenham"/>
    <s v="Y"/>
    <m/>
    <m/>
    <m/>
    <m/>
    <m/>
    <m/>
    <s v="Conservation Area"/>
    <s v="CA40 Popes Avenue Twickenham"/>
  </r>
  <r>
    <s v="19/0974/FUL"/>
    <s v="CON"/>
    <m/>
    <d v="2019-08-02T00:00:00"/>
    <d v="2022-08-02T00:00:00"/>
    <d v="2020-02-11T00:00:00"/>
    <d v="2021-10-28T00:00:00"/>
    <x v="0"/>
    <s v="Open Market"/>
    <x v="0"/>
    <s v="Two-storey side/rear extension with accommodation in the roof, removal of external staircase to facilitate the conversion of existing dwellinghouse into 7 self-contained flats (4 x 1 bed and 3 x 2 bed) and associated cycle and refuse stores."/>
    <s v="Fairlight, 4 Church Grove, Hampton Wick, Kingston Upon Thames, KT1 4AL, "/>
    <s v="KT1 4AL"/>
    <m/>
    <m/>
    <m/>
    <m/>
    <m/>
    <m/>
    <m/>
    <m/>
    <n v="1"/>
    <n v="1"/>
    <n v="4"/>
    <n v="3"/>
    <m/>
    <m/>
    <m/>
    <m/>
    <m/>
    <m/>
    <m/>
    <n v="7"/>
    <n v="4"/>
    <n v="3"/>
    <n v="0"/>
    <n v="0"/>
    <n v="0"/>
    <n v="0"/>
    <n v="0"/>
    <n v="0"/>
    <n v="-1"/>
    <n v="6"/>
    <m/>
    <n v="6"/>
    <m/>
    <m/>
    <m/>
    <m/>
    <m/>
    <m/>
    <m/>
    <m/>
    <m/>
    <m/>
    <n v="0"/>
    <n v="0"/>
    <m/>
    <m/>
    <n v="517453"/>
    <n v="169423"/>
    <s v="HWI"/>
    <s v="Hampton Wick"/>
    <m/>
    <m/>
    <m/>
    <s v="Mixed Use Area"/>
    <s v="Hampton Wick"/>
    <m/>
    <m/>
    <s v="Conservation Area"/>
    <s v="CA18 Hampton Wick"/>
  </r>
  <r>
    <s v="19/1649/GPD15"/>
    <s v="CHU"/>
    <s v="PA"/>
    <d v="2019-07-16T00:00:00"/>
    <d v="2022-07-16T00:00:00"/>
    <d v="2022-01-07T00:00:00"/>
    <d v="2022-03-31T00:00:00"/>
    <x v="0"/>
    <s v="Open Market"/>
    <x v="0"/>
    <s v="Conversion of B1(a) office unit at rear ground floor to C3 residential to provide 1 self-contained residential flat. (Proposal description corrected)."/>
    <s v="57B York Street, Twickenham, TW1 3LP, "/>
    <s v="TW1 3LP"/>
    <m/>
    <m/>
    <m/>
    <m/>
    <m/>
    <m/>
    <m/>
    <m/>
    <m/>
    <n v="0"/>
    <n v="1"/>
    <m/>
    <m/>
    <m/>
    <m/>
    <m/>
    <m/>
    <m/>
    <m/>
    <n v="1"/>
    <n v="1"/>
    <n v="0"/>
    <n v="0"/>
    <n v="0"/>
    <n v="0"/>
    <n v="0"/>
    <n v="0"/>
    <n v="0"/>
    <n v="0"/>
    <n v="1"/>
    <m/>
    <n v="1"/>
    <m/>
    <m/>
    <m/>
    <m/>
    <m/>
    <m/>
    <m/>
    <m/>
    <m/>
    <m/>
    <n v="0"/>
    <n v="0"/>
    <m/>
    <m/>
    <n v="516442"/>
    <n v="173470"/>
    <s v="TWR"/>
    <s v="Twickenham Riverside"/>
    <m/>
    <s v="Twickenham"/>
    <m/>
    <m/>
    <m/>
    <m/>
    <m/>
    <s v="Conservation Area"/>
    <s v="CA8 Twickenham Riverside"/>
  </r>
  <r>
    <s v="19/1997/GPD23"/>
    <s v="CHU"/>
    <s v="PA"/>
    <d v="2019-08-29T00:00:00"/>
    <d v="2022-08-29T00:00:00"/>
    <d v="2020-09-01T00:00:00"/>
    <d v="2022-03-31T00:00:00"/>
    <x v="0"/>
    <s v="Open Market"/>
    <x v="0"/>
    <s v="Change of use of property from B1(c) light industrial use to C3 residential (1x2 bedroom house)"/>
    <s v="1A - 3A Holly Road, Hampton Hill, Hampton, TW12 1QF, "/>
    <s v="TW12 1QF"/>
    <m/>
    <m/>
    <m/>
    <m/>
    <m/>
    <m/>
    <m/>
    <m/>
    <m/>
    <n v="0"/>
    <m/>
    <n v="1"/>
    <m/>
    <m/>
    <m/>
    <m/>
    <m/>
    <m/>
    <m/>
    <n v="1"/>
    <n v="0"/>
    <n v="1"/>
    <n v="0"/>
    <n v="0"/>
    <n v="0"/>
    <n v="0"/>
    <n v="0"/>
    <n v="0"/>
    <n v="0"/>
    <n v="1"/>
    <m/>
    <n v="1"/>
    <m/>
    <m/>
    <m/>
    <m/>
    <m/>
    <m/>
    <m/>
    <m/>
    <m/>
    <m/>
    <n v="0"/>
    <n v="0"/>
    <m/>
    <m/>
    <n v="514191"/>
    <n v="170734"/>
    <s v="FHH"/>
    <s v="Fulwell and Hampton Hill"/>
    <m/>
    <m/>
    <m/>
    <s v="Mixed Use Area"/>
    <s v="High Street, Hampton Hill"/>
    <m/>
    <m/>
    <m/>
    <m/>
  </r>
  <r>
    <s v="19/2796/GPD15"/>
    <s v="CHU"/>
    <s v="PA"/>
    <d v="2019-11-05T00:00:00"/>
    <d v="2022-11-05T00:00:00"/>
    <d v="2020-05-21T00:00:00"/>
    <d v="2022-01-14T00:00:00"/>
    <x v="0"/>
    <s v="Open Market"/>
    <x v="0"/>
    <s v="Change of use of the ground and basement from B1(a) office use, to Class C3 (dwellinghouse) as a single self-contained 3 bedroom flat."/>
    <s v="115 White Hart Lane, Barnes, London, SW13 0JL, "/>
    <s v="SW13 0JL"/>
    <m/>
    <m/>
    <m/>
    <m/>
    <m/>
    <m/>
    <m/>
    <m/>
    <m/>
    <n v="0"/>
    <m/>
    <m/>
    <n v="1"/>
    <m/>
    <m/>
    <m/>
    <m/>
    <m/>
    <m/>
    <n v="1"/>
    <n v="0"/>
    <n v="0"/>
    <n v="1"/>
    <n v="0"/>
    <n v="0"/>
    <n v="0"/>
    <n v="0"/>
    <n v="0"/>
    <n v="0"/>
    <n v="1"/>
    <m/>
    <n v="1"/>
    <m/>
    <m/>
    <m/>
    <m/>
    <m/>
    <m/>
    <m/>
    <m/>
    <m/>
    <m/>
    <n v="0"/>
    <n v="0"/>
    <m/>
    <m/>
    <n v="521408"/>
    <n v="175714"/>
    <s v="MBC"/>
    <s v="Mortlake and Barnes Common"/>
    <m/>
    <m/>
    <m/>
    <m/>
    <m/>
    <m/>
    <m/>
    <s v="Conservation Area"/>
    <s v="CA53 White Hart Lane Mortlake"/>
  </r>
  <r>
    <s v="19/3020/FUL"/>
    <s v="CON"/>
    <m/>
    <d v="2020-01-15T00:00:00"/>
    <d v="2023-01-15T00:00:00"/>
    <d v="2020-05-01T00:00:00"/>
    <d v="2021-06-14T00:00:00"/>
    <x v="0"/>
    <s v="Open Market"/>
    <x v="0"/>
    <s v="Replacement mansard roof and two dormers to rear elevation, erection of new front elevation dormer, blocking up of existing front elevation rooflight, enlargement of existing basement area, creation of rear basement terrace, ground floor extension, and erection of front garden wall to facilitate the reversion of existing block of two maisonettes to a single dwelling house"/>
    <s v="44 Nassau Road, Barnes, London"/>
    <s v="SW13 9QE"/>
    <n v="1"/>
    <m/>
    <m/>
    <n v="1"/>
    <m/>
    <m/>
    <m/>
    <m/>
    <m/>
    <n v="2"/>
    <m/>
    <m/>
    <m/>
    <m/>
    <m/>
    <n v="1"/>
    <m/>
    <m/>
    <m/>
    <n v="1"/>
    <n v="-1"/>
    <n v="0"/>
    <n v="0"/>
    <n v="-1"/>
    <n v="0"/>
    <n v="1"/>
    <n v="0"/>
    <n v="0"/>
    <n v="0"/>
    <n v="-1"/>
    <m/>
    <n v="-1"/>
    <m/>
    <m/>
    <m/>
    <m/>
    <m/>
    <m/>
    <m/>
    <m/>
    <m/>
    <m/>
    <n v="0"/>
    <n v="0"/>
    <m/>
    <m/>
    <n v="521753"/>
    <n v="176604"/>
    <s v="BAR"/>
    <s v="Barnes"/>
    <m/>
    <m/>
    <m/>
    <m/>
    <m/>
    <m/>
    <m/>
    <m/>
    <m/>
  </r>
  <r>
    <s v="19/3211/FUL"/>
    <s v="CHU"/>
    <m/>
    <d v="2021-03-18T00:00:00"/>
    <d v="2024-03-18T00:00:00"/>
    <d v="2020-12-01T00:00:00"/>
    <d v="2021-11-01T00:00:00"/>
    <x v="0"/>
    <s v="Open Market"/>
    <x v="0"/>
    <s v="Change of use from one dwelling house falling under Class C4 (houses in multiple occupation) to Class C3 (dwellinghouse) to provide 1 x 2bed and 1 x 1bed flats._x000d__x000d_"/>
    <s v="33A Broad Street, Teddington, TW11 8QZ, "/>
    <s v="TW11 8QZ"/>
    <m/>
    <m/>
    <m/>
    <m/>
    <m/>
    <m/>
    <m/>
    <m/>
    <m/>
    <n v="0"/>
    <n v="1"/>
    <n v="1"/>
    <m/>
    <m/>
    <m/>
    <m/>
    <m/>
    <m/>
    <m/>
    <n v="2"/>
    <n v="1"/>
    <n v="1"/>
    <n v="0"/>
    <n v="0"/>
    <n v="0"/>
    <n v="0"/>
    <n v="0"/>
    <n v="0"/>
    <n v="0"/>
    <n v="2"/>
    <m/>
    <n v="2"/>
    <m/>
    <m/>
    <m/>
    <m/>
    <m/>
    <m/>
    <m/>
    <m/>
    <m/>
    <m/>
    <n v="0"/>
    <n v="0"/>
    <m/>
    <m/>
    <n v="515617"/>
    <n v="170997"/>
    <s v="TED"/>
    <s v="Teddington"/>
    <m/>
    <s v="Teddington"/>
    <m/>
    <m/>
    <m/>
    <m/>
    <m/>
    <m/>
    <m/>
  </r>
  <r>
    <s v="19/3436/FUL"/>
    <s v="CON"/>
    <m/>
    <d v="2020-06-11T00:00:00"/>
    <d v="2023-06-11T00:00:00"/>
    <d v="2020-07-31T00:00:00"/>
    <d v="2021-07-29T00:00:00"/>
    <x v="0"/>
    <s v="Open Market"/>
    <x v="0"/>
    <s v="Works to Retail Unit - replacement store to rear to accommodate cycle and refuse stores. Works to upper floor flat - New hard and soft landscaping, replacement windows and doors on rear elevation to facilite the conversion of upper floor maisonette into 2 x one-bedroom flats. "/>
    <s v="49 - 49A King Street Parade, Twickenham"/>
    <s v="TW1 3SG"/>
    <m/>
    <m/>
    <n v="1"/>
    <m/>
    <m/>
    <m/>
    <m/>
    <m/>
    <m/>
    <n v="1"/>
    <n v="2"/>
    <m/>
    <m/>
    <m/>
    <m/>
    <m/>
    <m/>
    <m/>
    <m/>
    <n v="2"/>
    <n v="2"/>
    <n v="0"/>
    <n v="-1"/>
    <n v="0"/>
    <n v="0"/>
    <n v="0"/>
    <n v="0"/>
    <n v="0"/>
    <n v="0"/>
    <n v="1"/>
    <m/>
    <n v="1"/>
    <m/>
    <m/>
    <m/>
    <m/>
    <m/>
    <m/>
    <m/>
    <m/>
    <m/>
    <m/>
    <n v="0"/>
    <n v="0"/>
    <m/>
    <m/>
    <n v="516190"/>
    <n v="173118"/>
    <s v="TWR"/>
    <s v="Twickenham Riverside"/>
    <m/>
    <s v="Twickenham"/>
    <m/>
    <m/>
    <m/>
    <m/>
    <m/>
    <s v="Conservation Area"/>
    <s v="CA8 Twickenham Riverside"/>
  </r>
  <r>
    <s v="19/3706/FUL"/>
    <s v="MIX"/>
    <m/>
    <d v="2020-08-20T00:00:00"/>
    <d v="2023-08-20T00:00:00"/>
    <d v="2021-04-01T00:00:00"/>
    <d v="2021-06-30T00:00:00"/>
    <x v="0"/>
    <s v="Open Market"/>
    <x v="0"/>
    <s v="Change of use from B1 to D2 (gym) on part of second floor. Change of use from D2 (gym) on third floor to 2 no. 1 bedroom flats. Change of use from A3 on ground and first floor to B1 Office. Alterations to fenestration on south elevation."/>
    <s v="Vineyard Heights, 20 Mortlake High Street, Mortlake, London, SW14 8JN"/>
    <s v="SW14 8"/>
    <m/>
    <m/>
    <m/>
    <m/>
    <m/>
    <m/>
    <m/>
    <m/>
    <m/>
    <n v="0"/>
    <n v="2"/>
    <m/>
    <m/>
    <m/>
    <m/>
    <m/>
    <m/>
    <m/>
    <m/>
    <n v="2"/>
    <n v="2"/>
    <n v="0"/>
    <n v="0"/>
    <n v="0"/>
    <n v="0"/>
    <n v="0"/>
    <n v="0"/>
    <n v="0"/>
    <n v="0"/>
    <n v="2"/>
    <m/>
    <n v="2"/>
    <m/>
    <m/>
    <m/>
    <m/>
    <m/>
    <m/>
    <m/>
    <m/>
    <m/>
    <m/>
    <n v="0"/>
    <n v="0"/>
    <m/>
    <m/>
    <n v="520567"/>
    <n v="175919"/>
    <s v="MBC"/>
    <s v="Mortlake and Barnes Common"/>
    <m/>
    <m/>
    <m/>
    <s v="Mixed Use Area"/>
    <s v="Mortlake"/>
    <m/>
    <m/>
    <m/>
    <m/>
  </r>
  <r>
    <s v="19/3758/FUL"/>
    <s v="CON"/>
    <m/>
    <d v="2020-04-30T00:00:00"/>
    <d v="2023-04-30T00:00:00"/>
    <d v="2020-08-03T00:00:00"/>
    <d v="2021-10-07T00:00:00"/>
    <x v="0"/>
    <s v="Open Market"/>
    <x v="0"/>
    <s v="Single storey rear extension and change of use from 4 x self-contained flats back to a family house"/>
    <s v="65 Palewell Park, East Sheen, London, SW14 8JJ"/>
    <s v="SW14 8JJ"/>
    <n v="4"/>
    <m/>
    <m/>
    <m/>
    <m/>
    <m/>
    <m/>
    <m/>
    <m/>
    <n v="4"/>
    <m/>
    <m/>
    <n v="1"/>
    <m/>
    <m/>
    <m/>
    <m/>
    <m/>
    <m/>
    <n v="1"/>
    <n v="-4"/>
    <n v="0"/>
    <n v="1"/>
    <n v="0"/>
    <n v="0"/>
    <n v="0"/>
    <n v="0"/>
    <n v="0"/>
    <n v="0"/>
    <n v="-3"/>
    <m/>
    <n v="-3"/>
    <m/>
    <m/>
    <m/>
    <m/>
    <m/>
    <m/>
    <m/>
    <m/>
    <m/>
    <m/>
    <n v="0"/>
    <n v="0"/>
    <m/>
    <m/>
    <n v="520722"/>
    <n v="175144"/>
    <s v="EAS"/>
    <s v="East Sheen"/>
    <m/>
    <m/>
    <m/>
    <m/>
    <m/>
    <m/>
    <m/>
    <m/>
    <m/>
  </r>
  <r>
    <s v="19/3770/FUL"/>
    <s v="NEW"/>
    <m/>
    <d v="2020-04-01T00:00:00"/>
    <d v="2023-04-01T00:00:00"/>
    <d v="2020-07-01T00:00:00"/>
    <d v="2022-03-17T00:00:00"/>
    <x v="0"/>
    <s v="Open Market"/>
    <x v="0"/>
    <s v="Erection of a replacement two storey detached dwelling house with accommodation in the roof and associated hard and soft landscaping, cycle and refuse store. New gate."/>
    <s v="31 St Albans Gardens, Teddington, TW11 8AE"/>
    <s v="TW11 8AE"/>
    <m/>
    <m/>
    <m/>
    <n v="1"/>
    <m/>
    <m/>
    <m/>
    <m/>
    <m/>
    <n v="1"/>
    <m/>
    <m/>
    <m/>
    <n v="1"/>
    <m/>
    <m/>
    <m/>
    <m/>
    <m/>
    <n v="1"/>
    <n v="0"/>
    <n v="0"/>
    <n v="0"/>
    <n v="0"/>
    <n v="0"/>
    <n v="0"/>
    <n v="0"/>
    <n v="0"/>
    <n v="0"/>
    <n v="0"/>
    <m/>
    <n v="0"/>
    <m/>
    <m/>
    <m/>
    <m/>
    <m/>
    <m/>
    <m/>
    <m/>
    <m/>
    <m/>
    <n v="0"/>
    <n v="0"/>
    <m/>
    <m/>
    <n v="516359"/>
    <n v="171323"/>
    <s v="TED"/>
    <s v="Teddington"/>
    <m/>
    <m/>
    <m/>
    <m/>
    <m/>
    <m/>
    <m/>
    <m/>
    <m/>
  </r>
  <r>
    <s v="19/3852/GPD15"/>
    <s v="CHU"/>
    <s v="PA"/>
    <d v="2020-02-06T00:00:00"/>
    <d v="2023-02-06T00:00:00"/>
    <d v="2020-02-10T00:00:00"/>
    <d v="2021-07-05T00:00:00"/>
    <x v="0"/>
    <s v="Open Market"/>
    <x v="0"/>
    <s v="Change of use of ground floor from B1a office to C3 (Residential) use comprising 1x studio flat and 1x 1 bedroom flat"/>
    <s v="59 North Worple Way, Mortlake, London"/>
    <s v="SW14 8HE"/>
    <m/>
    <m/>
    <m/>
    <m/>
    <m/>
    <m/>
    <m/>
    <m/>
    <m/>
    <n v="0"/>
    <n v="2"/>
    <m/>
    <m/>
    <m/>
    <m/>
    <m/>
    <m/>
    <m/>
    <m/>
    <n v="2"/>
    <n v="2"/>
    <n v="0"/>
    <n v="0"/>
    <n v="0"/>
    <n v="0"/>
    <n v="0"/>
    <n v="0"/>
    <n v="0"/>
    <n v="0"/>
    <n v="2"/>
    <m/>
    <n v="2"/>
    <m/>
    <m/>
    <m/>
    <m/>
    <m/>
    <m/>
    <m/>
    <m/>
    <m/>
    <m/>
    <n v="0"/>
    <n v="0"/>
    <m/>
    <m/>
    <n v="520890"/>
    <n v="175755"/>
    <s v="MBC"/>
    <s v="Mortlake and Barnes Common"/>
    <m/>
    <m/>
    <m/>
    <m/>
    <m/>
    <m/>
    <m/>
    <m/>
    <m/>
  </r>
  <r>
    <s v="20/0303/FUL"/>
    <s v="CHU"/>
    <m/>
    <d v="2020-04-21T00:00:00"/>
    <d v="2023-04-21T00:00:00"/>
    <d v="2020-05-20T00:00:00"/>
    <d v="2022-03-31T00:00:00"/>
    <x v="0"/>
    <s v="Open Market"/>
    <x v="0"/>
    <s v="Demolition of existing part single, part double storey rear extension, change of use of part ground, first and second floors from A2 to C3 residential use and erection of two-storey rear extension and mansard roof extension incorporating solar panels to facilitate the creation of 6 flats (4 x 1 bed flats and 2 x 2 bed flats) with associated fenestration alterations, cycle and refuse stores, car parking, hard and soft landscaping"/>
    <s v="341 Upper Richmond Road West, East Sheen, London, SW14 8QN, "/>
    <s v="SW14 8QN"/>
    <m/>
    <m/>
    <m/>
    <m/>
    <m/>
    <m/>
    <m/>
    <m/>
    <m/>
    <n v="0"/>
    <n v="4"/>
    <n v="2"/>
    <m/>
    <m/>
    <m/>
    <m/>
    <m/>
    <m/>
    <m/>
    <n v="6"/>
    <n v="4"/>
    <n v="2"/>
    <n v="0"/>
    <n v="0"/>
    <n v="0"/>
    <n v="0"/>
    <n v="0"/>
    <n v="0"/>
    <n v="0"/>
    <n v="6"/>
    <m/>
    <n v="6"/>
    <m/>
    <m/>
    <m/>
    <m/>
    <m/>
    <m/>
    <m/>
    <m/>
    <m/>
    <m/>
    <n v="0"/>
    <n v="0"/>
    <m/>
    <m/>
    <n v="520601"/>
    <n v="175400"/>
    <s v="EAS"/>
    <s v="East Sheen"/>
    <m/>
    <s v="East Sheen"/>
    <m/>
    <m/>
    <m/>
    <m/>
    <m/>
    <m/>
    <m/>
  </r>
  <r>
    <s v="20/0881/FUL"/>
    <s v="CON"/>
    <m/>
    <d v="2020-10-30T00:00:00"/>
    <d v="2023-10-30T00:00:00"/>
    <d v="2021-03-31T00:00:00"/>
    <d v="2021-04-01T00:00:00"/>
    <x v="0"/>
    <s v="Open Market"/>
    <x v="0"/>
    <s v="Reversion of the existing dwelling into two semi-detached residential dwelling houses."/>
    <s v="281 Lonsdale Road, Barnes, London, SW13 9QB"/>
    <s v="SW13 9QB"/>
    <m/>
    <m/>
    <m/>
    <m/>
    <m/>
    <m/>
    <m/>
    <n v="1"/>
    <m/>
    <n v="1"/>
    <m/>
    <m/>
    <n v="1"/>
    <m/>
    <n v="1"/>
    <m/>
    <m/>
    <m/>
    <m/>
    <n v="2"/>
    <n v="0"/>
    <n v="0"/>
    <n v="1"/>
    <n v="0"/>
    <n v="1"/>
    <n v="0"/>
    <n v="0"/>
    <n v="-1"/>
    <n v="0"/>
    <n v="1"/>
    <m/>
    <n v="1"/>
    <m/>
    <m/>
    <m/>
    <m/>
    <m/>
    <m/>
    <m/>
    <m/>
    <m/>
    <m/>
    <n v="0"/>
    <n v="0"/>
    <m/>
    <m/>
    <n v="521660"/>
    <n v="176636"/>
    <s v="BAR"/>
    <s v="Barnes"/>
    <m/>
    <m/>
    <s v="Thames Policy Area"/>
    <m/>
    <m/>
    <m/>
    <m/>
    <s v="Conservation Area"/>
    <s v="CA1 Barnes Green"/>
  </r>
  <r>
    <s v="20/1056/FUL"/>
    <s v="CHU"/>
    <m/>
    <d v="2020-06-03T00:00:00"/>
    <d v="2023-06-03T00:00:00"/>
    <d v="2020-03-02T00:00:00"/>
    <d v="2021-04-01T00:00:00"/>
    <x v="0"/>
    <s v="Open Market"/>
    <x v="0"/>
    <s v="Change of use from dentists surgery on ground floor and residential flat on first floor to single dwellinghouse"/>
    <s v="Unit 6, 13 St Johns Road, Hampton Wick, Kingston Upon Thames, KT1 4AN"/>
    <s v="KT1 4AN"/>
    <m/>
    <n v="1"/>
    <m/>
    <m/>
    <m/>
    <m/>
    <m/>
    <m/>
    <m/>
    <n v="1"/>
    <m/>
    <m/>
    <n v="1"/>
    <m/>
    <m/>
    <m/>
    <m/>
    <m/>
    <m/>
    <n v="1"/>
    <n v="0"/>
    <n v="-1"/>
    <n v="1"/>
    <n v="0"/>
    <n v="0"/>
    <n v="0"/>
    <n v="0"/>
    <n v="0"/>
    <n v="0"/>
    <n v="0"/>
    <m/>
    <n v="0"/>
    <m/>
    <m/>
    <m/>
    <m/>
    <m/>
    <m/>
    <m/>
    <m/>
    <m/>
    <m/>
    <n v="0"/>
    <n v="0"/>
    <m/>
    <m/>
    <n v="517463"/>
    <n v="169474"/>
    <s v="HWI"/>
    <s v="Hampton Wick"/>
    <m/>
    <m/>
    <m/>
    <s v="Mixed Use Area"/>
    <s v="Hampton Wick"/>
    <m/>
    <m/>
    <s v="Conservation Area"/>
    <s v="CA18 Hampton Wick"/>
  </r>
  <r>
    <s v="20/1071/FUL"/>
    <s v="NEW"/>
    <m/>
    <d v="2020-06-08T00:00:00"/>
    <d v="2023-06-08T00:00:00"/>
    <d v="2021-02-01T00:00:00"/>
    <d v="2022-03-31T00:00:00"/>
    <x v="0"/>
    <s v="Open Market"/>
    <x v="0"/>
    <s v="Proposed Demolition of Existing House and Construction of New Dwelling"/>
    <s v="25 Cranmer Road, Hampton Hill, TW12 1DN"/>
    <s v="TW12 1DN"/>
    <m/>
    <n v="1"/>
    <m/>
    <m/>
    <m/>
    <m/>
    <m/>
    <m/>
    <m/>
    <n v="1"/>
    <m/>
    <m/>
    <n v="1"/>
    <m/>
    <m/>
    <m/>
    <m/>
    <m/>
    <m/>
    <n v="1"/>
    <n v="0"/>
    <n v="-1"/>
    <n v="1"/>
    <n v="0"/>
    <n v="0"/>
    <n v="0"/>
    <n v="0"/>
    <n v="0"/>
    <n v="0"/>
    <n v="0"/>
    <m/>
    <n v="0"/>
    <m/>
    <m/>
    <m/>
    <m/>
    <m/>
    <m/>
    <m/>
    <m/>
    <m/>
    <m/>
    <n v="0"/>
    <n v="0"/>
    <m/>
    <m/>
    <n v="513897"/>
    <n v="171526"/>
    <s v="FHH"/>
    <s v="Fulwell and Hampton Hill"/>
    <m/>
    <m/>
    <m/>
    <m/>
    <m/>
    <m/>
    <m/>
    <m/>
    <m/>
  </r>
  <r>
    <s v="20/1274/FUL"/>
    <s v="CHU"/>
    <m/>
    <d v="2020-08-05T00:00:00"/>
    <d v="2023-08-05T00:00:00"/>
    <d v="2020-03-23T00:00:00"/>
    <d v="2022-03-31T00:00:00"/>
    <x v="0"/>
    <s v="Open Market"/>
    <x v="0"/>
    <s v="Demolition of existing property, construction of 2 x two-storey plus attic and basement terraced dwellings and associated car parking, cycle parking, refuse stores and hard and soft landscaping."/>
    <s v="29 Howsman Road, Barnes, London, SW13 9AW"/>
    <s v="SW13 9AW"/>
    <n v="2"/>
    <m/>
    <m/>
    <m/>
    <m/>
    <m/>
    <m/>
    <m/>
    <m/>
    <n v="2"/>
    <m/>
    <m/>
    <n v="2"/>
    <m/>
    <m/>
    <m/>
    <m/>
    <m/>
    <m/>
    <n v="2"/>
    <n v="-2"/>
    <n v="0"/>
    <n v="2"/>
    <n v="0"/>
    <n v="0"/>
    <n v="0"/>
    <n v="0"/>
    <n v="0"/>
    <n v="0"/>
    <n v="0"/>
    <m/>
    <n v="0"/>
    <m/>
    <m/>
    <m/>
    <m/>
    <m/>
    <m/>
    <m/>
    <m/>
    <m/>
    <m/>
    <n v="0"/>
    <n v="0"/>
    <m/>
    <m/>
    <n v="522192"/>
    <n v="177628"/>
    <s v="BAR"/>
    <s v="Barnes"/>
    <s v="Y"/>
    <m/>
    <m/>
    <m/>
    <m/>
    <m/>
    <m/>
    <m/>
    <m/>
  </r>
  <r>
    <s v="20/1560/FUL"/>
    <s v="CON"/>
    <m/>
    <d v="2020-09-02T00:00:00"/>
    <d v="2023-09-02T00:00:00"/>
    <d v="2020-11-25T00:00:00"/>
    <d v="2021-05-14T00:00:00"/>
    <x v="0"/>
    <s v="Open Market"/>
    <x v="0"/>
    <s v="The proposal is to convert the existing 4 bedroom flat above the shop to 3X One bedroom flats with single storey rear and infill extension, and altering the roof/second floor and part second &amp; first floor extension and associated internal changes."/>
    <s v="Flat Above, 203 Waldegrave Road, Teddington, TW11 8LX, "/>
    <s v="TW11 8LX"/>
    <m/>
    <m/>
    <m/>
    <n v="1"/>
    <m/>
    <m/>
    <m/>
    <m/>
    <m/>
    <n v="1"/>
    <n v="3"/>
    <m/>
    <m/>
    <m/>
    <m/>
    <m/>
    <m/>
    <m/>
    <m/>
    <n v="3"/>
    <n v="3"/>
    <n v="0"/>
    <n v="0"/>
    <n v="-1"/>
    <n v="0"/>
    <n v="0"/>
    <n v="0"/>
    <n v="0"/>
    <n v="0"/>
    <n v="2"/>
    <m/>
    <n v="2"/>
    <m/>
    <m/>
    <m/>
    <m/>
    <m/>
    <m/>
    <m/>
    <m/>
    <m/>
    <m/>
    <n v="0"/>
    <n v="0"/>
    <m/>
    <m/>
    <n v="515578"/>
    <n v="171697"/>
    <s v="TED"/>
    <s v="Teddington"/>
    <m/>
    <m/>
    <m/>
    <s v="Mixed Use Area"/>
    <s v="Waldegrave Road, Teddingto"/>
    <m/>
    <m/>
    <m/>
    <m/>
  </r>
  <r>
    <s v="20/1696/GPD15"/>
    <s v="CHU"/>
    <s v="PA"/>
    <d v="2021-03-03T00:00:00"/>
    <d v="2024-03-03T00:00:00"/>
    <d v="2021-03-31T00:00:00"/>
    <d v="2022-02-23T00:00:00"/>
    <x v="0"/>
    <s v="Open Market"/>
    <x v="0"/>
    <s v="Conversion of offices (Use Class B1a) to 14 flats (Use Class C3)"/>
    <s v="18 - 22 Church Street, Hampton, TW12 2EG"/>
    <s v="TW12 2EG"/>
    <m/>
    <m/>
    <m/>
    <m/>
    <m/>
    <m/>
    <m/>
    <m/>
    <m/>
    <n v="0"/>
    <n v="14"/>
    <m/>
    <m/>
    <m/>
    <m/>
    <m/>
    <m/>
    <m/>
    <m/>
    <n v="14"/>
    <n v="14"/>
    <n v="0"/>
    <n v="0"/>
    <n v="0"/>
    <n v="0"/>
    <n v="0"/>
    <n v="0"/>
    <n v="0"/>
    <n v="0"/>
    <n v="14"/>
    <s v="Y"/>
    <n v="14"/>
    <m/>
    <m/>
    <m/>
    <m/>
    <m/>
    <m/>
    <m/>
    <m/>
    <m/>
    <m/>
    <n v="0"/>
    <n v="0"/>
    <m/>
    <m/>
    <n v="514145"/>
    <n v="169627"/>
    <s v="HTN"/>
    <s v="Hampton"/>
    <m/>
    <m/>
    <m/>
    <m/>
    <m/>
    <m/>
    <m/>
    <s v="Conservation Area"/>
    <s v="CA12 Hampton Village"/>
  </r>
  <r>
    <s v="20/1867/FUL"/>
    <s v="CHU"/>
    <m/>
    <d v="2020-11-13T00:00:00"/>
    <d v="2023-11-13T00:00:00"/>
    <d v="2021-01-01T00:00:00"/>
    <d v="2022-02-18T00:00:00"/>
    <x v="0"/>
    <s v="Open Market"/>
    <x v="0"/>
    <s v="PART CHANGE OF USE OF REAR GROUND FLOOR COMMERCIAL TO RESIDENTIAL USE (C3) TO PROVIDE 1 RESIDENTIAL UNIT (1X1 BEDROOM, 2 PERSON) WITH ASSOCIATED CYCLE STORAGE, REFUSE STORAGE AND PRIVATE AMENITY SPACE"/>
    <s v="Rear Of, 44 King Street, Twickenham, TW1 3SH, "/>
    <s v="TW1 3SH"/>
    <m/>
    <m/>
    <m/>
    <m/>
    <m/>
    <m/>
    <m/>
    <m/>
    <m/>
    <n v="0"/>
    <n v="1"/>
    <m/>
    <m/>
    <m/>
    <m/>
    <m/>
    <m/>
    <m/>
    <m/>
    <n v="1"/>
    <n v="1"/>
    <n v="0"/>
    <n v="0"/>
    <n v="0"/>
    <n v="0"/>
    <n v="0"/>
    <n v="0"/>
    <n v="0"/>
    <n v="0"/>
    <n v="1"/>
    <m/>
    <n v="1"/>
    <m/>
    <m/>
    <m/>
    <m/>
    <m/>
    <m/>
    <m/>
    <m/>
    <m/>
    <m/>
    <n v="0"/>
    <n v="0"/>
    <m/>
    <m/>
    <n v="516178"/>
    <n v="173202"/>
    <s v="TWR"/>
    <s v="Twickenham Riverside"/>
    <m/>
    <s v="Twickenham"/>
    <m/>
    <m/>
    <m/>
    <m/>
    <m/>
    <s v="Conservation Area"/>
    <s v="CA47 Queens Road Twickenham"/>
  </r>
  <r>
    <s v="20/2284/GPD15"/>
    <s v="CHU"/>
    <s v="PA"/>
    <d v="2020-10-05T00:00:00"/>
    <d v="2023-10-05T00:00:00"/>
    <d v="2021-05-10T00:00:00"/>
    <d v="2022-03-31T00:00:00"/>
    <x v="0"/>
    <s v="Open Market"/>
    <x v="0"/>
    <s v="Conversion of 87 square metres of floorspace from B1(a) to C3 (residential) to create 1 studio unit and 1 x 1 bedroom unit"/>
    <s v="First And Second Floors, 296 Sandycombe Road, Richmond, TW9 3NG, "/>
    <s v="TW9 3NG"/>
    <m/>
    <m/>
    <m/>
    <m/>
    <m/>
    <m/>
    <m/>
    <m/>
    <m/>
    <n v="0"/>
    <n v="2"/>
    <m/>
    <m/>
    <m/>
    <m/>
    <m/>
    <m/>
    <m/>
    <m/>
    <n v="2"/>
    <n v="2"/>
    <n v="0"/>
    <n v="0"/>
    <n v="0"/>
    <n v="0"/>
    <n v="0"/>
    <n v="0"/>
    <n v="0"/>
    <n v="0"/>
    <n v="2"/>
    <m/>
    <n v="2"/>
    <m/>
    <m/>
    <m/>
    <m/>
    <m/>
    <m/>
    <m/>
    <m/>
    <m/>
    <m/>
    <n v="0"/>
    <n v="0"/>
    <m/>
    <m/>
    <n v="519056"/>
    <n v="176648"/>
    <s v="KWA"/>
    <s v="Kew"/>
    <m/>
    <m/>
    <m/>
    <m/>
    <m/>
    <m/>
    <m/>
    <s v="Conservation Area"/>
    <s v="CA15 Kew Gardens Kew"/>
  </r>
  <r>
    <s v="20/3227/FUL"/>
    <s v="CHU"/>
    <m/>
    <d v="2021-04-16T00:00:00"/>
    <d v="2024-04-16T00:00:00"/>
    <d v="2021-04-28T00:00:00"/>
    <d v="2022-03-16T00:00:00"/>
    <x v="0"/>
    <s v="Open Market"/>
    <x v="0"/>
    <s v="Conversion of a detached 2 flat property to a single dwellinghouse, conversion of garage to entrance hall, rear ground floor extension."/>
    <s v="11A Atbara Road, Teddington, TW11 9PA"/>
    <s v="TW11 9PA"/>
    <n v="1"/>
    <n v="1"/>
    <m/>
    <m/>
    <m/>
    <m/>
    <m/>
    <m/>
    <m/>
    <n v="2"/>
    <m/>
    <m/>
    <n v="1"/>
    <m/>
    <m/>
    <m/>
    <m/>
    <m/>
    <m/>
    <n v="1"/>
    <n v="-1"/>
    <n v="-1"/>
    <n v="1"/>
    <n v="0"/>
    <n v="0"/>
    <n v="0"/>
    <n v="0"/>
    <n v="0"/>
    <n v="0"/>
    <n v="-1"/>
    <m/>
    <n v="-1"/>
    <m/>
    <m/>
    <m/>
    <m/>
    <m/>
    <m/>
    <m/>
    <m/>
    <m/>
    <m/>
    <n v="0"/>
    <n v="0"/>
    <m/>
    <m/>
    <n v="516877"/>
    <n v="170799"/>
    <s v="HWI"/>
    <s v="Hampton Wick"/>
    <m/>
    <m/>
    <m/>
    <m/>
    <m/>
    <m/>
    <m/>
    <m/>
    <m/>
  </r>
  <r>
    <s v="21/0323/GPD15"/>
    <s v="CHU"/>
    <s v="PA"/>
    <d v="2021-03-15T00:00:00"/>
    <d v="2024-03-15T00:00:00"/>
    <d v="2021-06-01T00:00:00"/>
    <d v="2022-02-01T00:00:00"/>
    <x v="0"/>
    <s v="Open Market"/>
    <x v="0"/>
    <s v="Change of use of an end of terrace two storey building from office (B1) to residential use (Class C3)"/>
    <s v="1A May Road, Twickenham, TW2 6QW, "/>
    <s v="TW2 6QW"/>
    <m/>
    <m/>
    <m/>
    <m/>
    <m/>
    <m/>
    <m/>
    <m/>
    <m/>
    <n v="0"/>
    <m/>
    <n v="1"/>
    <m/>
    <m/>
    <m/>
    <m/>
    <m/>
    <m/>
    <m/>
    <n v="1"/>
    <n v="0"/>
    <n v="1"/>
    <n v="0"/>
    <n v="0"/>
    <n v="0"/>
    <n v="0"/>
    <n v="0"/>
    <n v="0"/>
    <n v="0"/>
    <n v="1"/>
    <m/>
    <n v="1"/>
    <m/>
    <m/>
    <m/>
    <m/>
    <m/>
    <m/>
    <m/>
    <m/>
    <m/>
    <m/>
    <n v="0"/>
    <n v="0"/>
    <m/>
    <m/>
    <n v="515302"/>
    <n v="173042"/>
    <s v="SOT"/>
    <s v="South Twickenham"/>
    <m/>
    <m/>
    <m/>
    <s v="Mixed Use Area"/>
    <s v="Twickenham Green"/>
    <m/>
    <m/>
    <s v="Conservation Area"/>
    <s v="CA9 Twickenham Green"/>
  </r>
  <r>
    <s v="21/0568/GPD13"/>
    <s v="CHU"/>
    <s v="PA"/>
    <d v="2021-04-27T00:00:00"/>
    <d v="2024-04-27T00:00:00"/>
    <d v="2021-07-01T00:00:00"/>
    <d v="2021-11-23T00:00:00"/>
    <x v="0"/>
    <s v="Open Market"/>
    <x v="0"/>
    <s v="Proposed change of use of part ground floor (for access &amp; refuse) &amp; first floor of betting office to class C3 2 nos. self-contained Residential Units with associated external (access to ff) &amp; internal alterations_x000a_"/>
    <s v="664 Hanworth Road, Whitton"/>
    <s v="TW4 5NP"/>
    <m/>
    <m/>
    <m/>
    <m/>
    <m/>
    <m/>
    <m/>
    <m/>
    <m/>
    <n v="0"/>
    <n v="2"/>
    <m/>
    <m/>
    <m/>
    <m/>
    <m/>
    <m/>
    <m/>
    <m/>
    <n v="2"/>
    <n v="2"/>
    <n v="0"/>
    <n v="0"/>
    <n v="0"/>
    <n v="0"/>
    <n v="0"/>
    <n v="0"/>
    <n v="0"/>
    <n v="0"/>
    <n v="2"/>
    <m/>
    <n v="2"/>
    <m/>
    <m/>
    <m/>
    <m/>
    <m/>
    <m/>
    <m/>
    <m/>
    <m/>
    <m/>
    <n v="0"/>
    <n v="0"/>
    <m/>
    <m/>
    <n v="512728"/>
    <n v="173606"/>
    <s v="HEA"/>
    <s v="Heathfield"/>
    <m/>
    <m/>
    <m/>
    <s v="Mixed Use Area"/>
    <s v="Hanworth Road"/>
    <m/>
    <m/>
    <m/>
    <m/>
  </r>
  <r>
    <s v="21/0975/FUL"/>
    <s v="CHU"/>
    <m/>
    <d v="2022-02-04T00:00:00"/>
    <d v="2025-02-04T00:00:00"/>
    <d v="2022-02-04T00:00:00"/>
    <d v="2022-03-31T00:00:00"/>
    <x v="0"/>
    <s v="Open Market"/>
    <x v="0"/>
    <s v="Removal of extraction flue, new rear boundary wall, alterations to existing ground floor rear extension, alterations/replacement windows and doors to facilitate the change of use of part ground floor from restaurant to shop/office (Class E) and part ground and upper floors from restaurant to residential use to create 2 flats (1 x 1 bedroom flat and 1 x 2 bedroom flat)"/>
    <s v="5 White Hart Lane, Barnes, London, SW13 0PX"/>
    <s v="SW13 0PX"/>
    <m/>
    <m/>
    <m/>
    <m/>
    <m/>
    <m/>
    <m/>
    <m/>
    <m/>
    <n v="0"/>
    <n v="1"/>
    <n v="1"/>
    <m/>
    <m/>
    <m/>
    <m/>
    <m/>
    <m/>
    <m/>
    <n v="2"/>
    <n v="1"/>
    <n v="1"/>
    <n v="0"/>
    <n v="0"/>
    <n v="0"/>
    <n v="0"/>
    <n v="0"/>
    <n v="0"/>
    <n v="0"/>
    <n v="2"/>
    <m/>
    <n v="2"/>
    <m/>
    <m/>
    <m/>
    <m/>
    <m/>
    <m/>
    <m/>
    <m/>
    <m/>
    <m/>
    <n v="0"/>
    <n v="0"/>
    <m/>
    <m/>
    <n v="521270"/>
    <n v="176076"/>
    <s v="MBC"/>
    <s v="Mortlake and Barnes Common"/>
    <m/>
    <m/>
    <s v="Thames Policy Area"/>
    <s v="Mixed Use Area"/>
    <s v="White Hart Lane/Mortlake H"/>
    <m/>
    <m/>
    <s v="Conservation Area"/>
    <s v="CA33 Mortlake"/>
  </r>
  <r>
    <s v="21/1113/ES191"/>
    <s v="CHU"/>
    <m/>
    <d v="2021-05-10T00:00:00"/>
    <d v="2021-05-10T00:00:00"/>
    <d v="2021-05-10T00:00:00"/>
    <d v="2021-05-10T00:00:00"/>
    <x v="0"/>
    <s v="Open Market"/>
    <x v="0"/>
    <s v="Established use as single family dwelling."/>
    <s v="2 Magna Square, East Sheen, London, SW14 8LH"/>
    <s v="SW14 8LH"/>
    <m/>
    <n v="1"/>
    <m/>
    <m/>
    <m/>
    <m/>
    <m/>
    <m/>
    <m/>
    <n v="1"/>
    <m/>
    <m/>
    <n v="1"/>
    <m/>
    <m/>
    <m/>
    <m/>
    <m/>
    <m/>
    <n v="1"/>
    <n v="0"/>
    <n v="-1"/>
    <n v="1"/>
    <n v="0"/>
    <n v="0"/>
    <n v="0"/>
    <n v="0"/>
    <n v="0"/>
    <n v="0"/>
    <n v="0"/>
    <m/>
    <n v="0"/>
    <m/>
    <m/>
    <m/>
    <m/>
    <m/>
    <m/>
    <m/>
    <m/>
    <m/>
    <m/>
    <n v="0"/>
    <n v="0"/>
    <m/>
    <m/>
    <n v="520436"/>
    <n v="175645"/>
    <s v="EAS"/>
    <s v="East Sheen"/>
    <m/>
    <s v="East Sheen"/>
    <m/>
    <m/>
    <m/>
    <m/>
    <m/>
    <m/>
    <m/>
  </r>
  <r>
    <s v="21/1163/ES191"/>
    <s v="CHU"/>
    <m/>
    <d v="2021-05-10T00:00:00"/>
    <d v="2021-05-10T00:00:00"/>
    <d v="2021-05-10T00:00:00"/>
    <d v="2021-05-10T00:00:00"/>
    <x v="0"/>
    <s v="Open Market"/>
    <x v="0"/>
    <s v="Use of property as a single residential dwelling"/>
    <s v="19 Orleans Road, Twickenham, TW1 3BJ"/>
    <s v="TW1 3BJ"/>
    <n v="1"/>
    <m/>
    <m/>
    <m/>
    <m/>
    <m/>
    <m/>
    <m/>
    <m/>
    <n v="1"/>
    <n v="1"/>
    <m/>
    <m/>
    <m/>
    <m/>
    <m/>
    <m/>
    <m/>
    <m/>
    <n v="1"/>
    <n v="0"/>
    <n v="0"/>
    <n v="0"/>
    <n v="0"/>
    <n v="0"/>
    <n v="0"/>
    <n v="0"/>
    <n v="0"/>
    <n v="0"/>
    <n v="0"/>
    <m/>
    <n v="0"/>
    <m/>
    <m/>
    <m/>
    <m/>
    <m/>
    <m/>
    <m/>
    <m/>
    <m/>
    <m/>
    <n v="0"/>
    <n v="0"/>
    <m/>
    <m/>
    <n v="516926"/>
    <n v="173754"/>
    <s v="TWR"/>
    <s v="Twickenham Riverside"/>
    <m/>
    <m/>
    <m/>
    <m/>
    <m/>
    <m/>
    <m/>
    <s v="Conservation Area"/>
    <s v="CA8 Twickenham Riverside"/>
  </r>
  <r>
    <s v="21/1270/ES191"/>
    <s v="CON"/>
    <m/>
    <d v="2021-06-29T00:00:00"/>
    <d v="2021-06-29T00:00:00"/>
    <d v="2021-06-29T00:00:00"/>
    <d v="2021-06-29T00:00:00"/>
    <x v="0"/>
    <s v="Open Market"/>
    <x v="0"/>
    <s v="Residential flat above garage."/>
    <s v="Flat , 32 St Georges Road, Twickenham, TW1 1QR"/>
    <s v="TW1 1QR"/>
    <m/>
    <m/>
    <m/>
    <m/>
    <m/>
    <m/>
    <m/>
    <m/>
    <m/>
    <n v="0"/>
    <n v="1"/>
    <m/>
    <m/>
    <m/>
    <m/>
    <m/>
    <m/>
    <m/>
    <m/>
    <n v="1"/>
    <n v="1"/>
    <n v="0"/>
    <n v="0"/>
    <n v="0"/>
    <n v="0"/>
    <n v="0"/>
    <n v="0"/>
    <n v="0"/>
    <n v="0"/>
    <n v="1"/>
    <m/>
    <n v="1"/>
    <m/>
    <m/>
    <m/>
    <m/>
    <m/>
    <m/>
    <m/>
    <m/>
    <m/>
    <m/>
    <n v="0"/>
    <n v="0"/>
    <m/>
    <m/>
    <n v="516877"/>
    <n v="174852"/>
    <s v="STM"/>
    <s v="St. Margarets and North Twickenham"/>
    <m/>
    <m/>
    <m/>
    <m/>
    <m/>
    <m/>
    <m/>
    <s v="Conservation Area"/>
    <s v="CA19 St Margarets"/>
  </r>
  <r>
    <s v="21/2589/PS192"/>
    <s v="CHU"/>
    <s v="PA"/>
    <d v="2021-09-10T00:00:00"/>
    <d v="2021-09-10T00:00:00"/>
    <d v="2021-07-29T00:00:00"/>
    <d v="2022-02-01T00:00:00"/>
    <x v="0"/>
    <s v="Open Market"/>
    <x v="0"/>
    <s v="Change of use from a single family dwellinghouse (Use Class C3(a)) to a dwellinghouse comprising 4 people living together as a single household and receiving care (Use Class C3(b))."/>
    <s v="23 Cheyne Avenue, Twickenham, TW2 6AN"/>
    <s v="TW2 6AN"/>
    <m/>
    <m/>
    <m/>
    <n v="1"/>
    <m/>
    <m/>
    <m/>
    <m/>
    <m/>
    <n v="1"/>
    <m/>
    <m/>
    <m/>
    <n v="1"/>
    <m/>
    <m/>
    <m/>
    <m/>
    <m/>
    <n v="1"/>
    <n v="0"/>
    <n v="0"/>
    <n v="0"/>
    <n v="0"/>
    <n v="0"/>
    <n v="0"/>
    <n v="0"/>
    <n v="0"/>
    <n v="0"/>
    <n v="0"/>
    <m/>
    <n v="0"/>
    <m/>
    <m/>
    <m/>
    <m/>
    <m/>
    <m/>
    <m/>
    <m/>
    <m/>
    <m/>
    <n v="0"/>
    <n v="0"/>
    <m/>
    <s v="Y"/>
    <n v="512913"/>
    <n v="173047"/>
    <s v="HEA"/>
    <s v="Heathfield"/>
    <m/>
    <m/>
    <m/>
    <m/>
    <m/>
    <m/>
    <m/>
    <m/>
    <m/>
  </r>
  <r>
    <s v="21/2812/ES191"/>
    <s v="CON"/>
    <m/>
    <d v="2021-09-28T00:00:00"/>
    <d v="2021-09-28T00:00:00"/>
    <d v="2021-09-28T00:00:00"/>
    <d v="2021-09-28T00:00:00"/>
    <x v="0"/>
    <s v="Open Market"/>
    <x v="0"/>
    <s v="To establish the use of No.5a as a separate dwelling."/>
    <s v="5A Dickens Close, Petersham, Richmond, TW10 7AU"/>
    <s v="TW10 7AU"/>
    <m/>
    <m/>
    <m/>
    <m/>
    <n v="1"/>
    <m/>
    <m/>
    <m/>
    <m/>
    <n v="1"/>
    <m/>
    <n v="1"/>
    <n v="1"/>
    <m/>
    <m/>
    <m/>
    <m/>
    <m/>
    <m/>
    <n v="2"/>
    <n v="0"/>
    <n v="1"/>
    <n v="1"/>
    <n v="0"/>
    <n v="-1"/>
    <n v="0"/>
    <n v="0"/>
    <n v="0"/>
    <n v="0"/>
    <n v="1"/>
    <m/>
    <n v="1"/>
    <m/>
    <m/>
    <m/>
    <m/>
    <m/>
    <m/>
    <m/>
    <m/>
    <m/>
    <m/>
    <n v="0"/>
    <n v="0"/>
    <m/>
    <m/>
    <n v="518107"/>
    <n v="172841"/>
    <s v="HPR"/>
    <s v="Ham, Petersham and Richmond Riverside"/>
    <m/>
    <m/>
    <m/>
    <m/>
    <m/>
    <m/>
    <m/>
    <s v="Conservation Area"/>
    <s v="CA6 Petersham"/>
  </r>
  <r>
    <s v="21/3684/ES191"/>
    <s v="CHU"/>
    <m/>
    <d v="2022-02-01T00:00:00"/>
    <d v="2025-02-01T00:00:00"/>
    <d v="2022-02-01T00:00:00"/>
    <d v="2022-02-01T00:00:00"/>
    <x v="0"/>
    <s v="Open Market"/>
    <x v="0"/>
    <s v="Use of property as a self-contained dwellinghouse"/>
    <s v="255A Sheen Lane East Sheen London SW14 8RN"/>
    <s v="SW14 8RN"/>
    <m/>
    <m/>
    <m/>
    <m/>
    <m/>
    <m/>
    <m/>
    <m/>
    <m/>
    <n v="0"/>
    <n v="1"/>
    <m/>
    <m/>
    <m/>
    <m/>
    <m/>
    <m/>
    <m/>
    <m/>
    <n v="1"/>
    <n v="1"/>
    <n v="0"/>
    <n v="0"/>
    <n v="0"/>
    <n v="0"/>
    <n v="0"/>
    <n v="0"/>
    <n v="0"/>
    <n v="0"/>
    <n v="1"/>
    <m/>
    <n v="1"/>
    <m/>
    <m/>
    <m/>
    <m/>
    <m/>
    <m/>
    <m/>
    <m/>
    <m/>
    <m/>
    <n v="0"/>
    <n v="0"/>
    <m/>
    <m/>
    <n v="520450"/>
    <n v="174830"/>
    <s v="EAS"/>
    <s v="East Sheen"/>
    <s v="Y"/>
    <m/>
    <m/>
    <m/>
    <m/>
    <m/>
    <m/>
    <m/>
    <m/>
  </r>
  <r>
    <s v="21/4059/GPD26"/>
    <s v="CHU"/>
    <s v="PA"/>
    <d v="2022-01-20T00:00:00"/>
    <d v="2025-01-20T00:00:00"/>
    <d v="2020-07-15T00:00:00"/>
    <d v="2022-03-29T00:00:00"/>
    <x v="0"/>
    <s v="Open Market"/>
    <x v="0"/>
    <s v="Change of use for part of ground floor from former A2 now Class E use (bank) to C3 use (self contained residential flat) with mezzanine floor extending over part of the commercial space below."/>
    <s v="341 Upper Richmond Road West, East Sheen, London, SW14 8QN, "/>
    <s v="SW14 8QN"/>
    <m/>
    <m/>
    <m/>
    <m/>
    <m/>
    <m/>
    <m/>
    <m/>
    <m/>
    <n v="0"/>
    <m/>
    <n v="1"/>
    <m/>
    <m/>
    <m/>
    <m/>
    <m/>
    <m/>
    <m/>
    <n v="1"/>
    <n v="0"/>
    <n v="1"/>
    <n v="0"/>
    <n v="0"/>
    <n v="0"/>
    <n v="0"/>
    <n v="0"/>
    <n v="0"/>
    <n v="0"/>
    <n v="1"/>
    <m/>
    <n v="1"/>
    <m/>
    <m/>
    <m/>
    <m/>
    <m/>
    <m/>
    <m/>
    <m/>
    <m/>
    <m/>
    <n v="0"/>
    <n v="0"/>
    <m/>
    <m/>
    <n v="520601"/>
    <n v="175400"/>
    <s v="EAS"/>
    <s v="East Sheen"/>
    <m/>
    <s v="East Sheen"/>
    <m/>
    <m/>
    <m/>
    <m/>
    <m/>
    <m/>
    <m/>
  </r>
  <r>
    <s v="22/0009/ES191"/>
    <s v="CON"/>
    <m/>
    <d v="2022-01-25T00:00:00"/>
    <d v="2025-01-25T00:00:00"/>
    <d v="2022-01-25T00:00:00"/>
    <d v="2022-01-25T00:00:00"/>
    <x v="0"/>
    <s v="Open Market"/>
    <x v="0"/>
    <s v="Use of property as a single family dwelling house"/>
    <s v="335 - 337 Lonsdale Road, Barnes, London"/>
    <s v="SW13 9PY"/>
    <m/>
    <n v="2"/>
    <m/>
    <m/>
    <m/>
    <m/>
    <m/>
    <m/>
    <m/>
    <n v="2"/>
    <m/>
    <m/>
    <m/>
    <n v="1"/>
    <m/>
    <m/>
    <m/>
    <m/>
    <m/>
    <n v="1"/>
    <n v="0"/>
    <n v="-2"/>
    <n v="0"/>
    <n v="1"/>
    <n v="0"/>
    <n v="0"/>
    <n v="0"/>
    <n v="0"/>
    <n v="0"/>
    <n v="-1"/>
    <m/>
    <n v="-1"/>
    <m/>
    <m/>
    <m/>
    <m/>
    <m/>
    <m/>
    <m/>
    <m/>
    <m/>
    <m/>
    <n v="0"/>
    <n v="0"/>
    <m/>
    <m/>
    <n v="521605"/>
    <n v="176518"/>
    <s v="BAR"/>
    <s v="Barnes"/>
    <m/>
    <m/>
    <s v="Thames Policy Area"/>
    <m/>
    <m/>
    <m/>
    <m/>
    <s v="Conservation Area"/>
    <s v="CA1 Barnes Green"/>
  </r>
  <r>
    <s v="22/0375/ES191"/>
    <s v="CON"/>
    <m/>
    <d v="2022-03-29T00:00:00"/>
    <d v="2025-03-29T00:00:00"/>
    <d v="2022-03-29T00:00:00"/>
    <d v="2022-03-29T00:00:00"/>
    <x v="0"/>
    <s v="Open Market"/>
    <x v="0"/>
    <s v="Use of the property as a self-contained dwelling at lower ground floor, and a self-contained dwelling contained across ground, 1st and 2nd floors"/>
    <s v="14 Mount Ararat Road, Richmond, TW10 6PA, "/>
    <s v="TW10 6PA"/>
    <n v="2"/>
    <n v="1"/>
    <m/>
    <m/>
    <m/>
    <m/>
    <m/>
    <m/>
    <m/>
    <n v="3"/>
    <n v="1"/>
    <m/>
    <m/>
    <n v="1"/>
    <m/>
    <m/>
    <m/>
    <m/>
    <m/>
    <n v="2"/>
    <n v="-1"/>
    <n v="-1"/>
    <n v="0"/>
    <n v="1"/>
    <n v="0"/>
    <n v="0"/>
    <n v="0"/>
    <n v="0"/>
    <n v="0"/>
    <n v="-1"/>
    <m/>
    <n v="-1"/>
    <m/>
    <m/>
    <m/>
    <m/>
    <m/>
    <m/>
    <m/>
    <m/>
    <m/>
    <m/>
    <n v="0"/>
    <n v="0"/>
    <m/>
    <m/>
    <n v="518245"/>
    <n v="174790"/>
    <s v="SRW"/>
    <s v="South Richmond"/>
    <m/>
    <m/>
    <m/>
    <m/>
    <m/>
    <m/>
    <m/>
    <s v="Conservation Area"/>
    <s v="CA30 St Matthias Richmond"/>
  </r>
  <r>
    <s v="07/3348/FUL"/>
    <s v="NEW"/>
    <m/>
    <d v="2008-04-01T00:00:00"/>
    <d v="2011-04-01T00:00:00"/>
    <d v="2012-08-17T00:00:00"/>
    <m/>
    <x v="1"/>
    <s v="Open Market"/>
    <x v="0"/>
    <s v="Demolition of existing house and outbuildings, construction of 3 houses."/>
    <s v="289 Petersham Road, Richmond, Surrey, TW10 7DA"/>
    <s v="TW10 7DA"/>
    <m/>
    <m/>
    <m/>
    <n v="1"/>
    <m/>
    <m/>
    <m/>
    <m/>
    <m/>
    <n v="1"/>
    <n v="1"/>
    <m/>
    <m/>
    <n v="2"/>
    <m/>
    <m/>
    <m/>
    <m/>
    <m/>
    <n v="3"/>
    <n v="1"/>
    <n v="0"/>
    <n v="0"/>
    <n v="1"/>
    <n v="0"/>
    <n v="0"/>
    <n v="0"/>
    <n v="0"/>
    <n v="0"/>
    <n v="2"/>
    <m/>
    <m/>
    <m/>
    <n v="2"/>
    <m/>
    <m/>
    <m/>
    <m/>
    <m/>
    <m/>
    <m/>
    <m/>
    <n v="2"/>
    <n v="2"/>
    <m/>
    <m/>
    <n v="517856"/>
    <n v="172364"/>
    <s v="HPR"/>
    <s v="Ham, Petersham and Richmond Riverside"/>
    <m/>
    <m/>
    <m/>
    <m/>
    <m/>
    <m/>
    <m/>
    <m/>
    <m/>
  </r>
  <r>
    <s v="07/3512/FUL"/>
    <s v="NEW"/>
    <m/>
    <d v="2008-01-30T00:00:00"/>
    <d v="2011-01-30T00:00:00"/>
    <d v="2011-01-25T00:00:00"/>
    <m/>
    <x v="1"/>
    <s v="Open Market"/>
    <x v="0"/>
    <s v="Demolition of an existing bungalow and construction of two new residential units. Separate entrance will be provided to both dwellings. The developments two main levels: above lower ground and a built out roof area underneath a pitch roof."/>
    <s v="64 Ormond Avenue, Hampton, TW12 2RX"/>
    <s v="TW12 2RX"/>
    <m/>
    <m/>
    <n v="1"/>
    <m/>
    <m/>
    <m/>
    <m/>
    <m/>
    <m/>
    <n v="1"/>
    <n v="1"/>
    <m/>
    <m/>
    <n v="1"/>
    <m/>
    <m/>
    <m/>
    <m/>
    <m/>
    <n v="2"/>
    <n v="1"/>
    <n v="0"/>
    <n v="-1"/>
    <n v="1"/>
    <n v="0"/>
    <n v="0"/>
    <n v="0"/>
    <n v="0"/>
    <n v="0"/>
    <n v="1"/>
    <m/>
    <m/>
    <m/>
    <n v="1"/>
    <m/>
    <m/>
    <m/>
    <m/>
    <m/>
    <m/>
    <m/>
    <m/>
    <n v="1"/>
    <n v="1"/>
    <m/>
    <m/>
    <n v="513713"/>
    <n v="169858"/>
    <s v="HTN"/>
    <s v="Hampton"/>
    <m/>
    <m/>
    <m/>
    <m/>
    <m/>
    <m/>
    <m/>
    <m/>
    <m/>
  </r>
  <r>
    <s v="11/0468/PS192"/>
    <s v="NEW"/>
    <m/>
    <d v="2011-03-07T00:00:00"/>
    <d v="2014-03-07T00:00:00"/>
    <d v="2011-03-07T00:00:00"/>
    <m/>
    <x v="1"/>
    <s v="Open Market"/>
    <x v="1"/>
    <s v="Continuing construction of block of 11 flats on site of Osbourne House under permission 07/2991/FUL after 28/02/2011 (when the permission would otherwise have expired) will be lawful."/>
    <s v="Becketts Wharf And Osbourne House, Becketts Place, Hampton Wick"/>
    <s v="KT1 4ER"/>
    <m/>
    <m/>
    <m/>
    <m/>
    <m/>
    <m/>
    <m/>
    <m/>
    <m/>
    <n v="0"/>
    <n v="4"/>
    <n v="7"/>
    <m/>
    <m/>
    <m/>
    <m/>
    <m/>
    <m/>
    <m/>
    <n v="11"/>
    <n v="4"/>
    <n v="7"/>
    <n v="0"/>
    <n v="0"/>
    <n v="0"/>
    <n v="0"/>
    <n v="0"/>
    <n v="0"/>
    <n v="0"/>
    <n v="11"/>
    <s v="Y"/>
    <m/>
    <m/>
    <n v="11"/>
    <m/>
    <m/>
    <m/>
    <m/>
    <m/>
    <m/>
    <m/>
    <m/>
    <n v="11"/>
    <n v="11"/>
    <m/>
    <m/>
    <n v="517650"/>
    <n v="169624"/>
    <s v="HWI"/>
    <s v="Hampton Wick"/>
    <m/>
    <m/>
    <s v="Thames Policy Area"/>
    <s v="Mixed Use Area"/>
    <s v="Hampton Wick"/>
    <m/>
    <m/>
    <s v="Conservation Area"/>
    <s v="CA18 Hampton Wick"/>
  </r>
  <r>
    <s v="13/1327/FUL"/>
    <s v="CHU"/>
    <m/>
    <d v="2013-09-03T00:00:00"/>
    <d v="2016-09-03T00:00:00"/>
    <d v="2016-08-19T00:00:00"/>
    <m/>
    <x v="1"/>
    <s v="Open Market"/>
    <x v="0"/>
    <s v="Reversion of Doughty House and Doughty Cottage, change of use from D1 gallery to a single family dwelling. New conservatory with basement below; underground car parking beneath the upper garden and linked to Doughty House; part re-construction of rear ele"/>
    <s v="Doughty House And Doughty Cottage, 142 - 142A Richmond Hill, Richmond"/>
    <s v="TW10 6RN"/>
    <m/>
    <m/>
    <m/>
    <n v="2"/>
    <m/>
    <m/>
    <m/>
    <m/>
    <m/>
    <n v="2"/>
    <m/>
    <m/>
    <m/>
    <n v="1"/>
    <m/>
    <m/>
    <m/>
    <m/>
    <m/>
    <n v="1"/>
    <n v="0"/>
    <n v="0"/>
    <n v="0"/>
    <n v="-1"/>
    <n v="0"/>
    <n v="0"/>
    <n v="0"/>
    <n v="0"/>
    <n v="0"/>
    <n v="-1"/>
    <m/>
    <m/>
    <m/>
    <n v="-1"/>
    <m/>
    <m/>
    <m/>
    <m/>
    <m/>
    <m/>
    <m/>
    <m/>
    <n v="-1"/>
    <n v="-1"/>
    <m/>
    <m/>
    <n v="518397"/>
    <n v="173968"/>
    <s v="HPR"/>
    <s v="Ham, Petersham and Richmond Riverside"/>
    <m/>
    <m/>
    <s v="Thames Policy Area"/>
    <m/>
    <m/>
    <m/>
    <m/>
    <s v="Conservation Area"/>
    <s v="CA5 Richmond Hill"/>
  </r>
  <r>
    <s v="14/2797/P3JPA"/>
    <s v="CHU"/>
    <s v="PA"/>
    <d v="2014-08-20T00:00:00"/>
    <d v="2017-11-27T00:00:00"/>
    <d v="2017-06-30T00:00:00"/>
    <m/>
    <x v="1"/>
    <s v="Open Market"/>
    <x v="0"/>
    <s v="Proposed change of use of part of an existing two storey office block (B1a Use Class) to Residential (C3 Use Class) creating 6 No.flats (comprising 1 x 1-bed unit and 5 x 2-bed units)."/>
    <s v="Crane Mews, 32 Gould Road, Twickenham"/>
    <s v="TW2 6RS"/>
    <m/>
    <m/>
    <m/>
    <m/>
    <m/>
    <m/>
    <m/>
    <m/>
    <m/>
    <n v="0"/>
    <n v="1"/>
    <n v="5"/>
    <m/>
    <m/>
    <m/>
    <m/>
    <m/>
    <m/>
    <m/>
    <n v="6"/>
    <n v="1"/>
    <n v="5"/>
    <n v="0"/>
    <n v="0"/>
    <n v="0"/>
    <n v="0"/>
    <n v="0"/>
    <n v="0"/>
    <n v="0"/>
    <n v="6"/>
    <m/>
    <m/>
    <m/>
    <n v="6"/>
    <m/>
    <m/>
    <m/>
    <m/>
    <m/>
    <m/>
    <m/>
    <m/>
    <n v="6"/>
    <n v="6"/>
    <m/>
    <m/>
    <n v="515206"/>
    <n v="173341"/>
    <s v="SOT"/>
    <s v="South Twickenham"/>
    <m/>
    <m/>
    <m/>
    <m/>
    <m/>
    <m/>
    <m/>
    <m/>
    <m/>
  </r>
  <r>
    <s v="14/5284/FUL"/>
    <s v="CON"/>
    <m/>
    <d v="2015-02-16T00:00:00"/>
    <d v="2018-02-16T00:00:00"/>
    <d v="2018-03-23T00:00:00"/>
    <m/>
    <x v="1"/>
    <s v="Open Market"/>
    <x v="0"/>
    <s v="The reversion of a Building of Townscape Merit from two self-contained flats (1x1 and 1x3 beds) to a single-family dwelling (Use Class C3: Dwelling Houses) including a rear side infill extension with associated works."/>
    <s v="46 Halford Road, Richmond"/>
    <s v="TW10 6AP"/>
    <n v="1"/>
    <m/>
    <n v="1"/>
    <m/>
    <m/>
    <m/>
    <m/>
    <m/>
    <m/>
    <n v="2"/>
    <m/>
    <m/>
    <m/>
    <n v="1"/>
    <m/>
    <m/>
    <m/>
    <m/>
    <m/>
    <n v="1"/>
    <n v="-1"/>
    <n v="0"/>
    <n v="-1"/>
    <n v="1"/>
    <n v="0"/>
    <n v="0"/>
    <n v="0"/>
    <n v="0"/>
    <n v="0"/>
    <n v="-1"/>
    <m/>
    <m/>
    <m/>
    <n v="-1"/>
    <m/>
    <m/>
    <m/>
    <m/>
    <m/>
    <m/>
    <m/>
    <m/>
    <n v="-1"/>
    <n v="-1"/>
    <m/>
    <m/>
    <n v="518090"/>
    <n v="174701"/>
    <s v="SRW"/>
    <s v="South Richmond"/>
    <m/>
    <m/>
    <m/>
    <m/>
    <m/>
    <m/>
    <m/>
    <s v="Conservation Area"/>
    <s v="CA5 Richmond Hill"/>
  </r>
  <r>
    <s v="15/1486/FUL"/>
    <s v="NEW"/>
    <m/>
    <d v="2015-07-16T00:00:00"/>
    <d v="2018-07-16T00:00:00"/>
    <d v="2018-06-04T00:00:00"/>
    <m/>
    <x v="1"/>
    <s v="Open Market"/>
    <x v="0"/>
    <s v="Demolition of existing dwelling and erection of 2 No.4 bed semi-detached dwellings with associated parking and landscaping."/>
    <s v="8 Heathside, Whitton, TW4 5NN"/>
    <s v="TW4 5NN"/>
    <m/>
    <n v="1"/>
    <m/>
    <m/>
    <m/>
    <m/>
    <m/>
    <m/>
    <m/>
    <n v="1"/>
    <m/>
    <m/>
    <m/>
    <n v="2"/>
    <m/>
    <m/>
    <m/>
    <m/>
    <m/>
    <n v="2"/>
    <n v="0"/>
    <n v="-1"/>
    <n v="0"/>
    <n v="2"/>
    <n v="0"/>
    <n v="0"/>
    <n v="0"/>
    <n v="0"/>
    <n v="0"/>
    <n v="1"/>
    <m/>
    <m/>
    <m/>
    <n v="1"/>
    <m/>
    <m/>
    <m/>
    <m/>
    <m/>
    <m/>
    <m/>
    <m/>
    <n v="1"/>
    <n v="1"/>
    <m/>
    <m/>
    <n v="512819"/>
    <n v="173657"/>
    <s v="HEA"/>
    <s v="Heathfield"/>
    <m/>
    <m/>
    <m/>
    <m/>
    <m/>
    <m/>
    <m/>
    <m/>
    <m/>
  </r>
  <r>
    <s v="15/2204/FUL"/>
    <s v="NEW"/>
    <m/>
    <d v="2018-07-03T00:00:00"/>
    <d v="2021-07-03T00:00:00"/>
    <d v="2021-07-03T00:00:00"/>
    <m/>
    <x v="1"/>
    <s v="Open Market"/>
    <x v="0"/>
    <s v="Change of use from a private garage and store to a 2 bedroom house with associated single storey extensions; retention of existing photovoltaic arrays; associated cycle and refuse/recycle stores; hard and soft landscaping and installation of car turntable"/>
    <s v="1E Colonial Avenue, Twickenham, TW2 7EE, "/>
    <s v="TW2 7EE"/>
    <m/>
    <m/>
    <m/>
    <m/>
    <m/>
    <m/>
    <m/>
    <m/>
    <m/>
    <n v="0"/>
    <m/>
    <n v="1"/>
    <m/>
    <m/>
    <m/>
    <m/>
    <m/>
    <m/>
    <m/>
    <n v="1"/>
    <n v="0"/>
    <n v="1"/>
    <n v="0"/>
    <n v="0"/>
    <n v="0"/>
    <n v="0"/>
    <n v="0"/>
    <n v="0"/>
    <n v="0"/>
    <n v="1"/>
    <m/>
    <m/>
    <n v="1"/>
    <m/>
    <m/>
    <m/>
    <m/>
    <m/>
    <m/>
    <m/>
    <m/>
    <m/>
    <n v="1"/>
    <n v="1"/>
    <m/>
    <m/>
    <n v="514174"/>
    <n v="174381"/>
    <s v="WHI"/>
    <s v="Whitton"/>
    <m/>
    <m/>
    <m/>
    <m/>
    <m/>
    <m/>
    <m/>
    <m/>
    <m/>
  </r>
  <r>
    <s v="15/3072/FUL"/>
    <s v="CHU"/>
    <m/>
    <d v="2016-10-07T00:00:00"/>
    <d v="2019-10-07T00:00:00"/>
    <d v="2018-03-01T00:00:00"/>
    <m/>
    <x v="1"/>
    <s v="Open Market"/>
    <x v="0"/>
    <s v="Conversion, extension and alteration of the existing church building to provide for 6 x 2 bedroom flats over four levels together with 6 off-street car parking spaces, motorcycle parking, garden amenity areas and refuse, recycling and cycle parking areas."/>
    <s v="Christ Church, Station Road, Teddington"/>
    <s v="TW11"/>
    <m/>
    <m/>
    <m/>
    <m/>
    <m/>
    <m/>
    <m/>
    <m/>
    <m/>
    <n v="0"/>
    <m/>
    <n v="6"/>
    <m/>
    <m/>
    <m/>
    <m/>
    <m/>
    <m/>
    <m/>
    <n v="6"/>
    <n v="0"/>
    <n v="6"/>
    <n v="0"/>
    <n v="0"/>
    <n v="0"/>
    <n v="0"/>
    <n v="0"/>
    <n v="0"/>
    <n v="0"/>
    <n v="6"/>
    <m/>
    <m/>
    <n v="6"/>
    <m/>
    <m/>
    <m/>
    <m/>
    <m/>
    <m/>
    <m/>
    <m/>
    <m/>
    <n v="6"/>
    <n v="6"/>
    <m/>
    <m/>
    <n v="516013"/>
    <n v="171023"/>
    <s v="TED"/>
    <s v="Teddington"/>
    <m/>
    <m/>
    <m/>
    <m/>
    <m/>
    <m/>
    <m/>
    <s v="Conservation Area"/>
    <s v="CA37 High Street Teddington"/>
  </r>
  <r>
    <s v="15/3296/FUL"/>
    <s v="NEW"/>
    <m/>
    <d v="2019-08-13T00:00:00"/>
    <d v="2022-08-13T00:00:00"/>
    <d v="2021-03-31T00:00:00"/>
    <d v="2022-08-17T00:00:00"/>
    <x v="1"/>
    <s v="London Affordable Rent"/>
    <x v="0"/>
    <s v="SITE A:-Removal of 40 garages Create a short terrace of high quality two storey houses consisting of three x  three-bedroom houses and two x  four-bedroom houses. Provision of 16 parking spaces in a shared surface courtyard"/>
    <s v="Garages Site A, Bucklands Road, Teddington"/>
    <s v="TW11"/>
    <m/>
    <m/>
    <m/>
    <m/>
    <m/>
    <m/>
    <m/>
    <m/>
    <m/>
    <n v="0"/>
    <m/>
    <m/>
    <n v="3"/>
    <n v="2"/>
    <m/>
    <m/>
    <m/>
    <m/>
    <m/>
    <n v="5"/>
    <n v="0"/>
    <n v="0"/>
    <n v="3"/>
    <n v="2"/>
    <n v="0"/>
    <n v="0"/>
    <n v="0"/>
    <n v="0"/>
    <n v="0"/>
    <n v="5"/>
    <m/>
    <m/>
    <n v="5"/>
    <m/>
    <m/>
    <m/>
    <m/>
    <m/>
    <m/>
    <m/>
    <m/>
    <m/>
    <n v="5"/>
    <n v="5"/>
    <m/>
    <m/>
    <n v="517328"/>
    <n v="170954"/>
    <s v="HWI"/>
    <s v="Hampton Wick"/>
    <m/>
    <m/>
    <m/>
    <m/>
    <m/>
    <m/>
    <m/>
    <m/>
    <m/>
  </r>
  <r>
    <s v="15/3297/FUL"/>
    <s v="NEW"/>
    <m/>
    <d v="2019-08-13T00:00:00"/>
    <d v="2022-08-13T00:00:00"/>
    <d v="2021-03-31T00:00:00"/>
    <m/>
    <x v="1"/>
    <s v="London Affordable Rent"/>
    <x v="0"/>
    <s v="SITE B The site is currently an open parking court of approximately 28 spaces accessed from Bucklands Road. Create a pair of semi-detached high quality four-bedroom houses._x000a_-Provision of 24 car parking spaces"/>
    <s v="Garage Site B, Bucklands Road, Teddington"/>
    <s v="TW11"/>
    <m/>
    <m/>
    <m/>
    <m/>
    <m/>
    <m/>
    <m/>
    <m/>
    <m/>
    <n v="0"/>
    <m/>
    <m/>
    <m/>
    <n v="2"/>
    <m/>
    <m/>
    <m/>
    <m/>
    <m/>
    <n v="2"/>
    <n v="0"/>
    <n v="0"/>
    <n v="0"/>
    <n v="2"/>
    <n v="0"/>
    <n v="0"/>
    <n v="0"/>
    <n v="0"/>
    <n v="0"/>
    <n v="2"/>
    <m/>
    <m/>
    <m/>
    <n v="2"/>
    <m/>
    <m/>
    <m/>
    <m/>
    <m/>
    <m/>
    <m/>
    <m/>
    <n v="2"/>
    <n v="2"/>
    <m/>
    <m/>
    <n v="517351"/>
    <n v="170884"/>
    <s v="HWI"/>
    <s v="Hampton Wick"/>
    <m/>
    <m/>
    <m/>
    <m/>
    <m/>
    <m/>
    <m/>
    <m/>
    <m/>
  </r>
  <r>
    <s v="16/0058/FUL"/>
    <s v="CHU"/>
    <m/>
    <d v="2016-07-14T00:00:00"/>
    <d v="2019-07-14T00:00:00"/>
    <d v="2019-07-10T00:00:00"/>
    <m/>
    <x v="1"/>
    <s v="Open Market"/>
    <x v="0"/>
    <s v="Change of use of 2nd floor and 3rd floor level from ancillary retail to nine 1 bedroom flats (C3 use) with external alterations and enclosure of walkway at 1st floor, new residential access, bin store, bicycle storage, replacement of plant, new stairs to"/>
    <s v="29 George Street, Richmond, TW9 1HY"/>
    <s v="TW9 1HY"/>
    <m/>
    <m/>
    <m/>
    <m/>
    <m/>
    <m/>
    <m/>
    <m/>
    <m/>
    <n v="0"/>
    <n v="9"/>
    <m/>
    <m/>
    <m/>
    <m/>
    <m/>
    <m/>
    <m/>
    <m/>
    <n v="9"/>
    <n v="9"/>
    <n v="0"/>
    <n v="0"/>
    <n v="0"/>
    <n v="0"/>
    <n v="0"/>
    <n v="0"/>
    <n v="0"/>
    <n v="0"/>
    <n v="9"/>
    <m/>
    <m/>
    <m/>
    <m/>
    <n v="9"/>
    <m/>
    <m/>
    <m/>
    <m/>
    <m/>
    <m/>
    <m/>
    <n v="9"/>
    <n v="9"/>
    <m/>
    <m/>
    <n v="517924"/>
    <n v="174891"/>
    <s v="SRW"/>
    <s v="South Richmond"/>
    <m/>
    <s v="Richmond"/>
    <m/>
    <m/>
    <m/>
    <m/>
    <m/>
    <s v="Conservation Area"/>
    <s v="CA17 Central Richmond"/>
  </r>
  <r>
    <s v="16/0606/FUL"/>
    <s v="MIX"/>
    <m/>
    <d v="2017-09-05T00:00:00"/>
    <d v="2021-05-01T00:00:00"/>
    <d v="2021-04-26T00:00:00"/>
    <m/>
    <x v="1"/>
    <s v="Open Market"/>
    <x v="0"/>
    <s v="Retention of former police station building with partial demolition of the rear wings of the police station and demolition of the rear garages and the construction of 28 residential units (4 x 1 bedroom, 12 x 2 bedroom, 10 x 3 bedroom and 2 x 4 bedroom) a"/>
    <s v="Police Station, 60 - 68 Station Road, Hampton"/>
    <s v="TW12 2AX"/>
    <m/>
    <m/>
    <m/>
    <m/>
    <m/>
    <m/>
    <m/>
    <m/>
    <m/>
    <n v="0"/>
    <n v="4"/>
    <n v="12"/>
    <n v="10"/>
    <n v="2"/>
    <m/>
    <m/>
    <m/>
    <m/>
    <m/>
    <n v="28"/>
    <n v="4"/>
    <n v="12"/>
    <n v="10"/>
    <n v="2"/>
    <n v="0"/>
    <n v="0"/>
    <n v="0"/>
    <n v="0"/>
    <n v="0"/>
    <n v="28"/>
    <s v="Y"/>
    <m/>
    <m/>
    <m/>
    <n v="28"/>
    <m/>
    <m/>
    <m/>
    <m/>
    <m/>
    <m/>
    <m/>
    <n v="28"/>
    <n v="28"/>
    <m/>
    <m/>
    <n v="513766"/>
    <n v="169736"/>
    <s v="HTN"/>
    <s v="Hampton"/>
    <m/>
    <m/>
    <m/>
    <s v="Mixed Use Area"/>
    <s v="Station Road, Hampton"/>
    <m/>
    <m/>
    <s v="Conservation Area"/>
    <s v="CA12 Hampton Village"/>
  </r>
  <r>
    <s v="16/0680/FUL"/>
    <s v="EXT"/>
    <m/>
    <d v="2016-04-19T00:00:00"/>
    <d v="2019-04-19T00:00:00"/>
    <d v="2016-07-01T00:00:00"/>
    <m/>
    <x v="1"/>
    <s v="Open Market"/>
    <x v="0"/>
    <s v="Part demolition of single dwelling house and formation of two semi-detached houses."/>
    <s v="2 Firs Avenue, East Sheen, SW14 7NZ"/>
    <s v="SW14 7NZ"/>
    <m/>
    <m/>
    <m/>
    <n v="1"/>
    <m/>
    <m/>
    <m/>
    <m/>
    <m/>
    <n v="1"/>
    <m/>
    <m/>
    <m/>
    <n v="2"/>
    <m/>
    <m/>
    <m/>
    <m/>
    <m/>
    <n v="2"/>
    <n v="0"/>
    <n v="0"/>
    <n v="0"/>
    <n v="1"/>
    <n v="0"/>
    <n v="0"/>
    <n v="0"/>
    <n v="0"/>
    <n v="0"/>
    <n v="1"/>
    <m/>
    <m/>
    <n v="1"/>
    <m/>
    <m/>
    <m/>
    <m/>
    <m/>
    <m/>
    <m/>
    <m/>
    <m/>
    <n v="1"/>
    <n v="1"/>
    <m/>
    <m/>
    <n v="520343"/>
    <n v="175141"/>
    <s v="EAS"/>
    <s v="East Sheen"/>
    <m/>
    <m/>
    <m/>
    <m/>
    <m/>
    <m/>
    <m/>
    <m/>
    <m/>
  </r>
  <r>
    <s v="16/0905/FUL"/>
    <s v="NEW"/>
    <m/>
    <d v="2017-02-23T00:00:00"/>
    <d v="2020-02-23T00:00:00"/>
    <d v="2020-02-19T00:00:00"/>
    <m/>
    <x v="1"/>
    <s v="Open Market"/>
    <x v="0"/>
    <s v="Demolition of the existing hall and the erection of a new community facility building and 6 flats"/>
    <s v="275 Sandycombe Road, Richmond, TW9 3LU"/>
    <s v="TW9 3LU"/>
    <m/>
    <m/>
    <m/>
    <m/>
    <m/>
    <m/>
    <m/>
    <m/>
    <m/>
    <n v="0"/>
    <n v="4"/>
    <n v="2"/>
    <m/>
    <m/>
    <m/>
    <m/>
    <m/>
    <m/>
    <m/>
    <n v="6"/>
    <n v="4"/>
    <n v="2"/>
    <n v="0"/>
    <n v="0"/>
    <n v="0"/>
    <n v="0"/>
    <n v="0"/>
    <n v="0"/>
    <n v="0"/>
    <n v="6"/>
    <m/>
    <m/>
    <m/>
    <n v="6"/>
    <m/>
    <m/>
    <m/>
    <m/>
    <m/>
    <m/>
    <m/>
    <m/>
    <n v="6"/>
    <n v="6"/>
    <m/>
    <m/>
    <n v="519126"/>
    <n v="176420"/>
    <s v="KWA"/>
    <s v="Kew"/>
    <m/>
    <m/>
    <m/>
    <s v="Mixed Use Area"/>
    <s v="Sandycombe Road North"/>
    <m/>
    <m/>
    <s v="Conservation Area"/>
    <s v="CA15 Kew Gardens Kew"/>
  </r>
  <r>
    <s v="16/2306/FUL"/>
    <s v="CON"/>
    <m/>
    <d v="2016-08-17T00:00:00"/>
    <d v="2019-08-17T00:00:00"/>
    <d v="2019-01-14T00:00:00"/>
    <d v="2022-06-01T00:00:00"/>
    <x v="1"/>
    <s v="Open Market"/>
    <x v="0"/>
    <s v="Conversion of the building into one family house, plus an additional apartment at basement level to the front."/>
    <s v="112 Richmond Hill, Richmond"/>
    <s v="TW10 6RJ"/>
    <n v="2"/>
    <n v="2"/>
    <n v="1"/>
    <m/>
    <m/>
    <m/>
    <m/>
    <m/>
    <m/>
    <n v="5"/>
    <n v="1"/>
    <m/>
    <m/>
    <n v="1"/>
    <m/>
    <m/>
    <m/>
    <m/>
    <m/>
    <n v="2"/>
    <n v="-1"/>
    <n v="-2"/>
    <n v="-1"/>
    <n v="1"/>
    <n v="0"/>
    <n v="0"/>
    <n v="0"/>
    <n v="0"/>
    <n v="0"/>
    <n v="-3"/>
    <m/>
    <m/>
    <n v="-3"/>
    <m/>
    <m/>
    <m/>
    <m/>
    <m/>
    <m/>
    <m/>
    <m/>
    <m/>
    <n v="-3"/>
    <n v="-3"/>
    <m/>
    <m/>
    <n v="518294"/>
    <n v="174078"/>
    <s v="HPR"/>
    <s v="Ham, Petersham and Richmond Riverside"/>
    <m/>
    <m/>
    <s v="Thames Policy Area"/>
    <m/>
    <m/>
    <m/>
    <m/>
    <s v="Conservation Area"/>
    <s v="CA5 Richmond Hill"/>
  </r>
  <r>
    <s v="16/2537/FUL"/>
    <s v="NEW"/>
    <m/>
    <d v="2019-04-03T00:00:00"/>
    <d v="2022-04-03T00:00:00"/>
    <d v="2022-03-16T00:00:00"/>
    <m/>
    <x v="1"/>
    <s v="Open Market"/>
    <x v="0"/>
    <s v="Demolition of the existing building, and redevelopment of the site for 8 residential units (1 x 1 bed, 7 x 2 bed units) with associated car and cycle parking, amenity space, refuse and recycling storage."/>
    <s v="1D Becketts Place_x000d_Hampton Wick_x000d__x000d_"/>
    <s v="KT1 4EW"/>
    <n v="3"/>
    <m/>
    <m/>
    <m/>
    <m/>
    <m/>
    <m/>
    <m/>
    <m/>
    <n v="3"/>
    <n v="1"/>
    <n v="7"/>
    <m/>
    <m/>
    <m/>
    <m/>
    <m/>
    <m/>
    <m/>
    <n v="8"/>
    <n v="-2"/>
    <n v="7"/>
    <n v="0"/>
    <n v="0"/>
    <n v="0"/>
    <n v="0"/>
    <n v="0"/>
    <n v="0"/>
    <n v="0"/>
    <n v="5"/>
    <m/>
    <m/>
    <m/>
    <n v="5"/>
    <m/>
    <m/>
    <m/>
    <m/>
    <m/>
    <m/>
    <m/>
    <m/>
    <n v="5"/>
    <n v="5"/>
    <m/>
    <m/>
    <n v="517622"/>
    <n v="169605"/>
    <s v="HWI"/>
    <s v="Hampton Wick"/>
    <m/>
    <m/>
    <s v="Thames Policy Area"/>
    <s v="Mixed Use Area"/>
    <s v="Hampton Wick"/>
    <m/>
    <m/>
    <s v="Conservation Area"/>
    <s v="CA18 Hampton Wick"/>
  </r>
  <r>
    <s v="16/3293/RES"/>
    <s v="NEW"/>
    <m/>
    <d v="2016-11-03T00:00:00"/>
    <d v="2019-11-03T00:00:00"/>
    <d v="2017-03-13T00:00:00"/>
    <m/>
    <x v="1"/>
    <s v="Open Market"/>
    <x v="0"/>
    <s v="Detailed Reserved Matters application including Appearance, Landscaping, Layout and Scale for the Schools Development Zone pursuant to Conditions U08026 and U08031 of Outline Planning Permission 15/3038/OUT dated 16.08.16 (Outline application for the demo"/>
    <s v="Land At Junction Of A316 And Langhorn Drive And Richmond College Site (Including Craneford Way East Playing Fields And Marsh Farm Lane), Egerton Road, Twickenham"/>
    <s v="TW2 7SJ"/>
    <m/>
    <m/>
    <m/>
    <m/>
    <m/>
    <m/>
    <m/>
    <m/>
    <m/>
    <n v="0"/>
    <n v="38"/>
    <n v="68"/>
    <n v="32"/>
    <n v="15"/>
    <m/>
    <m/>
    <m/>
    <m/>
    <m/>
    <n v="153"/>
    <n v="38"/>
    <n v="68"/>
    <n v="32"/>
    <n v="15"/>
    <n v="0"/>
    <n v="0"/>
    <n v="0"/>
    <n v="0"/>
    <n v="0"/>
    <n v="153"/>
    <s v="Y"/>
    <m/>
    <m/>
    <m/>
    <n v="76.5"/>
    <n v="76.5"/>
    <m/>
    <m/>
    <m/>
    <m/>
    <m/>
    <m/>
    <n v="153"/>
    <n v="153"/>
    <m/>
    <m/>
    <n v="515304"/>
    <n v="173889"/>
    <s v="STM"/>
    <s v="St. Margarets and North Twickenham"/>
    <m/>
    <m/>
    <m/>
    <m/>
    <m/>
    <m/>
    <m/>
    <m/>
    <m/>
  </r>
  <r>
    <s v="16/3293/RES"/>
    <s v="NEW"/>
    <m/>
    <d v="2016-11-03T00:00:00"/>
    <d v="2019-11-03T00:00:00"/>
    <d v="2017-03-13T00:00:00"/>
    <m/>
    <x v="1"/>
    <s v="Affordable Rent"/>
    <x v="0"/>
    <s v="Detailed Reserved Matters application including Appearance, Landscaping, Layout and Scale for the Schools Development Zone pursuant to Conditions U08026 and U08031 of Outline Planning Permission 15/3038/OUT dated 16.08.16 (Outline application for the demo"/>
    <s v="Land At Junction Of A316 And Langhorn Drive And Richmond College Site (Including Craneford Way East Playing Fields And Marsh Farm Lane), Egerton Road, Twickenham"/>
    <s v="TW2 7SJ"/>
    <m/>
    <m/>
    <m/>
    <m/>
    <m/>
    <m/>
    <m/>
    <m/>
    <m/>
    <n v="0"/>
    <n v="3"/>
    <n v="11"/>
    <n v="5"/>
    <n v="3"/>
    <m/>
    <m/>
    <m/>
    <m/>
    <m/>
    <n v="22"/>
    <n v="3"/>
    <n v="11"/>
    <n v="5"/>
    <n v="3"/>
    <n v="0"/>
    <n v="0"/>
    <n v="0"/>
    <n v="0"/>
    <n v="0"/>
    <n v="22"/>
    <s v="Y"/>
    <m/>
    <m/>
    <m/>
    <n v="11"/>
    <n v="11"/>
    <m/>
    <m/>
    <m/>
    <m/>
    <m/>
    <m/>
    <n v="22"/>
    <n v="22"/>
    <m/>
    <m/>
    <n v="515304"/>
    <n v="173889"/>
    <s v="STM"/>
    <s v="St. Margarets and North Twickenham"/>
    <m/>
    <m/>
    <m/>
    <m/>
    <m/>
    <m/>
    <m/>
    <m/>
    <m/>
  </r>
  <r>
    <s v="16/3293/RES"/>
    <s v="NEW"/>
    <m/>
    <d v="2016-11-03T00:00:00"/>
    <d v="2019-11-03T00:00:00"/>
    <d v="2017-03-13T00:00:00"/>
    <m/>
    <x v="1"/>
    <s v="Intermediate"/>
    <x v="0"/>
    <s v="Detailed Reserved Matters application including Appearance, Landscaping, Layout and Scale for the Schools Development Zone pursuant to Conditions U08026 and U08031 of Outline Planning Permission 15/3038/OUT dated 16.08.16 (Outline application for the demo"/>
    <s v="Land At Junction Of A316 And Langhorn Drive And Richmond College Site (Including Craneford Way East Playing Fields And Marsh Farm Lane), Egerton Road, Twickenham"/>
    <s v="TW2 7SJ"/>
    <m/>
    <m/>
    <m/>
    <m/>
    <m/>
    <m/>
    <m/>
    <m/>
    <m/>
    <n v="0"/>
    <n v="4"/>
    <n v="1"/>
    <m/>
    <m/>
    <m/>
    <m/>
    <m/>
    <m/>
    <m/>
    <n v="5"/>
    <n v="4"/>
    <n v="1"/>
    <n v="0"/>
    <n v="0"/>
    <n v="0"/>
    <n v="0"/>
    <n v="0"/>
    <n v="0"/>
    <n v="0"/>
    <n v="5"/>
    <s v="Y"/>
    <m/>
    <m/>
    <m/>
    <n v="2.5"/>
    <n v="2.5"/>
    <m/>
    <m/>
    <m/>
    <m/>
    <m/>
    <m/>
    <n v="5"/>
    <n v="5"/>
    <m/>
    <m/>
    <n v="515304"/>
    <n v="173889"/>
    <s v="STM"/>
    <s v="St. Margarets and North Twickenham"/>
    <m/>
    <m/>
    <m/>
    <m/>
    <m/>
    <m/>
    <m/>
    <m/>
    <m/>
  </r>
  <r>
    <s v="16/3506/FUL"/>
    <s v="NEW"/>
    <m/>
    <d v="2018-10-11T00:00:00"/>
    <d v="2021-10-11T00:00:00"/>
    <d v="2019-10-14T00:00:00"/>
    <m/>
    <x v="1"/>
    <s v="Affordable Rent"/>
    <x v="0"/>
    <s v="Demolition of the existing building and erection of 2 buildings at single-storey and three-stories to provide 24 affordable residential units (sheltered accommodation for older people of the minimum age of 55) with associated external amenities, communal lounge/dining space, refuse/storage, and manager and staff offices."/>
    <s v="Somerville House, 1 Rodney Road, Twickenham"/>
    <s v="TW2 7AL"/>
    <m/>
    <m/>
    <m/>
    <m/>
    <m/>
    <m/>
    <m/>
    <m/>
    <m/>
    <n v="0"/>
    <n v="19"/>
    <m/>
    <m/>
    <m/>
    <m/>
    <m/>
    <m/>
    <m/>
    <m/>
    <n v="19"/>
    <n v="19"/>
    <n v="0"/>
    <n v="0"/>
    <n v="0"/>
    <n v="0"/>
    <n v="0"/>
    <n v="0"/>
    <n v="0"/>
    <n v="0"/>
    <n v="19"/>
    <s v="Y"/>
    <m/>
    <n v="19"/>
    <m/>
    <m/>
    <m/>
    <m/>
    <m/>
    <m/>
    <m/>
    <m/>
    <m/>
    <n v="19"/>
    <n v="19"/>
    <s v="Y"/>
    <s v="Y"/>
    <n v="513257"/>
    <n v="174057"/>
    <s v="WHI"/>
    <s v="Whitton"/>
    <m/>
    <m/>
    <m/>
    <m/>
    <m/>
    <m/>
    <m/>
    <m/>
    <m/>
  </r>
  <r>
    <s v="16/3506/FUL"/>
    <s v="NEW"/>
    <m/>
    <d v="2018-10-11T00:00:00"/>
    <d v="2021-10-11T00:00:00"/>
    <d v="2019-10-14T00:00:00"/>
    <m/>
    <x v="1"/>
    <s v="Shared Ownership"/>
    <x v="0"/>
    <s v="Demolition of the existing building and erection of 2 buildings at single-storey and three-stories to provide 24 affordable residential units (sheltered accommodation for older people of the minimum age of 55) with associated external amenities, communal lounge/dining space, refuse/storage, and manager and staff offices."/>
    <s v="Somerville House, 1 Rodney Road, Twickenham"/>
    <s v="TW2 7AL"/>
    <m/>
    <m/>
    <m/>
    <m/>
    <m/>
    <m/>
    <m/>
    <m/>
    <m/>
    <n v="0"/>
    <n v="5"/>
    <m/>
    <m/>
    <m/>
    <m/>
    <m/>
    <m/>
    <m/>
    <m/>
    <n v="5"/>
    <n v="5"/>
    <n v="0"/>
    <n v="0"/>
    <n v="0"/>
    <n v="0"/>
    <n v="0"/>
    <n v="0"/>
    <n v="0"/>
    <n v="0"/>
    <n v="5"/>
    <s v="Y"/>
    <m/>
    <n v="5"/>
    <m/>
    <m/>
    <m/>
    <m/>
    <m/>
    <m/>
    <m/>
    <m/>
    <m/>
    <n v="5"/>
    <n v="5"/>
    <s v="Y"/>
    <s v="Y"/>
    <n v="513257"/>
    <n v="174057"/>
    <s v="WHI"/>
    <s v="Whitton"/>
    <m/>
    <m/>
    <m/>
    <m/>
    <m/>
    <m/>
    <m/>
    <m/>
    <m/>
  </r>
  <r>
    <s v="16/3506/FUL"/>
    <s v="NEW"/>
    <m/>
    <d v="2018-10-11T00:00:00"/>
    <d v="2021-10-11T00:00:00"/>
    <d v="2019-10-14T00:00:00"/>
    <m/>
    <x v="1"/>
    <s v="Social Rent"/>
    <x v="0"/>
    <s v="Demolition of the existing building and erection of 2 buildings at single-storey and three-stories to provide 24 affordable residential units (sheltered accommodation for older people of the minimum age of 55) with associated external amenities, communal lounge/dining space, refuse/storage, and manager and staff offices."/>
    <s v="Somerville House, 1 Rodney Road, Twickenham"/>
    <s v="TW2 7AL"/>
    <n v="29"/>
    <n v="1"/>
    <m/>
    <m/>
    <m/>
    <m/>
    <m/>
    <m/>
    <m/>
    <n v="30"/>
    <m/>
    <m/>
    <m/>
    <m/>
    <m/>
    <m/>
    <m/>
    <m/>
    <m/>
    <n v="0"/>
    <n v="-29"/>
    <n v="-1"/>
    <n v="0"/>
    <n v="0"/>
    <n v="0"/>
    <n v="0"/>
    <n v="0"/>
    <n v="0"/>
    <n v="0"/>
    <n v="-30"/>
    <s v="Y"/>
    <m/>
    <n v="-30"/>
    <m/>
    <m/>
    <m/>
    <m/>
    <m/>
    <m/>
    <m/>
    <m/>
    <m/>
    <n v="-30"/>
    <n v="-30"/>
    <s v="Y"/>
    <s v="Y"/>
    <n v="513257"/>
    <n v="174057"/>
    <s v="WHI"/>
    <s v="Whitton"/>
    <m/>
    <m/>
    <m/>
    <m/>
    <m/>
    <m/>
    <m/>
    <m/>
    <m/>
  </r>
  <r>
    <s v="16/3625/FUL"/>
    <s v="NEW"/>
    <m/>
    <d v="2017-11-30T00:00:00"/>
    <d v="2021-05-01T00:00:00"/>
    <d v="2018-09-01T00:00:00"/>
    <m/>
    <x v="1"/>
    <s v="Open Market"/>
    <x v="1"/>
    <s v="Demolition of existing car repair workshop and replacement with 1 no. ground floor B1(a) commercial unit and 1 no. 2 bed residential unit with associated landscaping, car and cycle parking."/>
    <s v="65 Holly Road, Twickenham, TW1 4HF, "/>
    <s v="TW1 4HF"/>
    <m/>
    <m/>
    <m/>
    <m/>
    <m/>
    <m/>
    <m/>
    <m/>
    <m/>
    <n v="0"/>
    <m/>
    <n v="1"/>
    <m/>
    <m/>
    <m/>
    <m/>
    <m/>
    <m/>
    <m/>
    <n v="1"/>
    <n v="0"/>
    <n v="1"/>
    <n v="0"/>
    <n v="0"/>
    <n v="0"/>
    <n v="0"/>
    <n v="0"/>
    <n v="0"/>
    <n v="0"/>
    <n v="1"/>
    <m/>
    <m/>
    <m/>
    <n v="1"/>
    <m/>
    <m/>
    <m/>
    <m/>
    <m/>
    <m/>
    <m/>
    <m/>
    <n v="1"/>
    <n v="1"/>
    <m/>
    <m/>
    <n v="516115"/>
    <n v="173199"/>
    <s v="TWR"/>
    <s v="Twickenham Riverside"/>
    <m/>
    <s v="Twickenham"/>
    <m/>
    <m/>
    <m/>
    <m/>
    <m/>
    <m/>
    <m/>
  </r>
  <r>
    <s v="16/4384/FUL"/>
    <s v="NEW"/>
    <m/>
    <d v="2017-10-27T00:00:00"/>
    <d v="2021-05-01T00:00:00"/>
    <d v="2020-10-26T00:00:00"/>
    <d v="2022-11-15T00:00:00"/>
    <x v="1"/>
    <s v="Open Market"/>
    <x v="0"/>
    <s v="Demolition of the existing garage and erection of a new partially sunken one-bedroom, single-storey dwelling, and provision of a new boundary wall and entrance gate."/>
    <s v="Land Junction Of North Worple Way And Wrights Walk Rear Of, 31 Alder Road, Mortlake, London"/>
    <s v="SW14"/>
    <m/>
    <m/>
    <m/>
    <m/>
    <m/>
    <m/>
    <m/>
    <m/>
    <m/>
    <n v="0"/>
    <n v="1"/>
    <m/>
    <m/>
    <m/>
    <m/>
    <m/>
    <m/>
    <m/>
    <m/>
    <n v="1"/>
    <n v="1"/>
    <n v="0"/>
    <n v="0"/>
    <n v="0"/>
    <n v="0"/>
    <n v="0"/>
    <n v="0"/>
    <n v="0"/>
    <n v="0"/>
    <n v="1"/>
    <m/>
    <m/>
    <n v="1"/>
    <m/>
    <m/>
    <m/>
    <m/>
    <m/>
    <m/>
    <m/>
    <m/>
    <m/>
    <n v="1"/>
    <n v="1"/>
    <m/>
    <m/>
    <n v="520624"/>
    <n v="175780"/>
    <s v="MBC"/>
    <s v="Mortlake and Barnes Common"/>
    <s v="Y"/>
    <m/>
    <m/>
    <m/>
    <m/>
    <m/>
    <m/>
    <s v="Conservation Area"/>
    <s v="CA33 Mortlake"/>
  </r>
  <r>
    <s v="16/4635/FUL"/>
    <s v="NEW"/>
    <m/>
    <d v="2017-03-07T00:00:00"/>
    <d v="2020-03-07T00:00:00"/>
    <d v="2020-03-01T00:00:00"/>
    <m/>
    <x v="1"/>
    <s v="Open Market"/>
    <x v="0"/>
    <s v="Construction of a three bedroom single storey dwelling with associated hard and soft landscaping, parking and access road (bollard lit)"/>
    <s v="Land Rear Of 12 To 36, Vincam Close, Twickenham"/>
    <s v="TW2 7AB"/>
    <m/>
    <m/>
    <m/>
    <m/>
    <m/>
    <m/>
    <m/>
    <m/>
    <m/>
    <n v="0"/>
    <m/>
    <m/>
    <n v="1"/>
    <m/>
    <m/>
    <m/>
    <m/>
    <m/>
    <m/>
    <n v="1"/>
    <n v="0"/>
    <n v="0"/>
    <n v="1"/>
    <n v="0"/>
    <n v="0"/>
    <n v="0"/>
    <n v="0"/>
    <n v="0"/>
    <n v="0"/>
    <n v="1"/>
    <m/>
    <m/>
    <m/>
    <n v="1"/>
    <m/>
    <m/>
    <m/>
    <m/>
    <m/>
    <m/>
    <m/>
    <m/>
    <n v="1"/>
    <n v="1"/>
    <m/>
    <m/>
    <n v="513432"/>
    <n v="173849"/>
    <s v="WHI"/>
    <s v="Whitton"/>
    <m/>
    <m/>
    <m/>
    <m/>
    <m/>
    <m/>
    <m/>
    <m/>
    <m/>
  </r>
  <r>
    <s v="16/4890/FUL"/>
    <s v="NEW"/>
    <m/>
    <d v="2017-09-08T00:00:00"/>
    <d v="2021-05-01T00:00:00"/>
    <d v="2019-03-30T00:00:00"/>
    <d v="2022-10-19T00:00:00"/>
    <x v="1"/>
    <s v="Open Market"/>
    <x v="0"/>
    <s v="Redevelopment of site to provide for a mixed use development of 535m2 of commercial space (B1 (a), (b) and (c) and B8 use) and 20 residential units, together with car parking and landscaping"/>
    <s v="1 - 9 Sandycombe Road, Richmond"/>
    <s v="TW9 2EP"/>
    <m/>
    <m/>
    <m/>
    <m/>
    <m/>
    <m/>
    <m/>
    <m/>
    <m/>
    <n v="0"/>
    <n v="9"/>
    <n v="7"/>
    <n v="4"/>
    <m/>
    <m/>
    <m/>
    <m/>
    <m/>
    <m/>
    <n v="20"/>
    <n v="9"/>
    <n v="7"/>
    <n v="4"/>
    <n v="0"/>
    <n v="0"/>
    <n v="0"/>
    <n v="0"/>
    <n v="0"/>
    <n v="0"/>
    <n v="20"/>
    <s v="Y"/>
    <m/>
    <n v="20"/>
    <m/>
    <m/>
    <m/>
    <m/>
    <m/>
    <m/>
    <m/>
    <m/>
    <m/>
    <n v="20"/>
    <n v="20"/>
    <m/>
    <m/>
    <n v="519012"/>
    <n v="175761"/>
    <s v="KWA"/>
    <s v="Kew"/>
    <m/>
    <m/>
    <m/>
    <m/>
    <m/>
    <m/>
    <m/>
    <m/>
    <m/>
  </r>
  <r>
    <s v="17/0323/FUL"/>
    <s v="NEW"/>
    <m/>
    <d v="2018-03-23T00:00:00"/>
    <d v="2021-03-23T00:00:00"/>
    <d v="2021-02-23T00:00:00"/>
    <m/>
    <x v="1"/>
    <s v="Open Market"/>
    <x v="0"/>
    <s v="Erection of a three-storey building to provide  4 two-bedroom residential units (Class C3) separate refuse facilities and altered parking layout."/>
    <s v="Courtyard Apartments, 70B Hampton Road, Teddington"/>
    <s v="TW11 0JX"/>
    <m/>
    <m/>
    <m/>
    <m/>
    <m/>
    <m/>
    <m/>
    <m/>
    <m/>
    <n v="0"/>
    <m/>
    <n v="4"/>
    <m/>
    <m/>
    <m/>
    <m/>
    <m/>
    <m/>
    <m/>
    <n v="4"/>
    <n v="0"/>
    <n v="4"/>
    <n v="0"/>
    <n v="0"/>
    <n v="0"/>
    <n v="0"/>
    <n v="0"/>
    <n v="0"/>
    <n v="0"/>
    <n v="4"/>
    <m/>
    <m/>
    <m/>
    <m/>
    <n v="4"/>
    <m/>
    <m/>
    <m/>
    <m/>
    <m/>
    <m/>
    <m/>
    <n v="4"/>
    <n v="4"/>
    <m/>
    <m/>
    <n v="514687"/>
    <n v="171290"/>
    <s v="FHH"/>
    <s v="Fulwell and Hampton Hill"/>
    <m/>
    <m/>
    <m/>
    <m/>
    <m/>
    <m/>
    <m/>
    <m/>
    <m/>
  </r>
  <r>
    <s v="17/0788/FUL"/>
    <s v="NEW"/>
    <m/>
    <d v="2018-01-08T00:00:00"/>
    <d v="2021-01-08T00:00:00"/>
    <d v="2021-01-07T00:00:00"/>
    <m/>
    <x v="1"/>
    <s v="Open Market"/>
    <x v="0"/>
    <s v="Demolition of lock up garages to provide 1 no. detached 4 bedroom dwellinghouse with associated parking, cycle and refuse stores, new boundary fence and hard and soft landscaping."/>
    <s v="High Wigsell, 35 Twickenham Road, Teddington"/>
    <s v="TW11"/>
    <m/>
    <m/>
    <m/>
    <m/>
    <m/>
    <m/>
    <m/>
    <m/>
    <m/>
    <n v="0"/>
    <m/>
    <m/>
    <m/>
    <n v="1"/>
    <m/>
    <m/>
    <m/>
    <m/>
    <m/>
    <n v="1"/>
    <n v="0"/>
    <n v="0"/>
    <n v="0"/>
    <n v="1"/>
    <n v="0"/>
    <n v="0"/>
    <n v="0"/>
    <n v="0"/>
    <n v="0"/>
    <n v="1"/>
    <m/>
    <m/>
    <m/>
    <n v="1"/>
    <m/>
    <m/>
    <m/>
    <m/>
    <m/>
    <m/>
    <m/>
    <m/>
    <n v="1"/>
    <n v="1"/>
    <m/>
    <m/>
    <n v="516399"/>
    <n v="171470"/>
    <s v="TED"/>
    <s v="Teddington"/>
    <m/>
    <m/>
    <m/>
    <m/>
    <m/>
    <m/>
    <m/>
    <m/>
    <m/>
  </r>
  <r>
    <s v="17/1390/FUL"/>
    <s v="NEW"/>
    <m/>
    <d v="2018-11-15T00:00:00"/>
    <d v="2022-05-14T00:00:00"/>
    <d v="2022-03-01T00:00:00"/>
    <m/>
    <x v="1"/>
    <s v="Open Market"/>
    <x v="0"/>
    <s v="Demolition of builders storage building and erection of one bedroomed  2 storey detached dwellinghouse with basement."/>
    <s v="Land Adjacent To No 1, South Western Road, Twickenham"/>
    <s v="TW1 1LG"/>
    <m/>
    <m/>
    <m/>
    <m/>
    <m/>
    <m/>
    <m/>
    <m/>
    <m/>
    <n v="0"/>
    <n v="1"/>
    <m/>
    <m/>
    <m/>
    <m/>
    <m/>
    <m/>
    <m/>
    <m/>
    <n v="1"/>
    <n v="1"/>
    <n v="0"/>
    <n v="0"/>
    <n v="0"/>
    <n v="0"/>
    <n v="0"/>
    <n v="0"/>
    <n v="0"/>
    <n v="0"/>
    <n v="1"/>
    <m/>
    <m/>
    <m/>
    <n v="1"/>
    <m/>
    <m/>
    <m/>
    <m/>
    <m/>
    <m/>
    <m/>
    <m/>
    <n v="1"/>
    <n v="1"/>
    <m/>
    <m/>
    <n v="516598"/>
    <n v="174330"/>
    <s v="STM"/>
    <s v="St. Margarets and North Twickenham"/>
    <m/>
    <m/>
    <m/>
    <m/>
    <m/>
    <m/>
    <m/>
    <m/>
    <m/>
  </r>
  <r>
    <s v="17/1550/FUL"/>
    <s v="NEW"/>
    <m/>
    <d v="2018-07-09T00:00:00"/>
    <d v="2021-07-09T00:00:00"/>
    <d v="2021-02-01T00:00:00"/>
    <d v="2022-05-25T00:00:00"/>
    <x v="1"/>
    <s v="Open Market"/>
    <x v="0"/>
    <s v="Demolition of existing building and erection of part two storey/part four storey building to provide 9 residential flats (6 x one bed, 3 x two bed) and new basement level to facilitate provision of underground parking and associated hard and soft landscap"/>
    <s v="The Firs, Church Grove, Hampton Wick, Kingston Upon Thames, KT1 4AL, "/>
    <s v="KT1 4AL"/>
    <m/>
    <m/>
    <n v="1"/>
    <m/>
    <m/>
    <m/>
    <m/>
    <m/>
    <m/>
    <n v="1"/>
    <n v="6"/>
    <n v="3"/>
    <m/>
    <m/>
    <m/>
    <m/>
    <m/>
    <m/>
    <m/>
    <n v="9"/>
    <n v="6"/>
    <n v="3"/>
    <n v="-1"/>
    <n v="0"/>
    <n v="0"/>
    <n v="0"/>
    <n v="0"/>
    <n v="0"/>
    <n v="0"/>
    <n v="8"/>
    <m/>
    <m/>
    <n v="8"/>
    <m/>
    <m/>
    <m/>
    <m/>
    <m/>
    <m/>
    <m/>
    <m/>
    <m/>
    <n v="8"/>
    <n v="8"/>
    <m/>
    <m/>
    <n v="517393"/>
    <n v="169491"/>
    <s v="HWI"/>
    <s v="Hampton Wick"/>
    <m/>
    <m/>
    <m/>
    <m/>
    <m/>
    <m/>
    <m/>
    <s v="Conservation Area"/>
    <s v="CA18 Hampton Wick"/>
  </r>
  <r>
    <s v="17/3001/GPD16"/>
    <s v="CHU"/>
    <s v="PA"/>
    <d v="2018-06-07T00:00:00"/>
    <d v="2021-06-07T00:00:00"/>
    <d v="2021-03-31T00:00:00"/>
    <m/>
    <x v="1"/>
    <s v="Open Market"/>
    <x v="0"/>
    <s v="Change of use from B8 (storage) to C3 (residential use) to create a 1 bedroom unit."/>
    <s v="Unit 3, Plough Lane, Teddington"/>
    <s v="TW11 9BN"/>
    <m/>
    <m/>
    <m/>
    <m/>
    <m/>
    <m/>
    <m/>
    <m/>
    <m/>
    <n v="0"/>
    <n v="1"/>
    <m/>
    <m/>
    <m/>
    <m/>
    <m/>
    <m/>
    <m/>
    <m/>
    <n v="1"/>
    <n v="1"/>
    <n v="0"/>
    <n v="0"/>
    <n v="0"/>
    <n v="0"/>
    <n v="0"/>
    <n v="0"/>
    <n v="0"/>
    <n v="0"/>
    <n v="1"/>
    <m/>
    <m/>
    <n v="1"/>
    <m/>
    <m/>
    <m/>
    <m/>
    <m/>
    <m/>
    <m/>
    <m/>
    <m/>
    <n v="1"/>
    <n v="1"/>
    <m/>
    <m/>
    <n v="516215"/>
    <n v="171077"/>
    <s v="TED"/>
    <s v="Teddington"/>
    <m/>
    <s v="Teddington"/>
    <m/>
    <m/>
    <m/>
    <m/>
    <m/>
    <m/>
    <m/>
  </r>
  <r>
    <s v="17/3003/GPD16"/>
    <s v="CHU"/>
    <s v="PA"/>
    <d v="2018-06-07T00:00:00"/>
    <d v="2021-06-07T00:00:00"/>
    <d v="2021-03-31T00:00:00"/>
    <m/>
    <x v="1"/>
    <s v="Open Market"/>
    <x v="0"/>
    <s v="Change of use from B8 (storage) to C3 (residential) to create 2 Studio units."/>
    <s v="Unit 4 To 5A, Plough Lane, Teddington"/>
    <s v="TW11 9BN"/>
    <m/>
    <m/>
    <m/>
    <m/>
    <m/>
    <m/>
    <m/>
    <m/>
    <m/>
    <n v="0"/>
    <n v="2"/>
    <m/>
    <m/>
    <m/>
    <m/>
    <m/>
    <m/>
    <m/>
    <m/>
    <n v="2"/>
    <n v="2"/>
    <n v="0"/>
    <n v="0"/>
    <n v="0"/>
    <n v="0"/>
    <n v="0"/>
    <n v="0"/>
    <n v="0"/>
    <n v="0"/>
    <n v="2"/>
    <m/>
    <m/>
    <n v="2"/>
    <m/>
    <m/>
    <m/>
    <m/>
    <m/>
    <m/>
    <m/>
    <m/>
    <m/>
    <n v="2"/>
    <n v="2"/>
    <m/>
    <m/>
    <n v="516224"/>
    <n v="171078"/>
    <s v="TED"/>
    <s v="Teddington"/>
    <m/>
    <s v="Teddington"/>
    <m/>
    <m/>
    <m/>
    <m/>
    <m/>
    <m/>
    <m/>
  </r>
  <r>
    <s v="17/3590/FUL"/>
    <s v="NEW"/>
    <m/>
    <d v="2018-07-26T00:00:00"/>
    <d v="2021-07-26T00:00:00"/>
    <d v="2021-07-23T00:00:00"/>
    <m/>
    <x v="1"/>
    <s v="Open Market"/>
    <x v="0"/>
    <s v="Demolition of the existing garages. Erection of 1 x 2 bed single storey house and 1 x 3 bed single storey house with basement with associated hard and soft landscaping, refuse and cycle stores."/>
    <s v="Garages Rear Of 48-52, Anlaby Road, Teddington"/>
    <s v="TW11 0PP"/>
    <m/>
    <m/>
    <m/>
    <m/>
    <m/>
    <m/>
    <m/>
    <m/>
    <m/>
    <n v="0"/>
    <m/>
    <n v="1"/>
    <n v="1"/>
    <m/>
    <m/>
    <m/>
    <m/>
    <m/>
    <m/>
    <n v="2"/>
    <n v="0"/>
    <n v="1"/>
    <n v="1"/>
    <n v="0"/>
    <n v="0"/>
    <n v="0"/>
    <n v="0"/>
    <n v="0"/>
    <n v="0"/>
    <n v="2"/>
    <m/>
    <m/>
    <m/>
    <n v="2"/>
    <m/>
    <m/>
    <m/>
    <m/>
    <m/>
    <m/>
    <m/>
    <m/>
    <n v="2"/>
    <n v="2"/>
    <m/>
    <m/>
    <n v="514975"/>
    <n v="171285"/>
    <s v="FHH"/>
    <s v="Fulwell and Hampton Hill"/>
    <m/>
    <m/>
    <m/>
    <m/>
    <m/>
    <m/>
    <m/>
    <m/>
    <m/>
  </r>
  <r>
    <s v="17/3667/FUL"/>
    <s v="NEW"/>
    <m/>
    <d v="2018-04-25T00:00:00"/>
    <d v="2021-04-25T00:00:00"/>
    <d v="2021-03-15T00:00:00"/>
    <m/>
    <x v="1"/>
    <s v="Open Market"/>
    <x v="0"/>
    <s v="Demolition of existing staff accommodation caravans and storage barn and erection of replacement grooms accommodation."/>
    <s v="Manor Farm Riding School, Petersham Road, Petersham, Richmond, TW10 7AH"/>
    <s v="TW10 7AH"/>
    <m/>
    <m/>
    <m/>
    <m/>
    <m/>
    <m/>
    <m/>
    <m/>
    <m/>
    <n v="0"/>
    <m/>
    <m/>
    <n v="1"/>
    <m/>
    <m/>
    <m/>
    <m/>
    <m/>
    <m/>
    <n v="1"/>
    <n v="0"/>
    <n v="0"/>
    <n v="1"/>
    <n v="0"/>
    <n v="0"/>
    <n v="0"/>
    <n v="0"/>
    <n v="0"/>
    <n v="0"/>
    <n v="1"/>
    <m/>
    <m/>
    <m/>
    <n v="1"/>
    <m/>
    <m/>
    <m/>
    <m/>
    <m/>
    <m/>
    <m/>
    <m/>
    <n v="1"/>
    <n v="1"/>
    <m/>
    <m/>
    <n v="517808"/>
    <n v="173353"/>
    <s v="HPR"/>
    <s v="Ham, Petersham and Richmond Riverside"/>
    <m/>
    <m/>
    <s v="Thames Policy Area"/>
    <m/>
    <m/>
    <m/>
    <s v="Petersham Lodge"/>
    <s v="Conservation Area"/>
    <s v="CA6 Petersham"/>
  </r>
  <r>
    <s v="17/4015/FUL"/>
    <s v="NEW"/>
    <m/>
    <d v="2018-10-03T00:00:00"/>
    <d v="2021-10-03T00:00:00"/>
    <d v="2021-09-27T00:00:00"/>
    <m/>
    <x v="1"/>
    <s v="Open Market"/>
    <x v="0"/>
    <s v="Erection of 2no. dwellings with associated cycle parking and refuse storage."/>
    <s v="Land To Rear Of, 34 - 40 The Quadrant, Richmond"/>
    <s v="TW9 1DN"/>
    <m/>
    <m/>
    <m/>
    <m/>
    <m/>
    <m/>
    <m/>
    <m/>
    <m/>
    <n v="0"/>
    <m/>
    <n v="2"/>
    <m/>
    <m/>
    <m/>
    <m/>
    <m/>
    <m/>
    <m/>
    <n v="2"/>
    <n v="0"/>
    <n v="2"/>
    <n v="0"/>
    <n v="0"/>
    <n v="0"/>
    <n v="0"/>
    <n v="0"/>
    <n v="0"/>
    <n v="0"/>
    <n v="2"/>
    <m/>
    <m/>
    <m/>
    <m/>
    <n v="2"/>
    <m/>
    <m/>
    <m/>
    <m/>
    <m/>
    <m/>
    <m/>
    <n v="2"/>
    <n v="2"/>
    <m/>
    <m/>
    <n v="518028"/>
    <n v="175050"/>
    <s v="SRW"/>
    <s v="South Richmond"/>
    <m/>
    <s v="Richmond"/>
    <m/>
    <m/>
    <m/>
    <m/>
    <m/>
    <s v="Conservation Area"/>
    <s v="CA17 Central Richmond"/>
  </r>
  <r>
    <s v="17/4292/FUL"/>
    <s v="EXT"/>
    <m/>
    <d v="2018-01-25T00:00:00"/>
    <d v="2021-01-25T00:00:00"/>
    <d v="2021-01-20T00:00:00"/>
    <m/>
    <x v="1"/>
    <s v="Open Market"/>
    <x v="0"/>
    <s v="Proposed roof and side extension to the existing two storey residential building to provide three new apartment units and to increase the size of four of the existing units. Alterations to elevations including balconies at first and second floor."/>
    <s v="Cliveden House, Victoria Villas, Richmond, TW9 2JX, "/>
    <s v="TW9 2JX"/>
    <m/>
    <m/>
    <m/>
    <m/>
    <m/>
    <m/>
    <m/>
    <m/>
    <m/>
    <n v="0"/>
    <n v="1"/>
    <n v="2"/>
    <m/>
    <m/>
    <m/>
    <m/>
    <m/>
    <m/>
    <m/>
    <n v="3"/>
    <n v="1"/>
    <n v="2"/>
    <n v="0"/>
    <n v="0"/>
    <n v="0"/>
    <n v="0"/>
    <n v="0"/>
    <n v="0"/>
    <n v="0"/>
    <n v="3"/>
    <m/>
    <m/>
    <m/>
    <n v="3"/>
    <m/>
    <m/>
    <m/>
    <m/>
    <m/>
    <m/>
    <m/>
    <m/>
    <n v="3"/>
    <n v="3"/>
    <m/>
    <m/>
    <n v="518831"/>
    <n v="175436"/>
    <s v="NRW"/>
    <s v="North Richmond"/>
    <m/>
    <m/>
    <m/>
    <m/>
    <m/>
    <m/>
    <m/>
    <m/>
    <m/>
  </r>
  <r>
    <s v="18/0216/FUL"/>
    <s v="CON"/>
    <m/>
    <d v="2018-12-05T00:00:00"/>
    <d v="2021-12-05T00:00:00"/>
    <d v="2019-11-11T00:00:00"/>
    <m/>
    <x v="1"/>
    <s v="Open Market"/>
    <x v="0"/>
    <s v="The division of the existing single dwelling on the upper floors into two dwellings. Rear dormer and roof lights to the front roofslope."/>
    <s v="34 Colston Road, East Sheen, SW14 7PG"/>
    <s v="SW14 7PG"/>
    <m/>
    <m/>
    <m/>
    <n v="1"/>
    <m/>
    <m/>
    <m/>
    <m/>
    <m/>
    <n v="1"/>
    <n v="1"/>
    <m/>
    <n v="1"/>
    <m/>
    <m/>
    <m/>
    <m/>
    <m/>
    <m/>
    <n v="2"/>
    <n v="1"/>
    <n v="0"/>
    <n v="1"/>
    <n v="-1"/>
    <n v="0"/>
    <n v="0"/>
    <n v="0"/>
    <n v="0"/>
    <n v="0"/>
    <n v="1"/>
    <m/>
    <m/>
    <n v="1"/>
    <m/>
    <m/>
    <m/>
    <m/>
    <m/>
    <m/>
    <m/>
    <m/>
    <m/>
    <n v="1"/>
    <n v="1"/>
    <m/>
    <m/>
    <n v="520283"/>
    <n v="175305"/>
    <s v="EAS"/>
    <s v="East Sheen"/>
    <m/>
    <s v="East Sheen"/>
    <m/>
    <m/>
    <m/>
    <m/>
    <m/>
    <m/>
    <m/>
  </r>
  <r>
    <s v="18/0723/FUL"/>
    <s v="NEW"/>
    <m/>
    <d v="2018-10-04T00:00:00"/>
    <d v="2021-10-04T00:00:00"/>
    <d v="2020-06-23T00:00:00"/>
    <d v="2022-04-26T00:00:00"/>
    <x v="1"/>
    <s v="Open Market"/>
    <x v="0"/>
    <s v="Demolition of existing dwelling and the erection of a replacement two storey, 4 bedroom dwelling"/>
    <s v="3 Queens Rise, Richmond, TW10 6HL"/>
    <s v="TW10 6HL"/>
    <m/>
    <m/>
    <m/>
    <n v="1"/>
    <m/>
    <m/>
    <m/>
    <m/>
    <m/>
    <n v="1"/>
    <m/>
    <m/>
    <m/>
    <n v="1"/>
    <m/>
    <m/>
    <m/>
    <m/>
    <m/>
    <n v="1"/>
    <n v="0"/>
    <n v="0"/>
    <n v="0"/>
    <n v="0"/>
    <n v="0"/>
    <n v="0"/>
    <n v="0"/>
    <n v="0"/>
    <n v="0"/>
    <n v="0"/>
    <m/>
    <m/>
    <n v="0"/>
    <m/>
    <m/>
    <m/>
    <m/>
    <m/>
    <m/>
    <m/>
    <m/>
    <m/>
    <n v="0"/>
    <n v="0"/>
    <m/>
    <m/>
    <n v="518695"/>
    <n v="174476"/>
    <s v="SRW"/>
    <s v="South Richmond"/>
    <m/>
    <m/>
    <m/>
    <m/>
    <m/>
    <m/>
    <m/>
    <m/>
    <m/>
  </r>
  <r>
    <s v="18/1248/FUL"/>
    <s v="CHU"/>
    <m/>
    <d v="2018-12-21T00:00:00"/>
    <d v="2021-12-21T00:00:00"/>
    <d v="2020-09-01T00:00:00"/>
    <m/>
    <x v="1"/>
    <s v="Open Market"/>
    <x v="0"/>
    <s v="Conversion, refurbishment and extension of existing tyre shop with maisonette above (C3) into two self-contained one bedroom flats (C3)."/>
    <s v="1 Trinity Road, Richmond, TW9 2LD"/>
    <s v="TW9 2LD"/>
    <n v="1"/>
    <m/>
    <m/>
    <m/>
    <m/>
    <m/>
    <m/>
    <m/>
    <m/>
    <n v="1"/>
    <n v="2"/>
    <m/>
    <m/>
    <m/>
    <m/>
    <m/>
    <m/>
    <m/>
    <m/>
    <n v="2"/>
    <n v="1"/>
    <n v="0"/>
    <n v="0"/>
    <n v="0"/>
    <n v="0"/>
    <n v="0"/>
    <n v="0"/>
    <n v="0"/>
    <n v="0"/>
    <n v="1"/>
    <m/>
    <m/>
    <n v="1"/>
    <m/>
    <m/>
    <m/>
    <m/>
    <m/>
    <m/>
    <m/>
    <m/>
    <m/>
    <n v="1"/>
    <n v="1"/>
    <m/>
    <m/>
    <n v="518862"/>
    <n v="175562"/>
    <s v="NRW"/>
    <s v="North Richmond"/>
    <m/>
    <m/>
    <m/>
    <m/>
    <m/>
    <m/>
    <m/>
    <m/>
    <m/>
  </r>
  <r>
    <s v="18/1442/FUL"/>
    <s v="NEW"/>
    <m/>
    <d v="2019-01-07T00:00:00"/>
    <d v="2022-01-07T00:00:00"/>
    <d v="2021-09-16T00:00:00"/>
    <m/>
    <x v="1"/>
    <s v="Open Market"/>
    <x v="0"/>
    <s v="Demolition of the existing outbuilding to the rear of no.48 Fourth Cross Road accessed via Rutland Road and construction of 1x2 bedroom dwelling including basement, with associated car parking, cycle parking and recycle/refuse storage."/>
    <s v="Land Rear Of, 48 Fourth Cross Road, Twickenham"/>
    <s v="TW2 5ER"/>
    <m/>
    <m/>
    <m/>
    <m/>
    <m/>
    <m/>
    <m/>
    <m/>
    <m/>
    <n v="0"/>
    <m/>
    <n v="1"/>
    <m/>
    <m/>
    <m/>
    <m/>
    <m/>
    <m/>
    <m/>
    <n v="1"/>
    <n v="0"/>
    <n v="1"/>
    <n v="0"/>
    <n v="0"/>
    <n v="0"/>
    <n v="0"/>
    <n v="0"/>
    <n v="0"/>
    <n v="0"/>
    <n v="1"/>
    <m/>
    <m/>
    <m/>
    <n v="1"/>
    <m/>
    <m/>
    <m/>
    <m/>
    <m/>
    <m/>
    <m/>
    <m/>
    <n v="1"/>
    <n v="1"/>
    <m/>
    <m/>
    <n v="514703"/>
    <n v="172701"/>
    <s v="WET"/>
    <s v="West Twickenham"/>
    <m/>
    <m/>
    <m/>
    <m/>
    <m/>
    <m/>
    <m/>
    <m/>
    <m/>
  </r>
  <r>
    <s v="18/1889/FUL"/>
    <s v="NEW"/>
    <m/>
    <d v="2019-09-10T00:00:00"/>
    <d v="2022-09-10T00:00:00"/>
    <d v="2022-03-30T00:00:00"/>
    <m/>
    <x v="1"/>
    <s v="Open Market"/>
    <x v="0"/>
    <s v="Erection of a pair of 2 storey semi-detached 2 bed (1 x 2B4P and 1 x 2B3P) dwellinghouses with associated hard and soft landscaping and parking."/>
    <s v="Land To The Side Of, 61 Acacia Road, Hampton, TW12 3DP"/>
    <s v="TW12 3DP"/>
    <m/>
    <m/>
    <m/>
    <m/>
    <m/>
    <m/>
    <m/>
    <m/>
    <m/>
    <n v="0"/>
    <m/>
    <n v="2"/>
    <m/>
    <m/>
    <m/>
    <m/>
    <m/>
    <m/>
    <m/>
    <n v="2"/>
    <n v="0"/>
    <n v="2"/>
    <n v="0"/>
    <n v="0"/>
    <n v="0"/>
    <n v="0"/>
    <n v="0"/>
    <n v="0"/>
    <n v="0"/>
    <n v="2"/>
    <m/>
    <m/>
    <m/>
    <n v="2"/>
    <m/>
    <m/>
    <m/>
    <m/>
    <m/>
    <m/>
    <m/>
    <m/>
    <n v="2"/>
    <n v="2"/>
    <m/>
    <m/>
    <n v="513221"/>
    <n v="170897"/>
    <s v="HNN"/>
    <s v="Hampton North"/>
    <s v="Y"/>
    <m/>
    <m/>
    <m/>
    <m/>
    <m/>
    <m/>
    <m/>
    <m/>
  </r>
  <r>
    <s v="18/3285/FUL"/>
    <s v="NEW"/>
    <m/>
    <d v="2019-03-18T00:00:00"/>
    <d v="2022-03-18T00:00:00"/>
    <d v="2021-09-01T00:00:00"/>
    <m/>
    <x v="1"/>
    <s v="Open Market"/>
    <x v="0"/>
    <s v="Demolition of existing house and construction of a new 5 bed house with basement"/>
    <s v="74 Lowther Road, Barnes, London, SW13 9NU"/>
    <s v="SW13 9NU"/>
    <m/>
    <m/>
    <m/>
    <n v="1"/>
    <m/>
    <m/>
    <m/>
    <m/>
    <m/>
    <n v="1"/>
    <m/>
    <m/>
    <m/>
    <m/>
    <n v="1"/>
    <m/>
    <m/>
    <m/>
    <m/>
    <n v="1"/>
    <n v="0"/>
    <n v="0"/>
    <n v="0"/>
    <n v="-1"/>
    <n v="1"/>
    <n v="0"/>
    <n v="0"/>
    <n v="0"/>
    <n v="0"/>
    <n v="0"/>
    <m/>
    <m/>
    <n v="0"/>
    <m/>
    <m/>
    <m/>
    <m/>
    <m/>
    <m/>
    <m/>
    <m/>
    <m/>
    <n v="0"/>
    <n v="0"/>
    <m/>
    <m/>
    <n v="521978"/>
    <n v="177062"/>
    <s v="BAR"/>
    <s v="Barnes"/>
    <m/>
    <m/>
    <m/>
    <m/>
    <m/>
    <m/>
    <m/>
    <m/>
    <m/>
  </r>
  <r>
    <s v="18/3768/FUL"/>
    <s v="CHU"/>
    <m/>
    <d v="2019-03-26T00:00:00"/>
    <d v="2022-03-26T00:00:00"/>
    <d v="2020-01-13T00:00:00"/>
    <m/>
    <x v="1"/>
    <s v="Open Market"/>
    <x v="1"/>
    <s v="Demolition of two existing workshop buildings. Change of use from current vacant B1 use to C3. Construction of 2No. semi-detached 5-bedroom family houses consisting of 2 storeys plus loft space with integral garaging.  Associated hard &amp; soft landscaping t"/>
    <s v="58 Oldfield Road, Hampton, TW12 2AE"/>
    <s v="TW12 2AE"/>
    <m/>
    <m/>
    <m/>
    <m/>
    <m/>
    <m/>
    <m/>
    <m/>
    <m/>
    <n v="0"/>
    <m/>
    <m/>
    <m/>
    <m/>
    <n v="2"/>
    <m/>
    <m/>
    <m/>
    <m/>
    <n v="2"/>
    <n v="0"/>
    <n v="0"/>
    <n v="0"/>
    <n v="0"/>
    <n v="2"/>
    <n v="0"/>
    <n v="0"/>
    <n v="0"/>
    <n v="0"/>
    <n v="2"/>
    <m/>
    <m/>
    <m/>
    <n v="2"/>
    <m/>
    <m/>
    <m/>
    <m/>
    <m/>
    <m/>
    <m/>
    <m/>
    <n v="2"/>
    <n v="2"/>
    <m/>
    <m/>
    <n v="513264"/>
    <n v="169738"/>
    <s v="HTN"/>
    <s v="Hampton"/>
    <m/>
    <m/>
    <m/>
    <m/>
    <m/>
    <m/>
    <m/>
    <m/>
    <m/>
  </r>
  <r>
    <s v="18/3950/FUL"/>
    <s v="CHU"/>
    <m/>
    <d v="2019-07-15T00:00:00"/>
    <d v="2022-07-15T00:00:00"/>
    <d v="2021-02-22T00:00:00"/>
    <m/>
    <x v="1"/>
    <s v="Open Market"/>
    <x v="0"/>
    <s v="(1) Conversion of the existing health facilities (use class D1) to a mixed-use development providing 71 no. residential apartments (use class C3) and 500 sqm of D1 (Health) floorspace.  _x000d_(2) Restoration, alteration, extensions and demolition (mainly of la"/>
    <s v="Richmond Royal Hospital (Original Block), Kew Foot Road, Richmond, TW9 2TE, "/>
    <s v="TW9 2TE"/>
    <m/>
    <m/>
    <m/>
    <m/>
    <m/>
    <m/>
    <m/>
    <m/>
    <m/>
    <n v="0"/>
    <n v="22"/>
    <n v="30"/>
    <n v="2"/>
    <n v="2"/>
    <m/>
    <m/>
    <m/>
    <m/>
    <m/>
    <n v="56"/>
    <n v="22"/>
    <n v="30"/>
    <n v="2"/>
    <n v="2"/>
    <n v="0"/>
    <n v="0"/>
    <n v="0"/>
    <n v="0"/>
    <n v="0"/>
    <n v="56"/>
    <s v="Y"/>
    <m/>
    <n v="28"/>
    <n v="28"/>
    <m/>
    <m/>
    <m/>
    <m/>
    <m/>
    <m/>
    <m/>
    <m/>
    <n v="56"/>
    <n v="56"/>
    <m/>
    <m/>
    <n v="518144"/>
    <n v="175553"/>
    <s v="NRW"/>
    <s v="North Richmond"/>
    <m/>
    <m/>
    <m/>
    <m/>
    <m/>
    <m/>
    <m/>
    <s v="Conservation Area"/>
    <s v="CA36 Kew Foot Road"/>
  </r>
  <r>
    <s v="18/3950/FUL"/>
    <s v="CHU"/>
    <m/>
    <d v="2019-07-15T00:00:00"/>
    <d v="2022-07-15T00:00:00"/>
    <d v="2021-02-22T00:00:00"/>
    <m/>
    <x v="1"/>
    <s v="Affordable Rent"/>
    <x v="0"/>
    <s v="(1) Conversion of the existing health facilities (use class D1) to a mixed-use development providing 71 no. residential apartments (use class C3) and 500 sqm of D1 (Health) floorspace.  _x000d_(2) Restoration, alteration, extensions and demolition (mainly of la"/>
    <s v="Richmond Royal Hospital (Original Block), Kew Foot Road, Richmond, TW9 2TE, "/>
    <s v="TW9 2TE"/>
    <m/>
    <m/>
    <m/>
    <m/>
    <m/>
    <m/>
    <m/>
    <m/>
    <m/>
    <n v="0"/>
    <m/>
    <n v="7"/>
    <n v="3"/>
    <n v="1"/>
    <m/>
    <m/>
    <m/>
    <m/>
    <m/>
    <n v="11"/>
    <n v="0"/>
    <n v="7"/>
    <n v="3"/>
    <n v="1"/>
    <n v="0"/>
    <n v="0"/>
    <n v="0"/>
    <n v="0"/>
    <n v="0"/>
    <n v="11"/>
    <s v="Y"/>
    <m/>
    <n v="11"/>
    <m/>
    <m/>
    <m/>
    <m/>
    <m/>
    <m/>
    <m/>
    <m/>
    <m/>
    <n v="11"/>
    <n v="11"/>
    <m/>
    <m/>
    <n v="518144"/>
    <n v="175553"/>
    <s v="NRW"/>
    <s v="North Richmond"/>
    <m/>
    <m/>
    <m/>
    <m/>
    <m/>
    <m/>
    <m/>
    <s v="Conservation Area"/>
    <s v="CA36 Kew Foot Road"/>
  </r>
  <r>
    <s v="18/3950/FUL"/>
    <s v="CHU"/>
    <m/>
    <d v="2019-07-15T00:00:00"/>
    <d v="2022-07-15T00:00:00"/>
    <d v="2021-02-22T00:00:00"/>
    <m/>
    <x v="1"/>
    <s v="Intermediate"/>
    <x v="0"/>
    <s v="(1) Conversion of the existing health facilities (use class D1) to a mixed-use development providing 71 no. residential apartments (use class C3) and 500 sqm of D1 (Health) floorspace.  _x000d_(2) Restoration, alteration, extensions and demolition (mainly of la"/>
    <s v="Richmond Royal Hospital (Original Block), Kew Foot Road, Richmond, TW9 2TE, "/>
    <s v="TW9 2TE"/>
    <m/>
    <m/>
    <m/>
    <m/>
    <m/>
    <m/>
    <m/>
    <m/>
    <m/>
    <n v="0"/>
    <n v="4"/>
    <m/>
    <m/>
    <m/>
    <m/>
    <m/>
    <m/>
    <m/>
    <m/>
    <n v="4"/>
    <n v="4"/>
    <n v="0"/>
    <n v="0"/>
    <n v="0"/>
    <n v="0"/>
    <n v="0"/>
    <n v="0"/>
    <n v="0"/>
    <n v="0"/>
    <n v="4"/>
    <s v="Y"/>
    <m/>
    <n v="4"/>
    <m/>
    <m/>
    <m/>
    <m/>
    <m/>
    <m/>
    <m/>
    <m/>
    <m/>
    <n v="4"/>
    <n v="4"/>
    <m/>
    <m/>
    <n v="518144"/>
    <n v="175553"/>
    <s v="NRW"/>
    <s v="North Richmond"/>
    <m/>
    <m/>
    <m/>
    <m/>
    <m/>
    <m/>
    <m/>
    <s v="Conservation Area"/>
    <s v="CA36 Kew Foot Road"/>
  </r>
  <r>
    <s v="18/3952/FUL"/>
    <s v="NEW"/>
    <m/>
    <d v="2019-04-01T00:00:00"/>
    <d v="2022-04-01T00:00:00"/>
    <d v="2021-07-01T00:00:00"/>
    <m/>
    <x v="1"/>
    <s v="Open Market"/>
    <x v="0"/>
    <s v="Replacement of existing dwelling with 1 no. 2 storey with accommodation in the roof (5B10P) dwellinghouse and new pedestrian gate."/>
    <s v="45 Ormond Crescent, Hampton, TW12 2TJ"/>
    <s v="TW12 2TJ"/>
    <m/>
    <m/>
    <m/>
    <m/>
    <n v="1"/>
    <m/>
    <m/>
    <m/>
    <m/>
    <n v="1"/>
    <m/>
    <m/>
    <m/>
    <m/>
    <n v="1"/>
    <m/>
    <m/>
    <m/>
    <m/>
    <n v="1"/>
    <n v="0"/>
    <n v="0"/>
    <n v="0"/>
    <n v="0"/>
    <n v="0"/>
    <n v="0"/>
    <n v="0"/>
    <n v="0"/>
    <n v="0"/>
    <n v="0"/>
    <m/>
    <m/>
    <n v="0"/>
    <m/>
    <m/>
    <m/>
    <m/>
    <m/>
    <m/>
    <m/>
    <m/>
    <m/>
    <n v="0"/>
    <n v="0"/>
    <m/>
    <m/>
    <n v="513943"/>
    <n v="170016"/>
    <s v="HTN"/>
    <s v="Hampton"/>
    <m/>
    <m/>
    <m/>
    <m/>
    <m/>
    <m/>
    <m/>
    <m/>
    <m/>
  </r>
  <r>
    <s v="18/4183/FUL"/>
    <s v="NEW"/>
    <m/>
    <d v="2019-07-25T00:00:00"/>
    <d v="2022-07-25T00:00:00"/>
    <d v="2021-01-28T00:00:00"/>
    <d v="2022-06-14T00:00:00"/>
    <x v="1"/>
    <s v="Open Market"/>
    <x v="0"/>
    <s v="Demolition of existing garage compound and erection of one detached dwelling with 2 parking spaces, turning area, landscaping and tree planting."/>
    <s v="Garage Site, Rosslyn Avenue/Treen Avenue, Barnes, London, SW13 0JT"/>
    <s v="SW13 0JT"/>
    <m/>
    <m/>
    <m/>
    <m/>
    <m/>
    <m/>
    <m/>
    <m/>
    <m/>
    <n v="0"/>
    <m/>
    <m/>
    <n v="1"/>
    <m/>
    <m/>
    <m/>
    <m/>
    <m/>
    <m/>
    <n v="1"/>
    <n v="0"/>
    <n v="0"/>
    <n v="1"/>
    <n v="0"/>
    <n v="0"/>
    <n v="0"/>
    <n v="0"/>
    <n v="0"/>
    <n v="0"/>
    <n v="1"/>
    <m/>
    <m/>
    <n v="1"/>
    <m/>
    <m/>
    <m/>
    <m/>
    <m/>
    <m/>
    <m/>
    <m/>
    <m/>
    <n v="1"/>
    <n v="1"/>
    <m/>
    <m/>
    <n v="521611"/>
    <n v="175705"/>
    <s v="MBC"/>
    <s v="Mortlake and Barnes Common"/>
    <m/>
    <m/>
    <m/>
    <m/>
    <m/>
    <m/>
    <m/>
    <m/>
    <m/>
  </r>
  <r>
    <s v="19/0111/FUL"/>
    <s v="MIX"/>
    <m/>
    <d v="2019-12-12T00:00:00"/>
    <d v="2022-12-12T00:00:00"/>
    <d v="2020-03-30T00:00:00"/>
    <m/>
    <x v="1"/>
    <s v="Open Market"/>
    <x v="0"/>
    <s v="Erection of an independent senior living extra care building comprising of 28 units (following demolition of existing care home) at 12 - 14 Station Road, the refurbishment and renovation of Nos.13 and 23 - 33 Lower Teddington Road (including the erection"/>
    <s v="25-29 Lower Teddington Road"/>
    <s v="KT1"/>
    <n v="7"/>
    <m/>
    <m/>
    <m/>
    <m/>
    <m/>
    <m/>
    <m/>
    <m/>
    <n v="7"/>
    <n v="2"/>
    <n v="4"/>
    <m/>
    <m/>
    <m/>
    <m/>
    <m/>
    <m/>
    <m/>
    <n v="6"/>
    <n v="-5"/>
    <n v="4"/>
    <n v="0"/>
    <n v="0"/>
    <n v="0"/>
    <n v="0"/>
    <n v="0"/>
    <n v="0"/>
    <n v="0"/>
    <n v="-1"/>
    <s v="Y"/>
    <m/>
    <n v="-1"/>
    <m/>
    <m/>
    <m/>
    <m/>
    <m/>
    <m/>
    <m/>
    <m/>
    <m/>
    <n v="-1"/>
    <n v="-1"/>
    <m/>
    <m/>
    <n v="517598"/>
    <n v="169722"/>
    <s v="HWI"/>
    <s v="Hampton Wick"/>
    <m/>
    <m/>
    <m/>
    <m/>
    <m/>
    <m/>
    <m/>
    <s v="Conservation Area"/>
    <s v="CA18 Hampton Wick"/>
  </r>
  <r>
    <s v="19/0111/FUL"/>
    <s v="MIX"/>
    <m/>
    <d v="2019-12-12T00:00:00"/>
    <d v="2022-12-12T00:00:00"/>
    <d v="2020-03-30T00:00:00"/>
    <m/>
    <x v="1"/>
    <s v="London Affordable Rent"/>
    <x v="0"/>
    <s v="Erection of an independent senior living extra care building comprising of 28 units (following demolition of existing care home) at 12 - 14 Station Road, the refurbishment and renovation of Nos.13 and 23 - 33 Lower Teddington Road (including the erection of a single-storey rear extension to No.23. Change of use of No.13 from ancillary offices to residential with the retention of the offices elsewhere on the site and the conversion of houses in multiple occupation to residential apartments at Nos.27 &amp; 29). The erection of a temporary sales building to the rear of No. 31 &amp; 33 Teddington Road, and associated landscape planting and car parking."/>
    <s v="13 Lower Teddington Road _x000a__x000a_"/>
    <s v="KT1"/>
    <m/>
    <m/>
    <m/>
    <m/>
    <m/>
    <m/>
    <m/>
    <m/>
    <m/>
    <n v="0"/>
    <n v="3"/>
    <n v="3"/>
    <m/>
    <m/>
    <m/>
    <m/>
    <m/>
    <m/>
    <m/>
    <n v="6"/>
    <n v="3"/>
    <n v="3"/>
    <n v="0"/>
    <n v="0"/>
    <n v="0"/>
    <n v="0"/>
    <n v="0"/>
    <n v="0"/>
    <n v="0"/>
    <n v="6"/>
    <s v="Y"/>
    <m/>
    <n v="6"/>
    <m/>
    <m/>
    <m/>
    <m/>
    <m/>
    <m/>
    <m/>
    <m/>
    <m/>
    <n v="6"/>
    <n v="6"/>
    <m/>
    <m/>
    <n v="517598"/>
    <n v="169722"/>
    <s v="HWI"/>
    <s v="Hampton Wick"/>
    <m/>
    <m/>
    <m/>
    <m/>
    <m/>
    <m/>
    <m/>
    <s v="Conservation Area"/>
    <s v="CA18 Hampton Wick"/>
  </r>
  <r>
    <s v="19/0171/GPD15"/>
    <s v="CHU"/>
    <s v="PA"/>
    <d v="2019-03-19T00:00:00"/>
    <d v="2022-03-19T00:00:00"/>
    <d v="2020-07-01T00:00:00"/>
    <d v="2022-07-04T00:00:00"/>
    <x v="1"/>
    <s v="Open Market"/>
    <x v="0"/>
    <s v="Change of use from B1 (Offices) to C3(a) (Dwellings) (2 x 2 bed)."/>
    <s v="62 Glentham Road, Barnes, London, SW13 9JJ, "/>
    <s v="SW13 9JJ"/>
    <m/>
    <m/>
    <m/>
    <m/>
    <m/>
    <m/>
    <m/>
    <m/>
    <m/>
    <n v="0"/>
    <m/>
    <n v="2"/>
    <m/>
    <m/>
    <m/>
    <m/>
    <m/>
    <m/>
    <m/>
    <n v="2"/>
    <n v="0"/>
    <n v="2"/>
    <n v="0"/>
    <n v="0"/>
    <n v="0"/>
    <n v="0"/>
    <n v="0"/>
    <n v="0"/>
    <n v="0"/>
    <n v="2"/>
    <m/>
    <m/>
    <n v="2"/>
    <m/>
    <m/>
    <m/>
    <m/>
    <m/>
    <m/>
    <m/>
    <m/>
    <m/>
    <n v="2"/>
    <n v="2"/>
    <m/>
    <m/>
    <n v="522531"/>
    <n v="177884"/>
    <s v="BAR"/>
    <s v="Barnes"/>
    <m/>
    <m/>
    <m/>
    <m/>
    <m/>
    <m/>
    <m/>
    <s v="Conservation Area"/>
    <s v="CA25 Castelnau"/>
  </r>
  <r>
    <s v="19/0175/FUL"/>
    <s v="NEW"/>
    <m/>
    <d v="2019-05-09T00:00:00"/>
    <d v="2022-05-09T00:00:00"/>
    <d v="2020-11-20T00:00:00"/>
    <m/>
    <x v="1"/>
    <s v="Open Market"/>
    <x v="0"/>
    <s v="Demolition of existing one-bedroom, two-storey dwelling and construction of one-bedroom, one-person single-storey dwelling."/>
    <s v="The Haven , Eel Pie Island, Twickenham, TW1 3DY"/>
    <s v="TW1 3DY"/>
    <n v="1"/>
    <m/>
    <m/>
    <m/>
    <m/>
    <m/>
    <m/>
    <m/>
    <m/>
    <n v="1"/>
    <n v="1"/>
    <m/>
    <m/>
    <m/>
    <m/>
    <m/>
    <m/>
    <m/>
    <m/>
    <n v="1"/>
    <n v="0"/>
    <n v="0"/>
    <n v="0"/>
    <n v="0"/>
    <n v="0"/>
    <n v="0"/>
    <n v="0"/>
    <n v="0"/>
    <n v="0"/>
    <n v="0"/>
    <m/>
    <m/>
    <n v="0"/>
    <m/>
    <m/>
    <m/>
    <m/>
    <m/>
    <m/>
    <m/>
    <m/>
    <m/>
    <n v="0"/>
    <n v="0"/>
    <m/>
    <m/>
    <n v="516414"/>
    <n v="173065"/>
    <s v="TWR"/>
    <s v="Twickenham Riverside"/>
    <m/>
    <m/>
    <s v="Thames Policy Area"/>
    <m/>
    <m/>
    <m/>
    <m/>
    <s v="Conservation Area"/>
    <s v="CA8 Twickenham Riverside"/>
  </r>
  <r>
    <s v="19/0551/FUL"/>
    <s v="CON"/>
    <m/>
    <d v="2019-08-21T00:00:00"/>
    <d v="2022-08-21T00:00:00"/>
    <d v="2019-11-04T00:00:00"/>
    <d v="2022-06-01T00:00:00"/>
    <x v="1"/>
    <s v="Open Market"/>
    <x v="0"/>
    <s v="Convert 2 flats back to one family house. Proposed pitched side infill extension adjacent neighbouring infill extension with glazed rooflight. Proposed loft conversion with full width rear dormer, partial dormer to outrigger and rooflights."/>
    <s v="32 Selwyn Avenue, Richmond, TW9 2HA, "/>
    <s v="TW9 2HA"/>
    <n v="1"/>
    <n v="1"/>
    <m/>
    <m/>
    <m/>
    <m/>
    <m/>
    <m/>
    <m/>
    <n v="2"/>
    <m/>
    <m/>
    <m/>
    <m/>
    <n v="1"/>
    <m/>
    <m/>
    <m/>
    <m/>
    <n v="1"/>
    <n v="-1"/>
    <n v="-1"/>
    <n v="0"/>
    <n v="0"/>
    <n v="1"/>
    <n v="0"/>
    <n v="0"/>
    <n v="0"/>
    <n v="0"/>
    <n v="-1"/>
    <m/>
    <m/>
    <n v="-1"/>
    <m/>
    <m/>
    <m/>
    <m/>
    <m/>
    <m/>
    <m/>
    <m/>
    <m/>
    <n v="-1"/>
    <n v="-1"/>
    <m/>
    <m/>
    <n v="518458"/>
    <n v="175501"/>
    <s v="NRW"/>
    <s v="North Richmond"/>
    <m/>
    <m/>
    <m/>
    <m/>
    <m/>
    <m/>
    <m/>
    <m/>
    <m/>
  </r>
  <r>
    <s v="19/0823/GPD13"/>
    <s v="CHU"/>
    <s v="PA"/>
    <d v="2019-05-07T00:00:00"/>
    <d v="2022-05-07T00:00:00"/>
    <d v="2022-03-30T00:00:00"/>
    <d v="2022-11-28T00:00:00"/>
    <x v="1"/>
    <s v="Open Market"/>
    <x v="0"/>
    <s v="Conversion of commercial unit to self-contained 2no. bedroom unit"/>
    <s v="203 Sandycombe Road, Richmond, TW9 2EW, "/>
    <s v="TW9 2EW"/>
    <m/>
    <m/>
    <m/>
    <m/>
    <m/>
    <m/>
    <m/>
    <m/>
    <m/>
    <n v="0"/>
    <m/>
    <n v="1"/>
    <m/>
    <m/>
    <m/>
    <m/>
    <m/>
    <m/>
    <m/>
    <n v="1"/>
    <n v="0"/>
    <n v="1"/>
    <n v="0"/>
    <n v="0"/>
    <n v="0"/>
    <n v="0"/>
    <n v="0"/>
    <n v="0"/>
    <n v="0"/>
    <n v="1"/>
    <m/>
    <m/>
    <n v="1"/>
    <m/>
    <m/>
    <m/>
    <m/>
    <m/>
    <m/>
    <m/>
    <m/>
    <m/>
    <n v="1"/>
    <n v="1"/>
    <m/>
    <m/>
    <n v="519091"/>
    <n v="176195"/>
    <s v="KWA"/>
    <s v="Kew"/>
    <m/>
    <m/>
    <m/>
    <m/>
    <m/>
    <m/>
    <m/>
    <m/>
    <m/>
  </r>
  <r>
    <s v="19/0954/VRC"/>
    <s v="NEW"/>
    <m/>
    <d v="2019-10-16T00:00:00"/>
    <d v="2022-10-16T00:00:00"/>
    <d v="2021-07-06T00:00:00"/>
    <m/>
    <x v="1"/>
    <s v="Open Market"/>
    <x v="0"/>
    <s v="Minor material amendment to application ref 16/3290/FUL (Partial demolition of an existing building and the creation of 3 new dwelling houses and associated works) by variation of appeal decision condition 2 (approved drawing numbers) to allow for externa"/>
    <s v="45 The Vineyard, Richmond, TW10 6AS, "/>
    <s v="TW10 6AS"/>
    <m/>
    <n v="2"/>
    <n v="1"/>
    <m/>
    <m/>
    <m/>
    <m/>
    <m/>
    <m/>
    <n v="3"/>
    <m/>
    <m/>
    <m/>
    <n v="3"/>
    <m/>
    <m/>
    <m/>
    <m/>
    <m/>
    <n v="3"/>
    <n v="0"/>
    <n v="-2"/>
    <n v="-1"/>
    <n v="3"/>
    <n v="0"/>
    <n v="0"/>
    <n v="0"/>
    <n v="0"/>
    <n v="0"/>
    <n v="0"/>
    <m/>
    <m/>
    <n v="0"/>
    <m/>
    <m/>
    <m/>
    <m/>
    <m/>
    <m/>
    <m/>
    <m/>
    <m/>
    <n v="0"/>
    <n v="0"/>
    <m/>
    <m/>
    <n v="518209"/>
    <n v="174625"/>
    <s v="SRW"/>
    <s v="South Richmond"/>
    <m/>
    <m/>
    <m/>
    <m/>
    <m/>
    <m/>
    <m/>
    <s v="Conservation Area"/>
    <s v="CA30 St Matthias Richmond"/>
  </r>
  <r>
    <s v="19/1033/GPD23"/>
    <s v="CHU"/>
    <s v="PA"/>
    <d v="2019-06-05T00:00:00"/>
    <d v="2022-06-05T00:00:00"/>
    <d v="2021-10-01T00:00:00"/>
    <m/>
    <x v="1"/>
    <s v="Open Market"/>
    <x v="0"/>
    <s v="Change of use from premises in light industrial use (Class B1(c)) to one dwelling house (Class C3)."/>
    <s v="Unit 1 Hampton Works Rear Of, 119 Sheen Lane, East Sheen, London"/>
    <s v="SW14 8AE"/>
    <m/>
    <m/>
    <m/>
    <m/>
    <m/>
    <m/>
    <m/>
    <m/>
    <m/>
    <n v="0"/>
    <m/>
    <n v="1"/>
    <m/>
    <m/>
    <m/>
    <m/>
    <m/>
    <m/>
    <m/>
    <n v="1"/>
    <n v="0"/>
    <n v="1"/>
    <n v="0"/>
    <n v="0"/>
    <n v="0"/>
    <n v="0"/>
    <n v="0"/>
    <n v="0"/>
    <n v="0"/>
    <n v="1"/>
    <m/>
    <m/>
    <m/>
    <n v="1"/>
    <m/>
    <m/>
    <m/>
    <m/>
    <m/>
    <m/>
    <m/>
    <m/>
    <n v="1"/>
    <n v="1"/>
    <m/>
    <m/>
    <n v="520517"/>
    <n v="175507"/>
    <s v="EAS"/>
    <s v="East Sheen"/>
    <m/>
    <s v="East Sheen"/>
    <m/>
    <m/>
    <m/>
    <m/>
    <m/>
    <s v="Conservation Area"/>
    <s v="CA70 Sheen Lane Mortlake"/>
  </r>
  <r>
    <s v="19/1065/VRC"/>
    <s v="NEW"/>
    <m/>
    <d v="2019-07-10T00:00:00"/>
    <d v="2022-07-10T00:00:00"/>
    <d v="2020-05-21T00:00:00"/>
    <m/>
    <x v="1"/>
    <s v="Open Market"/>
    <x v="0"/>
    <s v="Minor material amendment to planning permission 17/4358/VRC (which varied/removed approved conditions attached to planning permission ref: 08/1760/EXT dated 30.06.2017) and as further amended by 17/4358/NMA to enable minor changes to Block A of the staff"/>
    <s v="St Pauls School, Lonsdale Road, Barnes, London, SW13 9JT, "/>
    <s v="SW13 9JT"/>
    <n v="8"/>
    <n v="2"/>
    <n v="4"/>
    <n v="2"/>
    <m/>
    <m/>
    <m/>
    <m/>
    <m/>
    <n v="16"/>
    <n v="7"/>
    <n v="5"/>
    <n v="6"/>
    <m/>
    <m/>
    <m/>
    <m/>
    <m/>
    <m/>
    <n v="18"/>
    <n v="-1"/>
    <n v="3"/>
    <n v="2"/>
    <n v="-2"/>
    <n v="0"/>
    <n v="0"/>
    <n v="0"/>
    <n v="0"/>
    <n v="0"/>
    <n v="2"/>
    <m/>
    <m/>
    <m/>
    <m/>
    <n v="2"/>
    <m/>
    <m/>
    <m/>
    <m/>
    <m/>
    <m/>
    <m/>
    <n v="2"/>
    <n v="2"/>
    <m/>
    <m/>
    <n v="522473"/>
    <n v="178000"/>
    <s v="BAR"/>
    <s v="Barnes"/>
    <m/>
    <m/>
    <s v="Thames Policy Area"/>
    <m/>
    <m/>
    <m/>
    <m/>
    <m/>
    <m/>
  </r>
  <r>
    <s v="19/1098/FUL"/>
    <s v="NEW"/>
    <m/>
    <d v="2019-08-27T00:00:00"/>
    <d v="2022-08-27T00:00:00"/>
    <d v="2021-08-16T00:00:00"/>
    <m/>
    <x v="1"/>
    <s v="Open Market"/>
    <x v="0"/>
    <s v="Demolition of detached house, construction of four classrooms and a multi use hall complete with change of use from residential to education."/>
    <s v="190 Sheen Lane, East Sheen, London, SW14 8LF, "/>
    <s v="SW14 8LF"/>
    <m/>
    <m/>
    <n v="1"/>
    <m/>
    <m/>
    <m/>
    <m/>
    <m/>
    <m/>
    <n v="1"/>
    <m/>
    <m/>
    <m/>
    <m/>
    <m/>
    <m/>
    <m/>
    <m/>
    <m/>
    <n v="0"/>
    <n v="0"/>
    <n v="0"/>
    <n v="-1"/>
    <n v="0"/>
    <n v="0"/>
    <n v="0"/>
    <n v="0"/>
    <n v="0"/>
    <n v="0"/>
    <n v="-1"/>
    <m/>
    <m/>
    <n v="-1"/>
    <m/>
    <m/>
    <m/>
    <m/>
    <m/>
    <m/>
    <m/>
    <m/>
    <m/>
    <n v="-1"/>
    <n v="-1"/>
    <m/>
    <m/>
    <n v="520394"/>
    <n v="175127"/>
    <s v="EAS"/>
    <s v="East Sheen"/>
    <m/>
    <m/>
    <m/>
    <m/>
    <m/>
    <m/>
    <m/>
    <s v="Conservation Area"/>
    <s v="CA64 Sheen Lane East Sheen"/>
  </r>
  <r>
    <s v="19/1162/FUL"/>
    <s v="MIX"/>
    <m/>
    <d v="2020-03-20T00:00:00"/>
    <d v="2023-03-20T00:00:00"/>
    <d v="2020-10-01T00:00:00"/>
    <m/>
    <x v="1"/>
    <s v="Open Market"/>
    <x v="0"/>
    <s v="Part change of use of ground floor and rear garden from A1 to C3 (residential use) and replacement window on ground floor rear elevation to facilitate the conversion of existing 1 x 3 bed flat into 2 x 2 bed flats and associated cycle and refuse stores"/>
    <s v="82 - 84 Hill Rise, Richmond"/>
    <s v="TW10 6UB"/>
    <m/>
    <m/>
    <n v="1"/>
    <m/>
    <m/>
    <m/>
    <m/>
    <m/>
    <m/>
    <n v="1"/>
    <m/>
    <n v="2"/>
    <m/>
    <m/>
    <m/>
    <m/>
    <m/>
    <m/>
    <m/>
    <n v="2"/>
    <n v="0"/>
    <n v="2"/>
    <n v="-1"/>
    <n v="0"/>
    <n v="0"/>
    <n v="0"/>
    <n v="0"/>
    <n v="0"/>
    <n v="0"/>
    <n v="1"/>
    <m/>
    <m/>
    <m/>
    <n v="1"/>
    <m/>
    <m/>
    <m/>
    <m/>
    <m/>
    <m/>
    <m/>
    <m/>
    <n v="1"/>
    <n v="1"/>
    <m/>
    <m/>
    <n v="517949"/>
    <n v="174506"/>
    <s v="SRW"/>
    <s v="South Richmond"/>
    <m/>
    <s v="Richmond"/>
    <m/>
    <m/>
    <m/>
    <m/>
    <m/>
    <s v="Conservation Area"/>
    <s v="CA5 Richmond Hill"/>
  </r>
  <r>
    <s v="19/1663/FUL"/>
    <s v="CHU"/>
    <m/>
    <d v="2021-03-01T00:00:00"/>
    <d v="2024-03-01T00:00:00"/>
    <d v="2021-08-02T00:00:00"/>
    <m/>
    <x v="1"/>
    <s v="Open Market"/>
    <x v="0"/>
    <s v="Conversion and extension of workshop building Use Class E(g) - light industrial (formerly B1c and B1a lightl) to form a one-storey, 3 bedroom dwelling with accomodation in the roof Use Class C3 residential."/>
    <s v="Workshop Rear Of 8 , High Street, Hampton, TW12 2SJ"/>
    <s v="TW12 2SJ"/>
    <m/>
    <m/>
    <m/>
    <m/>
    <m/>
    <m/>
    <m/>
    <m/>
    <m/>
    <n v="0"/>
    <m/>
    <m/>
    <n v="1"/>
    <m/>
    <m/>
    <m/>
    <m/>
    <m/>
    <m/>
    <n v="1"/>
    <n v="0"/>
    <n v="0"/>
    <n v="1"/>
    <n v="0"/>
    <n v="0"/>
    <n v="0"/>
    <n v="0"/>
    <n v="0"/>
    <n v="0"/>
    <n v="1"/>
    <m/>
    <m/>
    <n v="1"/>
    <m/>
    <m/>
    <m/>
    <m/>
    <m/>
    <m/>
    <m/>
    <m/>
    <m/>
    <n v="1"/>
    <n v="1"/>
    <m/>
    <m/>
    <n v="513992"/>
    <n v="169525"/>
    <s v="HTN"/>
    <s v="Hampton"/>
    <m/>
    <m/>
    <m/>
    <s v="Mixed Use Area"/>
    <s v="Thames Street, Hampton"/>
    <m/>
    <m/>
    <s v="Conservation Area"/>
    <s v="CA12 Hampton Village"/>
  </r>
  <r>
    <s v="19/1703/FUL"/>
    <s v="CHU"/>
    <m/>
    <d v="2019-08-12T00:00:00"/>
    <d v="2022-12-27T00:00:00"/>
    <d v="2021-05-24T00:00:00"/>
    <m/>
    <x v="1"/>
    <s v="Open Market"/>
    <x v="0"/>
    <s v="Internal alterations to provide accessible accommodation at the ground floor level of live/work unit. Employment use as printers/graphic design business to be retained. Partial demolition of part of ground floor extension to provide courtyard garden."/>
    <s v="216 Hampton Road, Twickenham, TW2 5NJ"/>
    <s v="TW2 5NJ"/>
    <m/>
    <m/>
    <n v="1"/>
    <m/>
    <m/>
    <m/>
    <m/>
    <m/>
    <m/>
    <n v="1"/>
    <n v="1"/>
    <m/>
    <n v="1"/>
    <m/>
    <m/>
    <m/>
    <m/>
    <m/>
    <m/>
    <n v="2"/>
    <n v="1"/>
    <n v="0"/>
    <n v="0"/>
    <n v="0"/>
    <n v="0"/>
    <n v="0"/>
    <n v="0"/>
    <n v="0"/>
    <n v="0"/>
    <n v="1"/>
    <m/>
    <m/>
    <n v="1"/>
    <m/>
    <m/>
    <m/>
    <m/>
    <m/>
    <m/>
    <m/>
    <m/>
    <m/>
    <n v="1"/>
    <n v="1"/>
    <m/>
    <m/>
    <n v="514733"/>
    <n v="172125"/>
    <s v="WET"/>
    <s v="West Twickenham"/>
    <m/>
    <m/>
    <m/>
    <m/>
    <m/>
    <m/>
    <m/>
    <m/>
    <m/>
  </r>
  <r>
    <s v="19/2377/GPD15"/>
    <s v="CHU"/>
    <s v="PA"/>
    <d v="2019-09-30T00:00:00"/>
    <d v="2022-09-30T00:00:00"/>
    <d v="2020-02-17T00:00:00"/>
    <m/>
    <x v="1"/>
    <s v="Open Market"/>
    <x v="0"/>
    <s v="Partial change of use from office to residential (4 No flats)."/>
    <s v="122 - 124 St Margarets Road, Twickenham"/>
    <s v="TW1 2LH"/>
    <m/>
    <m/>
    <m/>
    <m/>
    <m/>
    <m/>
    <m/>
    <m/>
    <m/>
    <n v="0"/>
    <m/>
    <n v="4"/>
    <m/>
    <m/>
    <m/>
    <m/>
    <m/>
    <m/>
    <m/>
    <n v="4"/>
    <n v="0"/>
    <n v="4"/>
    <n v="0"/>
    <n v="0"/>
    <n v="0"/>
    <n v="0"/>
    <n v="0"/>
    <n v="0"/>
    <n v="0"/>
    <n v="4"/>
    <m/>
    <m/>
    <n v="4"/>
    <m/>
    <m/>
    <m/>
    <m/>
    <m/>
    <m/>
    <m/>
    <m/>
    <m/>
    <n v="4"/>
    <n v="4"/>
    <m/>
    <m/>
    <n v="516843"/>
    <n v="174266"/>
    <s v="STM"/>
    <s v="St. Margarets and North Twickenham"/>
    <m/>
    <m/>
    <m/>
    <s v="Mixed Use Area"/>
    <s v="St Margarets"/>
    <m/>
    <m/>
    <s v="Conservation Area"/>
    <s v="CA49 Crown Road St Margarets"/>
  </r>
  <r>
    <s v="19/2725/GPD15"/>
    <s v="CHU"/>
    <s v="PA"/>
    <d v="2019-11-11T00:00:00"/>
    <d v="2022-11-11T00:00:00"/>
    <d v="2021-01-04T00:00:00"/>
    <d v="2022-09-06T00:00:00"/>
    <x v="1"/>
    <s v="Open Market"/>
    <x v="0"/>
    <s v="Change of use of first, second and third floor from B1(a) offices to C3 residential to provide 3 x flats (2 x 1 bed and 1 x studio)."/>
    <s v="7A York Street, Twickenham"/>
    <s v="TW1"/>
    <m/>
    <m/>
    <m/>
    <m/>
    <m/>
    <m/>
    <m/>
    <m/>
    <m/>
    <n v="0"/>
    <n v="3"/>
    <m/>
    <m/>
    <m/>
    <m/>
    <m/>
    <m/>
    <m/>
    <m/>
    <n v="3"/>
    <n v="3"/>
    <n v="0"/>
    <n v="0"/>
    <n v="0"/>
    <n v="0"/>
    <n v="0"/>
    <n v="0"/>
    <n v="0"/>
    <n v="0"/>
    <n v="3"/>
    <m/>
    <m/>
    <n v="3"/>
    <m/>
    <m/>
    <m/>
    <m/>
    <m/>
    <m/>
    <m/>
    <m/>
    <m/>
    <n v="3"/>
    <n v="3"/>
    <m/>
    <m/>
    <n v="516291"/>
    <n v="173345"/>
    <s v="TWR"/>
    <s v="Twickenham Riverside"/>
    <m/>
    <s v="Twickenham"/>
    <m/>
    <m/>
    <m/>
    <m/>
    <m/>
    <s v="Conservation Area"/>
    <s v="CA8 Twickenham Riverside"/>
  </r>
  <r>
    <s v="19/2729/FUL"/>
    <s v="MIX"/>
    <m/>
    <d v="2020-07-24T00:00:00"/>
    <d v="2023-07-24T00:00:00"/>
    <d v="2021-11-01T00:00:00"/>
    <m/>
    <x v="1"/>
    <s v="Open Market"/>
    <x v="0"/>
    <s v="Part change of use of rear garden area, single storey side extension, part two storey part single storey rear extension and insertion of 2 rooflights on roof to outrigger to facilitate the creation of a self-contained 2 bed maisonette.  Associated boundar"/>
    <s v="The China Chef , 78 White Hart Lane, Barnes, London, SW13 0PZ"/>
    <s v="SW13 0PZ"/>
    <m/>
    <m/>
    <m/>
    <m/>
    <m/>
    <m/>
    <m/>
    <m/>
    <m/>
    <n v="0"/>
    <m/>
    <n v="1"/>
    <m/>
    <m/>
    <m/>
    <m/>
    <m/>
    <m/>
    <m/>
    <n v="1"/>
    <n v="0"/>
    <n v="1"/>
    <n v="0"/>
    <n v="0"/>
    <n v="0"/>
    <n v="0"/>
    <n v="0"/>
    <n v="0"/>
    <n v="0"/>
    <n v="1"/>
    <m/>
    <m/>
    <n v="1"/>
    <m/>
    <m/>
    <m/>
    <m/>
    <m/>
    <m/>
    <m/>
    <m/>
    <m/>
    <n v="1"/>
    <n v="1"/>
    <m/>
    <m/>
    <n v="521330"/>
    <n v="175807"/>
    <s v="MBC"/>
    <s v="Mortlake and Barnes Common"/>
    <m/>
    <m/>
    <m/>
    <s v="Mixed Use Area"/>
    <s v="White Hart lane, Barnes"/>
    <m/>
    <m/>
    <s v="Conservation Area"/>
    <s v="CA33 Mortlake"/>
  </r>
  <r>
    <s v="19/2765/FUL"/>
    <s v="NEW"/>
    <m/>
    <d v="2020-08-20T00:00:00"/>
    <d v="2023-08-20T00:00:00"/>
    <d v="2021-12-07T00:00:00"/>
    <d v="2023-01-12T00:00:00"/>
    <x v="1"/>
    <s v="London Affordable Rent"/>
    <x v="0"/>
    <s v="Erection of  5 no. 2 bed/4 person terraced houses (including 1 wheelchair unit) and 4 no. 3 bed/5  person semi-detached houses; formation of new access off Simpson Road and 12 no. off-street car parking space; creation of publicly accessible pocket park a"/>
    <s v="Land To The Northeast Of, Simpson Road, Whitton"/>
    <s v="TW4 5QE"/>
    <m/>
    <m/>
    <m/>
    <m/>
    <m/>
    <m/>
    <m/>
    <m/>
    <m/>
    <n v="0"/>
    <m/>
    <n v="5"/>
    <n v="4"/>
    <m/>
    <m/>
    <m/>
    <m/>
    <m/>
    <m/>
    <n v="9"/>
    <n v="0"/>
    <n v="5"/>
    <n v="4"/>
    <n v="0"/>
    <n v="0"/>
    <n v="0"/>
    <n v="0"/>
    <n v="0"/>
    <n v="0"/>
    <n v="9"/>
    <m/>
    <m/>
    <n v="9"/>
    <m/>
    <m/>
    <m/>
    <m/>
    <m/>
    <m/>
    <m/>
    <m/>
    <m/>
    <n v="9"/>
    <n v="9"/>
    <m/>
    <m/>
    <n v="512878"/>
    <n v="174040"/>
    <s v="HEA"/>
    <s v="Heathfield"/>
    <m/>
    <m/>
    <m/>
    <m/>
    <m/>
    <m/>
    <m/>
    <m/>
    <m/>
  </r>
  <r>
    <s v="19/2860/FUL"/>
    <s v="CHU"/>
    <m/>
    <d v="2020-05-07T00:00:00"/>
    <d v="2023-05-07T00:00:00"/>
    <d v="2021-03-31T00:00:00"/>
    <d v="2022-07-22T00:00:00"/>
    <x v="1"/>
    <s v="Open Market"/>
    <x v="0"/>
    <s v="Change of use of five, B1(a) office units to provide five three-bedroomed terraced houses (Class C3), Retention of remaining class B1(a) office unit, extension and provision of rear private amenity space, facade alterations and other external alterations."/>
    <s v="Schurlock Place, 9 - 23 Third Cross Road, Twickenham, TW2 5FP"/>
    <s v="TW2 5FP"/>
    <m/>
    <m/>
    <m/>
    <m/>
    <m/>
    <m/>
    <m/>
    <m/>
    <m/>
    <n v="0"/>
    <m/>
    <m/>
    <n v="5"/>
    <m/>
    <m/>
    <m/>
    <m/>
    <m/>
    <m/>
    <n v="5"/>
    <n v="0"/>
    <n v="0"/>
    <n v="5"/>
    <n v="0"/>
    <n v="0"/>
    <n v="0"/>
    <n v="0"/>
    <n v="0"/>
    <n v="0"/>
    <n v="5"/>
    <m/>
    <m/>
    <n v="5"/>
    <m/>
    <m/>
    <m/>
    <m/>
    <m/>
    <m/>
    <m/>
    <m/>
    <m/>
    <n v="5"/>
    <n v="5"/>
    <m/>
    <m/>
    <n v="515028"/>
    <n v="172768"/>
    <s v="WET"/>
    <s v="West Twickenham"/>
    <m/>
    <m/>
    <m/>
    <m/>
    <m/>
    <m/>
    <m/>
    <m/>
    <m/>
  </r>
  <r>
    <s v="19/3419/FUL"/>
    <s v="NEW"/>
    <m/>
    <d v="2020-03-11T00:00:00"/>
    <d v="2023-03-11T00:00:00"/>
    <d v="2021-03-31T00:00:00"/>
    <m/>
    <x v="1"/>
    <s v="Open Market"/>
    <x v="0"/>
    <s v="Demolition of existing dwellinghouse and erection of detached two storey dwellinghouse, associated hard and soft landscaping"/>
    <s v="8 Sandy Lane, Petersham, Richmond, TW10 7EN, "/>
    <s v="TW10 7EN"/>
    <m/>
    <m/>
    <m/>
    <n v="1"/>
    <m/>
    <m/>
    <m/>
    <m/>
    <m/>
    <n v="1"/>
    <m/>
    <m/>
    <m/>
    <m/>
    <n v="1"/>
    <m/>
    <m/>
    <m/>
    <m/>
    <n v="1"/>
    <n v="0"/>
    <n v="0"/>
    <n v="0"/>
    <n v="-1"/>
    <n v="1"/>
    <n v="0"/>
    <n v="0"/>
    <n v="0"/>
    <n v="0"/>
    <n v="0"/>
    <m/>
    <m/>
    <n v="0"/>
    <m/>
    <m/>
    <m/>
    <m/>
    <m/>
    <m/>
    <m/>
    <m/>
    <m/>
    <n v="0"/>
    <n v="0"/>
    <m/>
    <m/>
    <n v="517948"/>
    <n v="172696"/>
    <s v="HPR"/>
    <s v="Ham, Petersham and Richmond Riverside"/>
    <m/>
    <m/>
    <m/>
    <m/>
    <m/>
    <m/>
    <m/>
    <m/>
    <m/>
  </r>
  <r>
    <s v="19/3568/FUL"/>
    <s v="NEW"/>
    <m/>
    <d v="2020-06-10T00:00:00"/>
    <d v="2023-06-10T00:00:00"/>
    <d v="2021-03-31T00:00:00"/>
    <m/>
    <x v="1"/>
    <s v="Open Market"/>
    <x v="0"/>
    <s v="Replacement of existing single-storey detached bungalow to provide a pair of two-storey semi-detached dwelling houses with habitable roofspace, each with 5-bedrooms; off-street parking provision for two vehicles per dwelling; the removal of the existing t"/>
    <s v="73A High Street, Hampton, TW12 2SX"/>
    <s v="TW12 2SX"/>
    <m/>
    <n v="1"/>
    <m/>
    <m/>
    <m/>
    <m/>
    <m/>
    <m/>
    <m/>
    <n v="1"/>
    <m/>
    <m/>
    <m/>
    <m/>
    <n v="2"/>
    <m/>
    <m/>
    <m/>
    <m/>
    <n v="2"/>
    <n v="0"/>
    <n v="-1"/>
    <n v="0"/>
    <n v="0"/>
    <n v="2"/>
    <n v="0"/>
    <n v="0"/>
    <n v="0"/>
    <n v="0"/>
    <n v="1"/>
    <m/>
    <m/>
    <n v="1"/>
    <m/>
    <m/>
    <m/>
    <m/>
    <m/>
    <m/>
    <m/>
    <m/>
    <m/>
    <n v="1"/>
    <n v="1"/>
    <m/>
    <m/>
    <n v="514203"/>
    <n v="169911"/>
    <s v="HTN"/>
    <s v="Hampton"/>
    <m/>
    <m/>
    <m/>
    <m/>
    <m/>
    <m/>
    <m/>
    <s v="Conservation Area"/>
    <s v="CA12 Hampton Village"/>
  </r>
  <r>
    <s v="19/3652/FUL"/>
    <s v="CON"/>
    <m/>
    <d v="2021-02-26T00:00:00"/>
    <d v="2024-02-26T00:00:00"/>
    <d v="2021-08-02T00:00:00"/>
    <d v="2022-06-01T00:00:00"/>
    <x v="1"/>
    <s v="Open Market"/>
    <x v="0"/>
    <s v="Single-storey rear extension and replacement window arrangement in side dormer and conversion of a dwelling house into two flats."/>
    <s v="600 Hanworth Road, Whitton, Hounslow, TW4 5LJ, "/>
    <s v="TW4 5LJ"/>
    <m/>
    <m/>
    <n v="1"/>
    <m/>
    <m/>
    <m/>
    <m/>
    <m/>
    <m/>
    <n v="1"/>
    <m/>
    <n v="1"/>
    <n v="1"/>
    <m/>
    <m/>
    <m/>
    <m/>
    <m/>
    <m/>
    <n v="2"/>
    <n v="0"/>
    <n v="1"/>
    <n v="0"/>
    <n v="0"/>
    <n v="0"/>
    <n v="0"/>
    <n v="0"/>
    <n v="0"/>
    <n v="0"/>
    <n v="1"/>
    <m/>
    <m/>
    <n v="1"/>
    <m/>
    <m/>
    <m/>
    <m/>
    <m/>
    <m/>
    <m/>
    <m/>
    <m/>
    <n v="1"/>
    <n v="1"/>
    <m/>
    <m/>
    <n v="512962"/>
    <n v="173989"/>
    <s v="HEA"/>
    <s v="Heathfield"/>
    <m/>
    <m/>
    <m/>
    <m/>
    <m/>
    <m/>
    <m/>
    <m/>
    <m/>
  </r>
  <r>
    <s v="19/3672/FUL"/>
    <s v="EXT"/>
    <m/>
    <d v="2020-05-06T00:00:00"/>
    <d v="2023-05-06T00:00:00"/>
    <d v="2021-03-01T00:00:00"/>
    <d v="2022-09-13T00:00:00"/>
    <x v="1"/>
    <s v="Open Market"/>
    <x v="0"/>
    <s v="Removal of existing stairs to rear, erection of the single-storey rear extension, replacement/new windows, refurbishment of existing side dormer roof extension, new access gate to facilitate the reversion of 2 x flats to a single-family dwellinghouse"/>
    <s v="68 Mount Ararat Road, Richmond, TW10 6PJ"/>
    <s v="TW10 6PJ"/>
    <m/>
    <n v="1"/>
    <m/>
    <m/>
    <n v="1"/>
    <m/>
    <m/>
    <m/>
    <m/>
    <n v="2"/>
    <m/>
    <m/>
    <m/>
    <m/>
    <n v="1"/>
    <m/>
    <m/>
    <m/>
    <m/>
    <n v="1"/>
    <n v="0"/>
    <n v="-1"/>
    <n v="0"/>
    <n v="0"/>
    <n v="0"/>
    <n v="0"/>
    <n v="0"/>
    <n v="0"/>
    <n v="0"/>
    <n v="-1"/>
    <m/>
    <m/>
    <n v="-1"/>
    <m/>
    <m/>
    <m/>
    <m/>
    <m/>
    <m/>
    <m/>
    <m/>
    <m/>
    <n v="-1"/>
    <n v="-1"/>
    <m/>
    <m/>
    <n v="518373"/>
    <n v="174608"/>
    <s v="SRW"/>
    <s v="South Richmond"/>
    <m/>
    <m/>
    <m/>
    <m/>
    <m/>
    <m/>
    <m/>
    <s v="Conservation Area"/>
    <s v="CA30 St Matthias Richmond"/>
  </r>
  <r>
    <s v="19/3905/FUL"/>
    <s v="EXT"/>
    <m/>
    <d v="2020-10-22T00:00:00"/>
    <d v="2023-10-22T00:00:00"/>
    <d v="2022-02-01T00:00:00"/>
    <m/>
    <x v="1"/>
    <s v="Open Market"/>
    <x v="0"/>
    <s v="Replacement shopfront, replacement windows, 2 no. rooflights on front roof slope, new basement level with lightwells and rear staircase ground floor side/rear extension and 3 rear dormer roof extension to facilitate the provision of 1 no. retail unit and 7 no. flats (5 x studio flats and 2 x 1 bed flats) with associated hard and soft landscaping, cycle and refuse stores."/>
    <s v="422 Upper Richmond Road West, East Sheen, London"/>
    <s v="TW10 5DY"/>
    <m/>
    <m/>
    <n v="1"/>
    <m/>
    <m/>
    <m/>
    <m/>
    <m/>
    <m/>
    <n v="1"/>
    <n v="7"/>
    <m/>
    <m/>
    <m/>
    <m/>
    <m/>
    <m/>
    <m/>
    <m/>
    <n v="7"/>
    <n v="7"/>
    <n v="0"/>
    <n v="-1"/>
    <n v="0"/>
    <n v="0"/>
    <n v="0"/>
    <n v="0"/>
    <n v="0"/>
    <n v="0"/>
    <n v="6"/>
    <m/>
    <m/>
    <m/>
    <n v="6"/>
    <m/>
    <m/>
    <m/>
    <m/>
    <m/>
    <m/>
    <m/>
    <m/>
    <n v="6"/>
    <n v="6"/>
    <m/>
    <m/>
    <n v="519849"/>
    <n v="175357"/>
    <s v="NRW"/>
    <s v="North Richmond"/>
    <m/>
    <m/>
    <m/>
    <m/>
    <m/>
    <m/>
    <m/>
    <m/>
    <m/>
  </r>
  <r>
    <s v="20/0136/FUL"/>
    <s v="NEW"/>
    <m/>
    <d v="2020-03-26T00:00:00"/>
    <d v="2023-03-26T00:00:00"/>
    <d v="2021-03-01T00:00:00"/>
    <d v="2023-01-06T00:00:00"/>
    <x v="1"/>
    <s v="Open Market"/>
    <x v="0"/>
    <s v="Demolition of the existing house and reconstruction of replacement 2 storey with basement and accommodation in the roof single family home and associated parking, hard and soft landscaping."/>
    <s v="2 Belgrave Road, Barnes, London, SW13 9NS"/>
    <s v="SW13 9NS"/>
    <m/>
    <m/>
    <n v="1"/>
    <m/>
    <m/>
    <m/>
    <m/>
    <m/>
    <m/>
    <n v="1"/>
    <m/>
    <m/>
    <m/>
    <n v="1"/>
    <m/>
    <m/>
    <m/>
    <m/>
    <m/>
    <n v="1"/>
    <n v="0"/>
    <n v="0"/>
    <n v="-1"/>
    <n v="1"/>
    <n v="0"/>
    <n v="0"/>
    <n v="0"/>
    <n v="0"/>
    <n v="0"/>
    <n v="0"/>
    <m/>
    <m/>
    <n v="0"/>
    <m/>
    <m/>
    <m/>
    <m/>
    <m/>
    <m/>
    <m/>
    <m/>
    <m/>
    <n v="0"/>
    <n v="0"/>
    <m/>
    <m/>
    <n v="521893"/>
    <n v="177129"/>
    <s v="BAR"/>
    <s v="Barnes"/>
    <m/>
    <m/>
    <m/>
    <m/>
    <m/>
    <m/>
    <m/>
    <m/>
    <m/>
  </r>
  <r>
    <s v="20/0222/FUL"/>
    <s v="NEW"/>
    <m/>
    <d v="2021-05-04T00:00:00"/>
    <d v="2024-05-04T00:00:00"/>
    <d v="2022-02-01T00:00:00"/>
    <m/>
    <x v="1"/>
    <s v="London Affordable Rent"/>
    <x v="0"/>
    <s v="Erection of a two storey residential building with accommodation within the roof to provide 14 flats (11 x 1 bed &amp; 3 x 2 bed units) with associated car parking and landscaping."/>
    <s v="Land Ajacent To, 38 - 42 Hampton Road, Teddington"/>
    <s v="TW11 0JE"/>
    <m/>
    <m/>
    <m/>
    <m/>
    <m/>
    <m/>
    <m/>
    <m/>
    <m/>
    <n v="0"/>
    <n v="5"/>
    <n v="3"/>
    <m/>
    <m/>
    <m/>
    <m/>
    <m/>
    <m/>
    <m/>
    <n v="8"/>
    <n v="5"/>
    <n v="3"/>
    <n v="0"/>
    <n v="0"/>
    <n v="0"/>
    <n v="0"/>
    <n v="0"/>
    <n v="0"/>
    <n v="0"/>
    <n v="8"/>
    <s v="Y"/>
    <m/>
    <m/>
    <n v="8"/>
    <m/>
    <m/>
    <m/>
    <m/>
    <m/>
    <m/>
    <m/>
    <m/>
    <n v="8"/>
    <n v="8"/>
    <m/>
    <m/>
    <n v="515045"/>
    <n v="171153"/>
    <s v="FHH"/>
    <s v="Fulwell and Hampton Hill"/>
    <m/>
    <m/>
    <m/>
    <m/>
    <m/>
    <m/>
    <m/>
    <m/>
    <m/>
  </r>
  <r>
    <s v="20/0222/FUL"/>
    <s v="NEW"/>
    <m/>
    <d v="2021-05-04T00:00:00"/>
    <d v="2024-05-04T00:00:00"/>
    <d v="2022-02-01T00:00:00"/>
    <m/>
    <x v="1"/>
    <s v="Shared Ownership"/>
    <x v="0"/>
    <s v="Erection of a two storey residential building with accommodation within the roof to provide 14 flats (11 x 1 bed &amp; 3 x 2 bed units) with associated car parking and landscaping."/>
    <s v="Land Ajacent To, 38 - 42 Hampton Road, Teddington"/>
    <s v="TW11 0JE"/>
    <m/>
    <m/>
    <m/>
    <m/>
    <m/>
    <m/>
    <m/>
    <m/>
    <m/>
    <n v="0"/>
    <n v="6"/>
    <m/>
    <m/>
    <m/>
    <m/>
    <m/>
    <m/>
    <m/>
    <m/>
    <n v="6"/>
    <n v="6"/>
    <n v="0"/>
    <n v="0"/>
    <n v="0"/>
    <n v="0"/>
    <n v="0"/>
    <n v="0"/>
    <n v="0"/>
    <n v="0"/>
    <n v="6"/>
    <s v="Y"/>
    <m/>
    <m/>
    <n v="6"/>
    <m/>
    <m/>
    <m/>
    <m/>
    <m/>
    <m/>
    <m/>
    <m/>
    <n v="6"/>
    <n v="6"/>
    <m/>
    <m/>
    <n v="515045"/>
    <n v="171153"/>
    <s v="FHH"/>
    <s v="Fulwell and Hampton Hill"/>
    <m/>
    <m/>
    <m/>
    <m/>
    <m/>
    <m/>
    <m/>
    <m/>
    <m/>
  </r>
  <r>
    <s v="20/0256/FUL"/>
    <s v="MIX"/>
    <m/>
    <d v="2020-11-09T00:00:00"/>
    <d v="2023-11-09T00:00:00"/>
    <d v="2021-09-01T00:00:00"/>
    <m/>
    <x v="1"/>
    <s v="Open Market"/>
    <x v="0"/>
    <s v="Alterations to existing shopfront to create new entrance door, part change of use of ground floor, 2 rooflights on front roof slope, rear dormer roof extension to rear roof slope and roof to outrigger to facilitate the conversion of upper floors into C3 (Residential) use (to create 1 x 2 bed flat and 1 x studio).  New balustrade to rear to allow use of roof of ground floor extension as roof terrace."/>
    <s v="195 Upper Richmond Road West, East Sheen, SW14 8QT"/>
    <s v="SW14 8QT"/>
    <m/>
    <n v="1"/>
    <m/>
    <m/>
    <m/>
    <m/>
    <m/>
    <m/>
    <m/>
    <n v="1"/>
    <n v="1"/>
    <n v="1"/>
    <m/>
    <m/>
    <m/>
    <m/>
    <m/>
    <m/>
    <m/>
    <n v="2"/>
    <n v="1"/>
    <n v="0"/>
    <n v="0"/>
    <n v="0"/>
    <n v="0"/>
    <n v="0"/>
    <n v="0"/>
    <n v="0"/>
    <n v="0"/>
    <n v="1"/>
    <m/>
    <m/>
    <n v="1"/>
    <m/>
    <m/>
    <m/>
    <m/>
    <m/>
    <m/>
    <m/>
    <m/>
    <m/>
    <n v="1"/>
    <n v="1"/>
    <m/>
    <m/>
    <n v="520903"/>
    <n v="175430"/>
    <s v="EAS"/>
    <s v="East Sheen"/>
    <m/>
    <s v="East Sheen"/>
    <m/>
    <m/>
    <m/>
    <m/>
    <m/>
    <m/>
    <m/>
  </r>
  <r>
    <s v="20/0361/FUL"/>
    <s v="CHU"/>
    <m/>
    <d v="2020-07-31T00:00:00"/>
    <d v="2023-07-31T00:00:00"/>
    <d v="2020-10-01T00:00:00"/>
    <m/>
    <x v="1"/>
    <s v="Open Market"/>
    <x v="0"/>
    <s v="Enlargement of existing dormer on rear roof, replacement shopfront, replacement windows to front and rear, removel of exisitng lean to at rear first floor level to facilitate change of use of part ground floor, first, second and third floors from A4 to C3 (Residential) to create 3 flats (2 x studio and 1 x 2 bed flats) "/>
    <s v="26 - 28 York Street, Twickenham, TW1 3LJ, "/>
    <s v="TW1 3LJ"/>
    <m/>
    <n v="1"/>
    <m/>
    <m/>
    <m/>
    <m/>
    <m/>
    <m/>
    <m/>
    <n v="1"/>
    <n v="2"/>
    <n v="1"/>
    <m/>
    <m/>
    <m/>
    <m/>
    <m/>
    <m/>
    <m/>
    <n v="3"/>
    <n v="2"/>
    <n v="0"/>
    <n v="0"/>
    <n v="0"/>
    <n v="0"/>
    <n v="0"/>
    <n v="0"/>
    <n v="0"/>
    <n v="0"/>
    <n v="2"/>
    <m/>
    <m/>
    <n v="2"/>
    <m/>
    <m/>
    <m/>
    <m/>
    <m/>
    <m/>
    <m/>
    <m/>
    <m/>
    <n v="2"/>
    <n v="2"/>
    <m/>
    <m/>
    <n v="516334"/>
    <n v="173358"/>
    <s v="TWR"/>
    <s v="Twickenham Riverside"/>
    <m/>
    <s v="Twickenham"/>
    <m/>
    <m/>
    <m/>
    <m/>
    <m/>
    <s v="Conservation Area"/>
    <s v="CA8 Twickenham Riverside"/>
  </r>
  <r>
    <s v="20/0384/GPD15"/>
    <s v="CHU"/>
    <s v="PA"/>
    <d v="2020-04-01T00:00:00"/>
    <d v="2023-04-01T00:00:00"/>
    <d v="2020-09-01T00:00:00"/>
    <m/>
    <x v="1"/>
    <s v="Open Market"/>
    <x v="0"/>
    <s v="Change of use of part of first floor level from B1(a) office unit C3 (dwelling house) to form one x 4 bed self-contained apartment."/>
    <s v="21 Station Road, Barnes, London, SW13 0LF"/>
    <s v="SW13 0LF"/>
    <m/>
    <m/>
    <m/>
    <m/>
    <m/>
    <m/>
    <m/>
    <m/>
    <m/>
    <n v="0"/>
    <m/>
    <m/>
    <m/>
    <n v="1"/>
    <m/>
    <m/>
    <m/>
    <m/>
    <m/>
    <n v="1"/>
    <n v="0"/>
    <n v="0"/>
    <n v="0"/>
    <n v="1"/>
    <n v="0"/>
    <n v="0"/>
    <n v="0"/>
    <n v="0"/>
    <n v="0"/>
    <n v="1"/>
    <m/>
    <m/>
    <m/>
    <n v="1"/>
    <m/>
    <m/>
    <m/>
    <m/>
    <m/>
    <m/>
    <m/>
    <m/>
    <n v="1"/>
    <n v="1"/>
    <m/>
    <m/>
    <n v="521854"/>
    <n v="176284"/>
    <s v="MBC"/>
    <s v="Mortlake and Barnes Common"/>
    <m/>
    <m/>
    <m/>
    <m/>
    <m/>
    <m/>
    <m/>
    <s v="Conservation Area"/>
    <s v="CA1 Barnes Green"/>
  </r>
  <r>
    <s v="20/0714/FUL"/>
    <s v="NEW"/>
    <m/>
    <d v="2020-07-20T00:00:00"/>
    <d v="2023-07-20T00:00:00"/>
    <d v="2021-02-01T00:00:00"/>
    <m/>
    <x v="1"/>
    <s v="Open Market"/>
    <x v="0"/>
    <s v="Demolition of existing semi-detached dwelling and replacement with a 2 storey semi-detached dwelling with basement and accommodation in the roof and associated parking, hard and soft landscaping, cycle and refuse stores"/>
    <s v="6 Cumberland Road, Barnes, London, SW13 9LY"/>
    <s v="SW13 9LY"/>
    <m/>
    <m/>
    <m/>
    <m/>
    <m/>
    <n v="1"/>
    <m/>
    <m/>
    <m/>
    <n v="1"/>
    <m/>
    <m/>
    <m/>
    <m/>
    <n v="1"/>
    <m/>
    <m/>
    <m/>
    <m/>
    <n v="1"/>
    <n v="0"/>
    <n v="0"/>
    <n v="0"/>
    <n v="0"/>
    <n v="1"/>
    <n v="-1"/>
    <n v="0"/>
    <n v="0"/>
    <n v="0"/>
    <n v="0"/>
    <m/>
    <m/>
    <n v="0"/>
    <m/>
    <m/>
    <m/>
    <m/>
    <m/>
    <m/>
    <m/>
    <m/>
    <m/>
    <n v="0"/>
    <n v="0"/>
    <m/>
    <m/>
    <n v="521978"/>
    <n v="176841"/>
    <s v="BAR"/>
    <s v="Barnes"/>
    <m/>
    <m/>
    <m/>
    <m/>
    <m/>
    <m/>
    <m/>
    <m/>
    <m/>
  </r>
  <r>
    <s v="20/0773/FUL"/>
    <s v="NEW"/>
    <m/>
    <d v="2020-07-08T00:00:00"/>
    <d v="2023-07-08T00:00:00"/>
    <d v="2020-09-08T00:00:00"/>
    <m/>
    <x v="1"/>
    <s v="Open Market"/>
    <x v="0"/>
    <s v="Erection of 1no. single storey 2 bed dwellinghouse with associated cycle and refuse stores"/>
    <s v="Land At, Railway Side, Barnes, London"/>
    <s v="SW13 0AL"/>
    <m/>
    <m/>
    <m/>
    <m/>
    <m/>
    <m/>
    <m/>
    <m/>
    <m/>
    <n v="0"/>
    <m/>
    <n v="1"/>
    <m/>
    <m/>
    <m/>
    <m/>
    <m/>
    <m/>
    <m/>
    <n v="1"/>
    <n v="0"/>
    <n v="1"/>
    <n v="0"/>
    <n v="0"/>
    <n v="0"/>
    <n v="0"/>
    <n v="0"/>
    <n v="0"/>
    <n v="0"/>
    <n v="1"/>
    <m/>
    <m/>
    <n v="1"/>
    <m/>
    <m/>
    <m/>
    <m/>
    <m/>
    <m/>
    <m/>
    <m/>
    <m/>
    <n v="1"/>
    <n v="1"/>
    <m/>
    <m/>
    <n v="521729"/>
    <n v="176011"/>
    <s v="MBC"/>
    <s v="Mortlake and Barnes Common"/>
    <m/>
    <m/>
    <m/>
    <m/>
    <m/>
    <m/>
    <m/>
    <s v="Conservation Area"/>
    <s v="CA16 Thorne Passage Mortlake"/>
  </r>
  <r>
    <s v="20/0857/GPD15"/>
    <s v="CHU"/>
    <s v="PA"/>
    <d v="2021-01-27T00:00:00"/>
    <d v="2024-01-27T00:00:00"/>
    <d v="2021-09-01T00:00:00"/>
    <d v="2022-09-28T00:00:00"/>
    <x v="1"/>
    <s v="Open Market"/>
    <x v="0"/>
    <s v="Change of Use of B1(a) (Office) accommodation to provide 3 no. self-contained flats (C3 Residential) and associated refuse, recycling and cycle parking."/>
    <s v="2B Claremont Road, Teddington, TW11 8DG, "/>
    <s v="TW11 8DG"/>
    <m/>
    <m/>
    <m/>
    <m/>
    <m/>
    <m/>
    <m/>
    <m/>
    <m/>
    <n v="0"/>
    <n v="1"/>
    <n v="2"/>
    <m/>
    <m/>
    <m/>
    <m/>
    <m/>
    <m/>
    <m/>
    <n v="3"/>
    <n v="1"/>
    <n v="2"/>
    <n v="0"/>
    <n v="0"/>
    <n v="0"/>
    <n v="0"/>
    <n v="0"/>
    <n v="0"/>
    <n v="0"/>
    <n v="3"/>
    <m/>
    <m/>
    <n v="3"/>
    <m/>
    <m/>
    <m/>
    <m/>
    <m/>
    <m/>
    <m/>
    <m/>
    <m/>
    <n v="3"/>
    <n v="3"/>
    <m/>
    <m/>
    <n v="515781"/>
    <n v="171435"/>
    <s v="TED"/>
    <s v="Teddington"/>
    <m/>
    <m/>
    <m/>
    <m/>
    <m/>
    <m/>
    <m/>
    <m/>
    <m/>
  </r>
  <r>
    <s v="20/0899/GPD15"/>
    <s v="CHU"/>
    <s v="PA"/>
    <d v="2020-05-20T00:00:00"/>
    <d v="2023-05-20T00:00:00"/>
    <d v="2021-08-02T00:00:00"/>
    <m/>
    <x v="1"/>
    <s v="Open Market"/>
    <x v="0"/>
    <s v="Change of use and first and second-story extensions (including basement) of a previous office building (B1a) to provide 5no. residential units (C3 use)."/>
    <s v="The Coach House , 273A Sandycombe Road, Richmond, TW9 3LU"/>
    <s v="TW9 3LU"/>
    <m/>
    <m/>
    <m/>
    <m/>
    <m/>
    <m/>
    <m/>
    <m/>
    <m/>
    <n v="0"/>
    <n v="5"/>
    <m/>
    <m/>
    <m/>
    <m/>
    <m/>
    <m/>
    <m/>
    <m/>
    <n v="5"/>
    <n v="5"/>
    <n v="0"/>
    <n v="0"/>
    <n v="0"/>
    <n v="0"/>
    <n v="0"/>
    <n v="0"/>
    <n v="0"/>
    <n v="0"/>
    <n v="5"/>
    <m/>
    <m/>
    <m/>
    <n v="5"/>
    <m/>
    <m/>
    <m/>
    <m/>
    <m/>
    <m/>
    <m/>
    <m/>
    <n v="5"/>
    <n v="5"/>
    <m/>
    <m/>
    <n v="519113"/>
    <n v="176411"/>
    <s v="KWA"/>
    <s v="Kew"/>
    <m/>
    <m/>
    <m/>
    <m/>
    <m/>
    <m/>
    <m/>
    <s v="Conservation Area"/>
    <s v="CA15 Kew Gardens Kew"/>
  </r>
  <r>
    <s v="20/1025/FUL"/>
    <s v="NEW"/>
    <m/>
    <d v="2021-01-13T00:00:00"/>
    <d v="2024-01-13T00:00:00"/>
    <d v="2021-08-01T00:00:00"/>
    <m/>
    <x v="1"/>
    <s v="Open Market"/>
    <x v="0"/>
    <s v="Demolition of existing delivery office and redevelopment of the site for mixed use development (Class E and Class C3) comprising 6 residential townhouses of 2 storeys + roof in height (ground inclusive) and a building of two storeys + roof in height (grou"/>
    <s v="Hampton Delivery Office , Rosehill, Hampton, TW12 2AA"/>
    <s v="TW12 2AA"/>
    <m/>
    <m/>
    <m/>
    <m/>
    <m/>
    <m/>
    <m/>
    <m/>
    <m/>
    <n v="0"/>
    <m/>
    <m/>
    <m/>
    <n v="6"/>
    <m/>
    <m/>
    <m/>
    <m/>
    <m/>
    <n v="6"/>
    <n v="0"/>
    <n v="0"/>
    <n v="0"/>
    <n v="6"/>
    <n v="0"/>
    <n v="0"/>
    <n v="0"/>
    <n v="0"/>
    <n v="0"/>
    <n v="6"/>
    <m/>
    <m/>
    <n v="6"/>
    <m/>
    <m/>
    <m/>
    <m/>
    <m/>
    <m/>
    <m/>
    <m/>
    <m/>
    <n v="6"/>
    <n v="6"/>
    <m/>
    <m/>
    <n v="513446"/>
    <n v="169655"/>
    <s v="HTN"/>
    <s v="Hampton"/>
    <m/>
    <m/>
    <m/>
    <m/>
    <m/>
    <m/>
    <m/>
    <s v="Conservation Area"/>
    <s v="CA12 Hampton Village"/>
  </r>
  <r>
    <s v="20/1080/FUL"/>
    <s v="NEW"/>
    <m/>
    <d v="2020-11-02T00:00:00"/>
    <d v="2023-11-02T00:00:00"/>
    <d v="2021-12-02T00:00:00"/>
    <d v="2022-09-13T00:00:00"/>
    <x v="1"/>
    <s v="Open Market"/>
    <x v="0"/>
    <s v="Subdivision of existing plot and erection of a 2 bedroom detached dwelling with associated landscaping and shared front parking"/>
    <s v="1 Butts Crescent, Hanworth, Feltham, TW13 6HU, "/>
    <s v="TW13 6HU"/>
    <m/>
    <m/>
    <m/>
    <m/>
    <m/>
    <m/>
    <m/>
    <m/>
    <m/>
    <n v="0"/>
    <m/>
    <n v="1"/>
    <m/>
    <m/>
    <m/>
    <m/>
    <m/>
    <m/>
    <m/>
    <n v="1"/>
    <n v="0"/>
    <n v="1"/>
    <n v="0"/>
    <n v="0"/>
    <n v="0"/>
    <n v="0"/>
    <n v="0"/>
    <n v="0"/>
    <n v="0"/>
    <n v="1"/>
    <m/>
    <m/>
    <n v="1"/>
    <m/>
    <m/>
    <m/>
    <m/>
    <m/>
    <m/>
    <m/>
    <m/>
    <m/>
    <n v="1"/>
    <n v="1"/>
    <m/>
    <m/>
    <n v="513119"/>
    <n v="172196"/>
    <s v="WET"/>
    <s v="West Twickenham"/>
    <s v="Y"/>
    <m/>
    <m/>
    <m/>
    <m/>
    <m/>
    <m/>
    <m/>
    <m/>
  </r>
  <r>
    <s v="20/1461/FUL"/>
    <s v="CON"/>
    <m/>
    <d v="2020-10-02T00:00:00"/>
    <d v="2023-10-02T00:00:00"/>
    <d v="2021-12-01T00:00:00"/>
    <d v="2022-05-13T00:00:00"/>
    <x v="1"/>
    <s v="Open Market"/>
    <x v="0"/>
    <s v="Replacement door.  Change of use from C3 residential to Flexible Non-Residential Institutions or office use.  External cycle racks."/>
    <s v="3 Cedar Terrace, Richmond, TW9 2JE"/>
    <s v="TW9 2JE"/>
    <m/>
    <m/>
    <m/>
    <n v="1"/>
    <m/>
    <m/>
    <m/>
    <m/>
    <m/>
    <n v="1"/>
    <m/>
    <m/>
    <m/>
    <m/>
    <m/>
    <m/>
    <m/>
    <m/>
    <m/>
    <n v="0"/>
    <n v="0"/>
    <n v="0"/>
    <n v="0"/>
    <n v="-1"/>
    <n v="0"/>
    <n v="0"/>
    <n v="0"/>
    <n v="0"/>
    <n v="0"/>
    <n v="-1"/>
    <m/>
    <m/>
    <n v="-1"/>
    <m/>
    <m/>
    <m/>
    <m/>
    <m/>
    <m/>
    <m/>
    <m/>
    <m/>
    <n v="-1"/>
    <n v="-1"/>
    <m/>
    <m/>
    <n v="518472"/>
    <n v="175425"/>
    <s v="NRW"/>
    <s v="North Richmond"/>
    <m/>
    <m/>
    <m/>
    <m/>
    <m/>
    <m/>
    <m/>
    <m/>
    <m/>
  </r>
  <r>
    <s v="20/1484/FUL"/>
    <s v="NEW"/>
    <m/>
    <d v="2020-08-10T00:00:00"/>
    <d v="2023-08-10T00:00:00"/>
    <d v="2021-03-31T00:00:00"/>
    <d v="2023-01-20T00:00:00"/>
    <x v="1"/>
    <s v="Open Market"/>
    <x v="0"/>
    <s v="Demolition of garage and erection of Coach House style dwelling."/>
    <s v="Land To The Rear Of 178A - 184 , Kingston Lane, Teddington, TW11 9HD"/>
    <s v="TW11 9HD"/>
    <m/>
    <m/>
    <m/>
    <m/>
    <m/>
    <m/>
    <m/>
    <m/>
    <m/>
    <n v="0"/>
    <n v="1"/>
    <m/>
    <m/>
    <m/>
    <m/>
    <m/>
    <m/>
    <m/>
    <m/>
    <n v="1"/>
    <n v="1"/>
    <n v="0"/>
    <n v="0"/>
    <n v="0"/>
    <n v="0"/>
    <n v="0"/>
    <n v="0"/>
    <n v="0"/>
    <n v="0"/>
    <n v="1"/>
    <m/>
    <m/>
    <n v="1"/>
    <m/>
    <m/>
    <m/>
    <m/>
    <m/>
    <m/>
    <m/>
    <m/>
    <m/>
    <n v="1"/>
    <n v="1"/>
    <m/>
    <m/>
    <n v="516812"/>
    <n v="170692"/>
    <s v="HWI"/>
    <s v="Hampton Wick"/>
    <m/>
    <m/>
    <m/>
    <m/>
    <m/>
    <m/>
    <m/>
    <m/>
    <m/>
  </r>
  <r>
    <s v="20/1499/FUL"/>
    <s v="NEW"/>
    <m/>
    <d v="2020-09-29T00:00:00"/>
    <d v="2024-03-04T00:00:00"/>
    <d v="2022-03-31T00:00:00"/>
    <m/>
    <x v="1"/>
    <s v="Open Market"/>
    <x v="0"/>
    <s v="Demolition of existing buildings and the erection of a replacement building to contain 9no. flats (Use Class C3), with associated works including landscaping and parking."/>
    <s v="Boundaries, 1 St James's Road, Hampton Hill, Hampton, TW12 1DH, "/>
    <s v="TW12 1DH"/>
    <m/>
    <m/>
    <m/>
    <n v="1"/>
    <m/>
    <m/>
    <m/>
    <m/>
    <m/>
    <n v="1"/>
    <n v="1"/>
    <n v="7"/>
    <n v="1"/>
    <m/>
    <m/>
    <m/>
    <m/>
    <m/>
    <m/>
    <n v="9"/>
    <n v="1"/>
    <n v="7"/>
    <n v="1"/>
    <n v="-1"/>
    <n v="0"/>
    <n v="0"/>
    <n v="0"/>
    <n v="0"/>
    <n v="0"/>
    <n v="8"/>
    <m/>
    <m/>
    <n v="8"/>
    <m/>
    <m/>
    <m/>
    <m/>
    <m/>
    <m/>
    <m/>
    <m/>
    <m/>
    <n v="8"/>
    <n v="8"/>
    <m/>
    <m/>
    <n v="513824"/>
    <n v="171219"/>
    <s v="HNN"/>
    <s v="Hampton North"/>
    <m/>
    <m/>
    <m/>
    <m/>
    <m/>
    <m/>
    <m/>
    <m/>
    <m/>
  </r>
  <r>
    <s v="20/1870/FUL"/>
    <s v="CHU"/>
    <m/>
    <d v="2021-08-19T00:00:00"/>
    <d v="2024-08-19T00:00:00"/>
    <d v="2022-03-01T00:00:00"/>
    <m/>
    <x v="1"/>
    <s v="Open Market"/>
    <x v="0"/>
    <s v="Conversion to Use Class C3 of part only of B1 commercial space (with direct access at ground floor level) approved under LPA Ref: 13/3388 and providing at first floor level 4 x 2 Bed and 2 x 1 Bed dwellings."/>
    <s v="Unit B, 1 Railshead Road, Twickenham, Isleworth, TW7 7EP"/>
    <s v="TW7 7EP"/>
    <m/>
    <m/>
    <m/>
    <m/>
    <m/>
    <m/>
    <m/>
    <m/>
    <m/>
    <n v="0"/>
    <n v="2"/>
    <n v="4"/>
    <m/>
    <m/>
    <m/>
    <m/>
    <m/>
    <m/>
    <m/>
    <n v="6"/>
    <n v="2"/>
    <n v="4"/>
    <n v="0"/>
    <n v="0"/>
    <n v="0"/>
    <n v="0"/>
    <n v="0"/>
    <n v="0"/>
    <n v="0"/>
    <n v="6"/>
    <m/>
    <m/>
    <n v="6"/>
    <m/>
    <m/>
    <m/>
    <m/>
    <m/>
    <m/>
    <m/>
    <m/>
    <m/>
    <n v="6"/>
    <n v="6"/>
    <m/>
    <m/>
    <n v="516610"/>
    <n v="175362"/>
    <s v="STM"/>
    <s v="St. Margarets and North Twickenham"/>
    <m/>
    <m/>
    <m/>
    <m/>
    <m/>
    <m/>
    <m/>
    <s v="Conservation Area"/>
    <s v="CA19 St Margarets"/>
  </r>
  <r>
    <s v="20/1986/FUL"/>
    <s v="NEW"/>
    <m/>
    <d v="2020-11-06T00:00:00"/>
    <d v="2023-11-06T00:00:00"/>
    <d v="2022-01-26T00:00:00"/>
    <m/>
    <x v="1"/>
    <s v="Open Market"/>
    <x v="0"/>
    <s v="Replacement of the dwelling and garages with a new build dwelling and garage. Demolition of the existing dwelling and garages. Uses as existing"/>
    <s v="17A Strawberry Hill Road, Twickenham, TW1 4QB"/>
    <s v="TW1 4QB"/>
    <m/>
    <m/>
    <m/>
    <m/>
    <n v="1"/>
    <m/>
    <m/>
    <m/>
    <m/>
    <n v="1"/>
    <m/>
    <m/>
    <m/>
    <m/>
    <n v="1"/>
    <m/>
    <m/>
    <m/>
    <m/>
    <n v="1"/>
    <n v="0"/>
    <n v="0"/>
    <n v="0"/>
    <n v="0"/>
    <n v="0"/>
    <n v="0"/>
    <n v="0"/>
    <n v="0"/>
    <n v="0"/>
    <n v="0"/>
    <m/>
    <m/>
    <n v="0"/>
    <m/>
    <m/>
    <m/>
    <m/>
    <m/>
    <m/>
    <m/>
    <m/>
    <m/>
    <n v="0"/>
    <n v="0"/>
    <m/>
    <m/>
    <n v="515689"/>
    <n v="172252"/>
    <s v="SOT"/>
    <s v="South Twickenham"/>
    <m/>
    <m/>
    <m/>
    <m/>
    <m/>
    <m/>
    <m/>
    <s v="Conservation Area"/>
    <s v="CA43 Strawberry Hill Road"/>
  </r>
  <r>
    <s v="20/2238/FUL"/>
    <s v="NEW"/>
    <m/>
    <d v="2021-02-05T00:00:00"/>
    <d v="2024-02-05T00:00:00"/>
    <d v="2021-08-01T00:00:00"/>
    <m/>
    <x v="1"/>
    <s v="Open Market"/>
    <x v="0"/>
    <s v="One new, single storey, 3 bedroom house (C3a) with associated parking off Southfield Gardens and amenity space."/>
    <s v="11 - 12 Cusack Close, Twickenham"/>
    <s v="TW1"/>
    <m/>
    <m/>
    <m/>
    <m/>
    <m/>
    <m/>
    <m/>
    <m/>
    <m/>
    <n v="0"/>
    <m/>
    <m/>
    <n v="1"/>
    <m/>
    <m/>
    <m/>
    <m/>
    <m/>
    <m/>
    <n v="1"/>
    <n v="0"/>
    <n v="0"/>
    <n v="1"/>
    <n v="0"/>
    <n v="0"/>
    <n v="0"/>
    <n v="0"/>
    <n v="0"/>
    <n v="0"/>
    <n v="1"/>
    <m/>
    <m/>
    <m/>
    <n v="1"/>
    <m/>
    <m/>
    <m/>
    <m/>
    <m/>
    <m/>
    <m/>
    <m/>
    <n v="1"/>
    <n v="1"/>
    <m/>
    <m/>
    <n v="515563"/>
    <n v="171846"/>
    <s v="SOT"/>
    <s v="South Twickenham"/>
    <m/>
    <m/>
    <m/>
    <m/>
    <m/>
    <m/>
    <m/>
    <m/>
    <m/>
  </r>
  <r>
    <s v="20/2352/FUL"/>
    <s v="NEW"/>
    <m/>
    <d v="2021-06-01T00:00:00"/>
    <d v="2024-06-01T00:00:00"/>
    <d v="2022-01-24T00:00:00"/>
    <m/>
    <x v="1"/>
    <s v="Open Market"/>
    <x v="0"/>
    <s v="New detached 2 storey house at northern end of property plot, new single storey detached garage, new driveway off Cardinal's Walk. Existing house retained to Manor Gardens, sub division of plot."/>
    <s v="2 Manor Gardens, Hampton, TW12 2TU"/>
    <s v="TW12 2TU"/>
    <m/>
    <m/>
    <m/>
    <m/>
    <m/>
    <m/>
    <m/>
    <m/>
    <m/>
    <n v="0"/>
    <m/>
    <m/>
    <n v="1"/>
    <m/>
    <m/>
    <m/>
    <m/>
    <m/>
    <m/>
    <n v="1"/>
    <n v="0"/>
    <n v="0"/>
    <n v="1"/>
    <n v="0"/>
    <n v="0"/>
    <n v="0"/>
    <n v="0"/>
    <n v="0"/>
    <n v="0"/>
    <n v="1"/>
    <m/>
    <m/>
    <n v="1"/>
    <m/>
    <m/>
    <m/>
    <m/>
    <m/>
    <m/>
    <m/>
    <m/>
    <m/>
    <n v="1"/>
    <n v="1"/>
    <m/>
    <m/>
    <n v="514133"/>
    <n v="170165"/>
    <s v="HTN"/>
    <s v="Hampton"/>
    <s v="Y"/>
    <m/>
    <m/>
    <m/>
    <m/>
    <m/>
    <m/>
    <m/>
    <m/>
  </r>
  <r>
    <s v="20/2490/FUL"/>
    <s v="CHU"/>
    <m/>
    <d v="2020-11-09T00:00:00"/>
    <d v="2023-11-09T00:00:00"/>
    <d v="2021-01-05T00:00:00"/>
    <d v="2022-11-22T00:00:00"/>
    <x v="1"/>
    <s v="Open Market"/>
    <x v="0"/>
    <s v="Conversion of the first and second floor c3 single dwelling  (ex-HMO) into 2no. Self contained flats. Consisting of two 2 bedroom 3 person flats. Provision for external bin &amp; cycle storage to the rear."/>
    <s v="112A Heath Road, Twickenham, TW1 4BW"/>
    <s v="TW1 4BW"/>
    <m/>
    <m/>
    <m/>
    <n v="1"/>
    <m/>
    <m/>
    <m/>
    <m/>
    <m/>
    <n v="1"/>
    <m/>
    <n v="2"/>
    <m/>
    <m/>
    <m/>
    <m/>
    <m/>
    <m/>
    <m/>
    <n v="2"/>
    <n v="0"/>
    <n v="2"/>
    <n v="0"/>
    <n v="-1"/>
    <n v="0"/>
    <n v="0"/>
    <n v="0"/>
    <n v="0"/>
    <n v="0"/>
    <n v="1"/>
    <m/>
    <m/>
    <n v="1"/>
    <m/>
    <m/>
    <m/>
    <m/>
    <m/>
    <m/>
    <m/>
    <m/>
    <m/>
    <n v="1"/>
    <n v="1"/>
    <m/>
    <m/>
    <n v="515798"/>
    <n v="173148"/>
    <s v="SOT"/>
    <s v="South Twickenham"/>
    <m/>
    <s v="Twickenham"/>
    <m/>
    <m/>
    <m/>
    <m/>
    <m/>
    <m/>
    <m/>
  </r>
  <r>
    <s v="20/2500/FUL"/>
    <s v="NEW"/>
    <m/>
    <d v="2021-01-06T00:00:00"/>
    <d v="2024-01-06T00:00:00"/>
    <d v="2021-08-16T00:00:00"/>
    <m/>
    <x v="1"/>
    <s v="Open Market"/>
    <x v="0"/>
    <s v="Erection of a single detached dwellinghouse with basement and sunken patio following demolition of existing side extension to former care home.   Conversion of former care home to a single dwellinghouse together with a proposed single storey rear extensio"/>
    <s v="96 Wensleydale Road, Hampton, TW12 2LY, "/>
    <s v="TW12 2LY"/>
    <m/>
    <m/>
    <m/>
    <m/>
    <m/>
    <m/>
    <m/>
    <m/>
    <m/>
    <n v="0"/>
    <m/>
    <m/>
    <m/>
    <m/>
    <n v="2"/>
    <m/>
    <m/>
    <m/>
    <m/>
    <n v="2"/>
    <n v="0"/>
    <n v="0"/>
    <n v="0"/>
    <n v="0"/>
    <n v="2"/>
    <n v="0"/>
    <n v="0"/>
    <n v="0"/>
    <n v="0"/>
    <n v="2"/>
    <m/>
    <m/>
    <n v="2"/>
    <m/>
    <m/>
    <m/>
    <m/>
    <m/>
    <m/>
    <m/>
    <m/>
    <m/>
    <n v="2"/>
    <n v="2"/>
    <m/>
    <m/>
    <n v="513454"/>
    <n v="170508"/>
    <s v="HTN"/>
    <s v="Hampton"/>
    <m/>
    <m/>
    <m/>
    <m/>
    <m/>
    <m/>
    <m/>
    <m/>
    <m/>
  </r>
  <r>
    <s v="20/2505/FUL"/>
    <s v="NEW"/>
    <m/>
    <d v="2021-02-24T00:00:00"/>
    <d v="2024-02-24T00:00:00"/>
    <d v="2021-03-31T00:00:00"/>
    <d v="2022-04-19T00:00:00"/>
    <x v="1"/>
    <s v="Open Market"/>
    <x v="0"/>
    <s v="Demolition of an existing garage and creation of a new 4-bedroom house with associated parking, refuse, recycling, cycle storage, landscaping and amenity space."/>
    <s v="1 Derwent Road, Twickenham, TW2 7HQ"/>
    <s v="TW2 7HQ"/>
    <m/>
    <m/>
    <m/>
    <m/>
    <m/>
    <m/>
    <m/>
    <m/>
    <m/>
    <n v="0"/>
    <m/>
    <m/>
    <m/>
    <n v="1"/>
    <m/>
    <m/>
    <m/>
    <m/>
    <m/>
    <n v="1"/>
    <n v="0"/>
    <n v="0"/>
    <n v="0"/>
    <n v="1"/>
    <n v="0"/>
    <n v="0"/>
    <n v="0"/>
    <n v="0"/>
    <n v="0"/>
    <n v="1"/>
    <m/>
    <m/>
    <n v="1"/>
    <m/>
    <m/>
    <m/>
    <m/>
    <m/>
    <m/>
    <m/>
    <m/>
    <m/>
    <n v="1"/>
    <n v="1"/>
    <m/>
    <m/>
    <n v="513900"/>
    <n v="174312"/>
    <s v="WHI"/>
    <s v="Whitton"/>
    <m/>
    <m/>
    <m/>
    <m/>
    <m/>
    <m/>
    <m/>
    <m/>
    <m/>
  </r>
  <r>
    <s v="20/2691/FUL"/>
    <s v="NEW"/>
    <m/>
    <d v="2020-12-21T00:00:00"/>
    <d v="2023-12-21T00:00:00"/>
    <d v="2021-10-01T00:00:00"/>
    <d v="2022-07-16T00:00:00"/>
    <x v="1"/>
    <s v="Open Market"/>
    <x v="0"/>
    <s v="Replacement two storey dwellinghouse with accommodation in the roof and associated cycle and refuse stores"/>
    <s v="51 Howsman Road, Barnes, London, SW13 9AW"/>
    <s v="SW13 9AW"/>
    <m/>
    <m/>
    <n v="1"/>
    <m/>
    <m/>
    <m/>
    <m/>
    <m/>
    <m/>
    <n v="1"/>
    <m/>
    <m/>
    <m/>
    <n v="1"/>
    <m/>
    <m/>
    <m/>
    <m/>
    <m/>
    <n v="1"/>
    <n v="0"/>
    <n v="0"/>
    <n v="-1"/>
    <n v="1"/>
    <n v="0"/>
    <n v="0"/>
    <n v="0"/>
    <n v="0"/>
    <n v="0"/>
    <n v="0"/>
    <m/>
    <m/>
    <n v="0"/>
    <m/>
    <m/>
    <m/>
    <m/>
    <m/>
    <m/>
    <m/>
    <m/>
    <m/>
    <n v="0"/>
    <n v="0"/>
    <m/>
    <m/>
    <n v="522113"/>
    <n v="177588"/>
    <s v="BAR"/>
    <s v="Barnes"/>
    <m/>
    <m/>
    <m/>
    <m/>
    <m/>
    <m/>
    <m/>
    <m/>
    <m/>
  </r>
  <r>
    <s v="20/2694/FUL"/>
    <s v="NEW"/>
    <m/>
    <d v="2020-12-24T00:00:00"/>
    <d v="2023-12-24T00:00:00"/>
    <d v="2021-04-30T00:00:00"/>
    <m/>
    <x v="1"/>
    <s v="Open Market"/>
    <x v="0"/>
    <s v="Replacement Detached Dwelling with rooms in the roof"/>
    <s v="86 Ormond Drive, Hampton, TW12 2TN"/>
    <s v="TW12 2TN"/>
    <m/>
    <m/>
    <m/>
    <n v="1"/>
    <m/>
    <m/>
    <m/>
    <m/>
    <m/>
    <n v="1"/>
    <m/>
    <m/>
    <m/>
    <n v="1"/>
    <m/>
    <m/>
    <m/>
    <m/>
    <m/>
    <n v="1"/>
    <n v="0"/>
    <n v="0"/>
    <n v="0"/>
    <n v="0"/>
    <n v="0"/>
    <n v="0"/>
    <n v="0"/>
    <n v="0"/>
    <n v="0"/>
    <n v="0"/>
    <m/>
    <m/>
    <n v="0"/>
    <m/>
    <m/>
    <m/>
    <m/>
    <m/>
    <m/>
    <m/>
    <m/>
    <m/>
    <n v="0"/>
    <n v="0"/>
    <m/>
    <m/>
    <n v="513837"/>
    <n v="170102"/>
    <s v="HTN"/>
    <s v="Hampton"/>
    <m/>
    <m/>
    <m/>
    <m/>
    <m/>
    <m/>
    <m/>
    <m/>
    <m/>
  </r>
  <r>
    <s v="20/2721/FUL"/>
    <s v="CON"/>
    <m/>
    <d v="2021-02-15T00:00:00"/>
    <d v="2024-02-15T00:00:00"/>
    <d v="2021-03-01T00:00:00"/>
    <m/>
    <x v="1"/>
    <s v="Open Market"/>
    <x v="0"/>
    <s v="Change of use of the building into 2no. flats and reduction and retention of outbuilding"/>
    <s v="54 Percy Road, Hampton, TW12 2JR"/>
    <s v="TW12 2JR"/>
    <m/>
    <m/>
    <m/>
    <m/>
    <m/>
    <n v="1"/>
    <m/>
    <m/>
    <m/>
    <n v="1"/>
    <m/>
    <n v="1"/>
    <n v="1"/>
    <m/>
    <m/>
    <m/>
    <m/>
    <m/>
    <m/>
    <n v="2"/>
    <n v="0"/>
    <n v="1"/>
    <n v="1"/>
    <n v="0"/>
    <n v="0"/>
    <n v="-1"/>
    <n v="0"/>
    <n v="0"/>
    <n v="0"/>
    <n v="1"/>
    <m/>
    <m/>
    <n v="1"/>
    <m/>
    <m/>
    <m/>
    <m/>
    <m/>
    <m/>
    <m/>
    <m/>
    <m/>
    <n v="1"/>
    <n v="1"/>
    <m/>
    <m/>
    <n v="513178"/>
    <n v="170142"/>
    <s v="HTN"/>
    <s v="Hampton"/>
    <m/>
    <m/>
    <m/>
    <m/>
    <m/>
    <m/>
    <m/>
    <m/>
    <m/>
  </r>
  <r>
    <s v="20/2757/VRC"/>
    <s v="NEW"/>
    <m/>
    <d v="2020-12-21T00:00:00"/>
    <d v="2023-12-21T00:00:00"/>
    <d v="2020-09-21T00:00:00"/>
    <m/>
    <x v="1"/>
    <s v="Open Market"/>
    <x v="0"/>
    <s v="Variation of Condition 2 (Approved Drawings) of application 19/2753/FUL to allow for 1) the alterations to Unit 6 comprising the enlargement of balcony and change from a 1 bed flat to a 2 bed flat; 2) removal of lifts in the North Block and redesigned stair core resulting in the enlargement of Units 4 and 5 to provide ensuite bathrooms and enlarged kitchen area. "/>
    <s v="63 Sandycombe Road, Richmond, TW9 2EP"/>
    <s v="TW9 2EP"/>
    <m/>
    <m/>
    <m/>
    <m/>
    <m/>
    <m/>
    <m/>
    <m/>
    <m/>
    <n v="0"/>
    <n v="5"/>
    <n v="3"/>
    <m/>
    <m/>
    <m/>
    <m/>
    <m/>
    <m/>
    <m/>
    <n v="8"/>
    <n v="5"/>
    <n v="3"/>
    <n v="0"/>
    <n v="0"/>
    <n v="0"/>
    <n v="0"/>
    <n v="0"/>
    <n v="0"/>
    <n v="0"/>
    <n v="8"/>
    <m/>
    <m/>
    <n v="8"/>
    <m/>
    <m/>
    <m/>
    <m/>
    <m/>
    <m/>
    <m/>
    <m/>
    <m/>
    <n v="8"/>
    <n v="8"/>
    <m/>
    <m/>
    <n v="519026"/>
    <n v="175926"/>
    <s v="KWA"/>
    <s v="Kew"/>
    <m/>
    <m/>
    <m/>
    <m/>
    <m/>
    <m/>
    <m/>
    <m/>
    <m/>
  </r>
  <r>
    <s v="20/2987/FUL"/>
    <s v="NEW"/>
    <m/>
    <d v="2021-05-17T00:00:00"/>
    <d v="2024-05-17T00:00:00"/>
    <d v="2021-06-01T00:00:00"/>
    <d v="2022-08-12T00:00:00"/>
    <x v="1"/>
    <s v="Open Market"/>
    <x v="0"/>
    <s v="Demolition of existing bungalow and erection of 3no. new residential units comprising 3 x 3 bedroom terraced houses, together with associated landscaping and parking."/>
    <s v="27 Blandford Road, Teddington, TW11 0LF"/>
    <s v="TW11 0LF"/>
    <m/>
    <m/>
    <n v="1"/>
    <m/>
    <m/>
    <m/>
    <m/>
    <m/>
    <m/>
    <n v="1"/>
    <m/>
    <m/>
    <n v="3"/>
    <m/>
    <m/>
    <m/>
    <m/>
    <m/>
    <m/>
    <n v="3"/>
    <n v="0"/>
    <n v="0"/>
    <n v="2"/>
    <n v="0"/>
    <n v="0"/>
    <n v="0"/>
    <n v="0"/>
    <n v="0"/>
    <n v="0"/>
    <n v="2"/>
    <m/>
    <m/>
    <n v="2"/>
    <m/>
    <m/>
    <m/>
    <m/>
    <m/>
    <m/>
    <m/>
    <m/>
    <m/>
    <n v="2"/>
    <n v="2"/>
    <m/>
    <m/>
    <n v="515086"/>
    <n v="171011"/>
    <s v="FHH"/>
    <s v="Fulwell and Hampton Hill"/>
    <m/>
    <m/>
    <m/>
    <m/>
    <m/>
    <m/>
    <m/>
    <m/>
    <m/>
  </r>
  <r>
    <s v="20/3144/FUL"/>
    <s v="NEW"/>
    <m/>
    <d v="2021-03-02T00:00:00"/>
    <d v="2024-03-02T00:00:00"/>
    <d v="2021-09-01T00:00:00"/>
    <m/>
    <x v="1"/>
    <s v="Open Market"/>
    <x v="0"/>
    <s v="Demolition of existing dwelling and garage and erection of new detached dwelling and outbuilding following previous approval."/>
    <s v="8 St Albans Gardens, Teddington, TW11 8AE"/>
    <s v="TW11 8AE"/>
    <m/>
    <n v="1"/>
    <m/>
    <m/>
    <m/>
    <m/>
    <m/>
    <m/>
    <m/>
    <n v="1"/>
    <m/>
    <m/>
    <m/>
    <n v="1"/>
    <m/>
    <m/>
    <m/>
    <m/>
    <m/>
    <n v="1"/>
    <n v="0"/>
    <n v="-1"/>
    <n v="0"/>
    <n v="1"/>
    <n v="0"/>
    <n v="0"/>
    <n v="0"/>
    <n v="0"/>
    <n v="0"/>
    <n v="0"/>
    <m/>
    <m/>
    <n v="0"/>
    <m/>
    <m/>
    <m/>
    <m/>
    <m/>
    <m/>
    <m/>
    <m/>
    <m/>
    <n v="0"/>
    <n v="0"/>
    <m/>
    <m/>
    <n v="516412"/>
    <n v="171302"/>
    <s v="TED"/>
    <s v="Teddington"/>
    <m/>
    <m/>
    <m/>
    <m/>
    <m/>
    <m/>
    <m/>
    <m/>
    <m/>
  </r>
  <r>
    <s v="20/3483/FUL"/>
    <s v="CHU"/>
    <m/>
    <d v="2021-07-14T00:00:00"/>
    <d v="2024-07-14T00:00:00"/>
    <d v="2021-12-13T00:00:00"/>
    <m/>
    <x v="1"/>
    <s v="Open Market"/>
    <x v="0"/>
    <s v="Replacement shopfront, part second floor and roof extension, replacement fenestration, new balcony and new privacy screens to rear to facilitate part change of use of ground floor and upper floor from Class E to Class C3 residential to provide a total of 6no. self-contained residential units and associated cycle store (Amended Plans)"/>
    <s v="9-10 George Street, Richmond, TW9 1JY"/>
    <s v="TW9 1JY"/>
    <m/>
    <m/>
    <m/>
    <m/>
    <m/>
    <m/>
    <m/>
    <m/>
    <m/>
    <n v="0"/>
    <n v="5"/>
    <n v="1"/>
    <m/>
    <m/>
    <m/>
    <m/>
    <m/>
    <m/>
    <m/>
    <n v="6"/>
    <n v="5"/>
    <n v="1"/>
    <n v="0"/>
    <n v="0"/>
    <n v="0"/>
    <n v="0"/>
    <n v="0"/>
    <n v="0"/>
    <n v="0"/>
    <n v="6"/>
    <m/>
    <m/>
    <n v="6"/>
    <m/>
    <m/>
    <m/>
    <m/>
    <m/>
    <m/>
    <m/>
    <m/>
    <m/>
    <n v="6"/>
    <n v="6"/>
    <m/>
    <m/>
    <n v="517806"/>
    <n v="174802"/>
    <s v="SRW"/>
    <s v="South Richmond"/>
    <m/>
    <s v="Richmond"/>
    <m/>
    <m/>
    <m/>
    <m/>
    <m/>
    <s v="Conservation Area"/>
    <s v="CA17 Central Richmond"/>
  </r>
  <r>
    <s v="20/3641/FUL"/>
    <s v="NEW"/>
    <m/>
    <d v="2021-05-12T00:00:00"/>
    <d v="2024-05-12T00:00:00"/>
    <d v="2022-02-01T00:00:00"/>
    <m/>
    <x v="1"/>
    <s v="Open Market"/>
    <x v="0"/>
    <s v="Demolition of existing semi-detached bungalow and garage replacement detached dwelling house (Class C3) comprising ground, first floor and accommodation within the roof space."/>
    <s v="2 Chestnut Avenue, Hampton, TW12 2NU"/>
    <s v="TW12 2NU"/>
    <m/>
    <n v="1"/>
    <m/>
    <m/>
    <m/>
    <m/>
    <m/>
    <m/>
    <m/>
    <n v="1"/>
    <m/>
    <m/>
    <m/>
    <m/>
    <n v="1"/>
    <m/>
    <m/>
    <m/>
    <m/>
    <n v="1"/>
    <n v="0"/>
    <n v="-1"/>
    <n v="0"/>
    <n v="0"/>
    <n v="1"/>
    <n v="0"/>
    <n v="0"/>
    <n v="0"/>
    <n v="0"/>
    <n v="0"/>
    <m/>
    <m/>
    <n v="0"/>
    <m/>
    <m/>
    <m/>
    <m/>
    <m/>
    <m/>
    <m/>
    <m/>
    <m/>
    <n v="0"/>
    <n v="0"/>
    <m/>
    <m/>
    <n v="513278"/>
    <n v="170135"/>
    <s v="HTN"/>
    <s v="Hampton"/>
    <m/>
    <m/>
    <m/>
    <m/>
    <m/>
    <m/>
    <m/>
    <m/>
    <m/>
  </r>
  <r>
    <s v="20/3688/FUL"/>
    <s v="CHU"/>
    <m/>
    <d v="2021-08-02T00:00:00"/>
    <d v="2024-08-02T00:00:00"/>
    <d v="2021-10-01T00:00:00"/>
    <d v="2022-04-01T00:00:00"/>
    <x v="1"/>
    <s v="Open Market"/>
    <x v="0"/>
    <s v="Change of Use to day nursery use from a mixed use day nursery and C3 residential to provide a total of 48 no. places for 0-2 year olds (23 places for under 2s and 25 places for 2 year olds) and increase of staff number to 15. Extension of operation hours"/>
    <s v="41 - 43 Powder Mill Lane, Twickenham, TW2 6EF"/>
    <s v="TW2 6EF"/>
    <m/>
    <m/>
    <m/>
    <n v="1"/>
    <m/>
    <m/>
    <m/>
    <m/>
    <m/>
    <n v="1"/>
    <m/>
    <m/>
    <m/>
    <m/>
    <m/>
    <m/>
    <m/>
    <m/>
    <m/>
    <n v="0"/>
    <n v="0"/>
    <n v="0"/>
    <n v="0"/>
    <n v="-1"/>
    <n v="0"/>
    <n v="0"/>
    <n v="0"/>
    <n v="0"/>
    <n v="0"/>
    <n v="-1"/>
    <m/>
    <m/>
    <n v="-1"/>
    <m/>
    <m/>
    <m/>
    <m/>
    <m/>
    <m/>
    <m/>
    <m/>
    <m/>
    <n v="-1"/>
    <n v="-1"/>
    <m/>
    <m/>
    <n v="513502"/>
    <n v="173048"/>
    <s v="HEA"/>
    <s v="Heathfield"/>
    <m/>
    <m/>
    <m/>
    <m/>
    <m/>
    <m/>
    <m/>
    <m/>
    <m/>
  </r>
  <r>
    <s v="20/3754/FUL"/>
    <s v="EXT"/>
    <m/>
    <d v="2021-03-29T00:00:00"/>
    <d v="2024-03-29T00:00:00"/>
    <d v="2021-10-01T00:00:00"/>
    <d v="2022-07-29T00:00:00"/>
    <x v="1"/>
    <s v="Open Market"/>
    <x v="0"/>
    <s v="Roof extension to provide a self contained studio flat and replacement shopfront"/>
    <s v="241 Sandycombe Road, Richmond, TW9 2EW"/>
    <s v="TW9 2EW"/>
    <m/>
    <m/>
    <m/>
    <m/>
    <m/>
    <m/>
    <m/>
    <m/>
    <m/>
    <n v="0"/>
    <n v="1"/>
    <m/>
    <m/>
    <m/>
    <m/>
    <m/>
    <m/>
    <m/>
    <m/>
    <n v="1"/>
    <n v="1"/>
    <n v="0"/>
    <n v="0"/>
    <n v="0"/>
    <n v="0"/>
    <n v="0"/>
    <n v="0"/>
    <n v="0"/>
    <n v="0"/>
    <n v="1"/>
    <m/>
    <m/>
    <n v="1"/>
    <m/>
    <m/>
    <m/>
    <m/>
    <m/>
    <m/>
    <m/>
    <m/>
    <m/>
    <n v="1"/>
    <n v="1"/>
    <m/>
    <m/>
    <n v="519103"/>
    <n v="176286"/>
    <s v="KWA"/>
    <s v="Kew"/>
    <m/>
    <m/>
    <m/>
    <s v="Mixed Use Area"/>
    <s v="Sandycombe Road South"/>
    <m/>
    <m/>
    <m/>
    <m/>
  </r>
  <r>
    <s v="21/0111/GPD15"/>
    <s v="CHU"/>
    <s v="PA"/>
    <d v="2021-02-16T00:00:00"/>
    <d v="2024-02-16T00:00:00"/>
    <d v="2021-02-01T00:00:00"/>
    <m/>
    <x v="1"/>
    <s v="Open Market"/>
    <x v="0"/>
    <s v="Change of Use from Office (Class E formerly B1(a)) to C3 to form 1 x 2 bed flat._x000d_"/>
    <s v="86 - 88 Lower Mortlake Road, Richmond"/>
    <s v="TW9 2JG"/>
    <m/>
    <m/>
    <m/>
    <m/>
    <m/>
    <m/>
    <m/>
    <m/>
    <m/>
    <n v="0"/>
    <m/>
    <n v="1"/>
    <m/>
    <m/>
    <m/>
    <m/>
    <m/>
    <m/>
    <m/>
    <n v="1"/>
    <n v="0"/>
    <n v="1"/>
    <n v="0"/>
    <n v="0"/>
    <n v="0"/>
    <n v="0"/>
    <n v="0"/>
    <n v="0"/>
    <n v="0"/>
    <n v="1"/>
    <m/>
    <m/>
    <m/>
    <n v="1"/>
    <m/>
    <m/>
    <m/>
    <m/>
    <m/>
    <m/>
    <m/>
    <m/>
    <n v="1"/>
    <n v="1"/>
    <m/>
    <m/>
    <n v="518619"/>
    <n v="175475"/>
    <s v="NRW"/>
    <s v="North Richmond"/>
    <m/>
    <m/>
    <m/>
    <m/>
    <m/>
    <m/>
    <m/>
    <m/>
    <m/>
  </r>
  <r>
    <s v="21/0129/PS192"/>
    <s v="CHU"/>
    <s v="PA"/>
    <d v="2021-02-16T00:00:00"/>
    <d v="2024-02-16T00:00:00"/>
    <d v="2021-12-01T00:00:00"/>
    <m/>
    <x v="1"/>
    <s v="Open Market"/>
    <x v="0"/>
    <s v="Conversion of the existing 4-storey Use Class A2 unit to mixed-use, comprising an A2 unit at ground floor and two residential flats above on the second, third, and fourth floors."/>
    <s v="1 London Road, Twickenham, TW1 3SX"/>
    <s v="TW1 3SX"/>
    <m/>
    <m/>
    <m/>
    <m/>
    <m/>
    <m/>
    <m/>
    <m/>
    <m/>
    <n v="0"/>
    <n v="1"/>
    <n v="1"/>
    <m/>
    <m/>
    <m/>
    <m/>
    <m/>
    <m/>
    <m/>
    <n v="2"/>
    <n v="1"/>
    <n v="1"/>
    <n v="0"/>
    <n v="0"/>
    <n v="0"/>
    <n v="0"/>
    <n v="0"/>
    <n v="0"/>
    <n v="0"/>
    <n v="2"/>
    <m/>
    <m/>
    <n v="2"/>
    <m/>
    <m/>
    <m/>
    <m/>
    <m/>
    <m/>
    <m/>
    <m/>
    <m/>
    <n v="2"/>
    <n v="2"/>
    <m/>
    <m/>
    <n v="516260"/>
    <n v="173296"/>
    <s v="TWR"/>
    <s v="Twickenham Riverside"/>
    <m/>
    <s v="Twickenham"/>
    <m/>
    <m/>
    <m/>
    <m/>
    <m/>
    <s v="Conservation Area"/>
    <s v="CA8 Twickenham Riverside"/>
  </r>
  <r>
    <s v="21/0754/GPD15"/>
    <s v="CHU"/>
    <s v="PA"/>
    <d v="2021-04-12T00:00:00"/>
    <d v="2024-04-12T00:00:00"/>
    <d v="2022-01-17T00:00:00"/>
    <m/>
    <x v="1"/>
    <s v="Open Market"/>
    <x v="0"/>
    <s v="Change of use from existing offices in building of 63-65 High Street to 12 residential flats (including retention of 3 existing self-contained flats on second floor)"/>
    <s v="63 - 65 High Street, Hampton Hill"/>
    <s v="TW12 1NH"/>
    <m/>
    <m/>
    <m/>
    <m/>
    <m/>
    <m/>
    <m/>
    <m/>
    <m/>
    <n v="0"/>
    <n v="4"/>
    <n v="8"/>
    <m/>
    <m/>
    <m/>
    <m/>
    <m/>
    <m/>
    <m/>
    <n v="12"/>
    <n v="4"/>
    <n v="8"/>
    <n v="0"/>
    <n v="0"/>
    <n v="0"/>
    <n v="0"/>
    <n v="0"/>
    <n v="0"/>
    <n v="0"/>
    <n v="12"/>
    <s v="Y"/>
    <m/>
    <m/>
    <n v="6"/>
    <n v="6"/>
    <m/>
    <m/>
    <m/>
    <m/>
    <m/>
    <m/>
    <m/>
    <n v="12"/>
    <n v="12"/>
    <m/>
    <m/>
    <n v="514247"/>
    <n v="170821"/>
    <s v="FHH"/>
    <s v="Fulwell and Hampton Hill"/>
    <m/>
    <m/>
    <m/>
    <s v="Mixed Use Area"/>
    <s v="High Street, Hampton Hill"/>
    <m/>
    <m/>
    <s v="Conservation Area"/>
    <s v="CA38 High Street Hampton Hill"/>
  </r>
  <r>
    <s v="21/1438/GPD15"/>
    <s v="CHU"/>
    <s v="PA"/>
    <d v="2021-05-26T00:00:00"/>
    <d v="2024-05-26T00:00:00"/>
    <d v="2022-03-01T00:00:00"/>
    <m/>
    <x v="1"/>
    <s v="Open Market"/>
    <x v="0"/>
    <s v="Prior approval for the change of use from B1(a) (Office) to C3 (Residential) to provide a self contained flat."/>
    <s v="375 Upper Richmond Road West, East Sheen, SW14 7NX"/>
    <s v="SW14 7NX"/>
    <m/>
    <m/>
    <m/>
    <m/>
    <m/>
    <m/>
    <m/>
    <m/>
    <m/>
    <n v="0"/>
    <m/>
    <n v="1"/>
    <m/>
    <m/>
    <m/>
    <m/>
    <m/>
    <m/>
    <m/>
    <n v="1"/>
    <n v="0"/>
    <n v="1"/>
    <n v="0"/>
    <n v="0"/>
    <n v="0"/>
    <n v="0"/>
    <n v="0"/>
    <n v="0"/>
    <n v="0"/>
    <n v="1"/>
    <m/>
    <m/>
    <n v="1"/>
    <m/>
    <m/>
    <m/>
    <m/>
    <m/>
    <m/>
    <m/>
    <m/>
    <m/>
    <n v="1"/>
    <n v="1"/>
    <m/>
    <m/>
    <n v="520455"/>
    <n v="175362"/>
    <s v="EAS"/>
    <s v="East Sheen"/>
    <m/>
    <s v="East Sheen"/>
    <m/>
    <m/>
    <m/>
    <m/>
    <m/>
    <m/>
    <m/>
  </r>
  <r>
    <s v="21/1521/FUL"/>
    <s v="CHU"/>
    <m/>
    <d v="2021-11-09T00:00:00"/>
    <d v="2024-11-09T00:00:00"/>
    <d v="2022-03-01T00:00:00"/>
    <d v="2022-12-22T00:00:00"/>
    <x v="1"/>
    <s v="Open Market"/>
    <x v="0"/>
    <s v="Part infill second floor and roof, removal of rooflights, replacement windows/doors and new doors on ground floor side elevation to facilitate the change of use of part basement, part ground floor and first and second floors from retail (Class E) to residential use (Class C3) to create 8 residential flats "/>
    <s v="54 George Street, Richmond, TW9 1HJ"/>
    <s v="TW9 1HJ"/>
    <m/>
    <m/>
    <m/>
    <m/>
    <m/>
    <m/>
    <m/>
    <m/>
    <m/>
    <n v="0"/>
    <n v="7"/>
    <n v="1"/>
    <m/>
    <m/>
    <m/>
    <m/>
    <m/>
    <m/>
    <m/>
    <n v="8"/>
    <n v="7"/>
    <n v="1"/>
    <n v="0"/>
    <n v="0"/>
    <n v="0"/>
    <n v="0"/>
    <n v="0"/>
    <n v="0"/>
    <n v="0"/>
    <n v="8"/>
    <m/>
    <m/>
    <n v="8"/>
    <m/>
    <m/>
    <m/>
    <m/>
    <m/>
    <m/>
    <m/>
    <m/>
    <m/>
    <n v="8"/>
    <n v="8"/>
    <m/>
    <m/>
    <n v="517861"/>
    <n v="174904"/>
    <s v="SRW"/>
    <s v="South Richmond"/>
    <m/>
    <s v="Richmond"/>
    <m/>
    <m/>
    <m/>
    <m/>
    <m/>
    <s v="Conservation Area"/>
    <s v="CA17 Central Richmond"/>
  </r>
  <r>
    <s v="21/1600/GPD15"/>
    <s v="CHU"/>
    <s v="PA"/>
    <d v="2021-06-23T00:00:00"/>
    <d v="2024-06-23T00:00:00"/>
    <d v="2022-03-31T00:00:00"/>
    <d v="2022-12-23T00:00:00"/>
    <x v="1"/>
    <s v="Open Market"/>
    <x v="0"/>
    <s v="Change of use of the office building (Use Class E) to 1No. one-bed and 2No. two-bed residential units"/>
    <s v="Unit 5, The Mews, 53 High Street, Hampton Hill"/>
    <s v="TW12 1NH"/>
    <m/>
    <m/>
    <m/>
    <m/>
    <m/>
    <m/>
    <m/>
    <m/>
    <m/>
    <n v="0"/>
    <n v="1"/>
    <n v="2"/>
    <m/>
    <m/>
    <m/>
    <m/>
    <m/>
    <m/>
    <m/>
    <n v="3"/>
    <n v="1"/>
    <n v="2"/>
    <n v="0"/>
    <n v="0"/>
    <n v="0"/>
    <n v="0"/>
    <n v="0"/>
    <n v="0"/>
    <n v="0"/>
    <n v="3"/>
    <m/>
    <m/>
    <n v="3"/>
    <m/>
    <m/>
    <m/>
    <m/>
    <m/>
    <m/>
    <m/>
    <m/>
    <m/>
    <n v="3"/>
    <n v="3"/>
    <m/>
    <m/>
    <n v="514225"/>
    <n v="170812"/>
    <s v="FHH"/>
    <s v="Fulwell and Hampton Hill"/>
    <m/>
    <m/>
    <m/>
    <s v="Mixed Use Area"/>
    <s v="High Street, Hampton Hill"/>
    <m/>
    <m/>
    <s v="Conservation Area"/>
    <s v="CA38 High Street Hampton Hill"/>
  </r>
  <r>
    <s v="21/2217/GPD15"/>
    <s v="CHU"/>
    <s v="PA"/>
    <d v="2021-08-12T00:00:00"/>
    <d v="2024-08-12T00:00:00"/>
    <d v="2022-02-01T00:00:00"/>
    <d v="2022-06-23T00:00:00"/>
    <x v="1"/>
    <s v="Open Market"/>
    <x v="0"/>
    <s v="Conversion of the first floor offices accommodation to a two bedroom flat"/>
    <s v="2 Tudor Road, Hampton, TW12 2NQ_x000a_"/>
    <s v="TW12 2NQ"/>
    <m/>
    <m/>
    <m/>
    <m/>
    <m/>
    <m/>
    <m/>
    <m/>
    <m/>
    <n v="0"/>
    <m/>
    <n v="1"/>
    <m/>
    <m/>
    <m/>
    <m/>
    <m/>
    <m/>
    <m/>
    <n v="1"/>
    <n v="0"/>
    <n v="1"/>
    <n v="0"/>
    <n v="0"/>
    <n v="0"/>
    <n v="0"/>
    <n v="0"/>
    <n v="0"/>
    <n v="0"/>
    <n v="1"/>
    <m/>
    <m/>
    <n v="1"/>
    <m/>
    <m/>
    <m/>
    <m/>
    <m/>
    <m/>
    <m/>
    <m/>
    <m/>
    <n v="1"/>
    <n v="1"/>
    <m/>
    <m/>
    <n v="513441"/>
    <n v="169949"/>
    <s v="HTN"/>
    <s v="Hampton"/>
    <m/>
    <m/>
    <m/>
    <s v="Mixed Use Area"/>
    <s v="Wensleydale Road, Hampton"/>
    <m/>
    <m/>
    <m/>
    <m/>
  </r>
  <r>
    <s v="21/2391/FUL"/>
    <s v="CON"/>
    <m/>
    <d v="2021-10-13T00:00:00"/>
    <d v="2024-10-13T00:00:00"/>
    <d v="2022-03-01T00:00:00"/>
    <m/>
    <x v="1"/>
    <s v="Open Market"/>
    <x v="0"/>
    <s v="Erection of a single storey rear extension comprising lower of ground level, removal of glazed extension at ground floor level, rear dormer roof extension, 2 rooflights to front roof slope, cycle and refuse stores and hard and soft landscaping to facilitate the conversion of two flats to a single dwelling."/>
    <s v="24 Cambrian Road, Richmond"/>
    <s v="TW10 6JQ"/>
    <m/>
    <n v="1"/>
    <n v="1"/>
    <m/>
    <m/>
    <m/>
    <m/>
    <m/>
    <m/>
    <n v="2"/>
    <m/>
    <m/>
    <m/>
    <m/>
    <m/>
    <n v="1"/>
    <m/>
    <m/>
    <m/>
    <n v="1"/>
    <n v="0"/>
    <n v="-1"/>
    <n v="-1"/>
    <n v="0"/>
    <n v="0"/>
    <n v="1"/>
    <n v="0"/>
    <n v="0"/>
    <n v="0"/>
    <n v="-1"/>
    <m/>
    <m/>
    <n v="-1"/>
    <m/>
    <m/>
    <m/>
    <m/>
    <m/>
    <m/>
    <m/>
    <m/>
    <m/>
    <n v="-1"/>
    <n v="-1"/>
    <m/>
    <m/>
    <n v="518740"/>
    <n v="174094"/>
    <s v="SRW"/>
    <s v="South Richmond"/>
    <m/>
    <m/>
    <m/>
    <m/>
    <m/>
    <m/>
    <m/>
    <s v="Conservation Area"/>
    <s v="CA5 Richmond Hill"/>
  </r>
  <r>
    <s v="21/2400/GPD15"/>
    <s v="CHU"/>
    <s v="PA"/>
    <d v="2021-08-25T00:00:00"/>
    <d v="2024-08-25T00:00:00"/>
    <d v="2022-02-01T00:00:00"/>
    <m/>
    <x v="1"/>
    <s v="Open Market"/>
    <x v="0"/>
    <s v="Change of use of first floor from B1(a)(Offices) to C3 (residential) use to provide 2 x 1 bed flats_x000d_"/>
    <s v="95 South Worple Way, East Sheen, London"/>
    <s v="SW14 8ND"/>
    <m/>
    <m/>
    <m/>
    <m/>
    <m/>
    <m/>
    <m/>
    <m/>
    <m/>
    <n v="0"/>
    <n v="2"/>
    <m/>
    <m/>
    <m/>
    <m/>
    <m/>
    <m/>
    <m/>
    <m/>
    <n v="2"/>
    <n v="2"/>
    <n v="0"/>
    <n v="0"/>
    <n v="0"/>
    <n v="0"/>
    <n v="0"/>
    <n v="0"/>
    <n v="0"/>
    <n v="0"/>
    <n v="2"/>
    <m/>
    <m/>
    <m/>
    <n v="2"/>
    <m/>
    <m/>
    <m/>
    <m/>
    <m/>
    <m/>
    <m/>
    <m/>
    <n v="2"/>
    <n v="2"/>
    <m/>
    <m/>
    <n v="520540"/>
    <n v="175748"/>
    <s v="EAS"/>
    <s v="East Sheen"/>
    <m/>
    <s v="East Sheen"/>
    <m/>
    <m/>
    <m/>
    <m/>
    <m/>
    <m/>
    <m/>
  </r>
  <r>
    <s v="21/3152/FUL"/>
    <s v="NEW"/>
    <m/>
    <d v="2021-11-24T00:00:00"/>
    <d v="2024-11-24T00:00:00"/>
    <d v="2022-02-01T00:00:00"/>
    <m/>
    <x v="1"/>
    <s v="Open Market"/>
    <x v="0"/>
    <s v="Demolition of existing house and construction of detached 2-storey dwelling house with basement and accomodation in roof space and associated hard and soft landscaping"/>
    <s v="2 Fife Road, East Sheen, London, SW14 7EP, "/>
    <s v="SW14 7EP"/>
    <m/>
    <m/>
    <m/>
    <n v="1"/>
    <m/>
    <m/>
    <m/>
    <m/>
    <m/>
    <n v="1"/>
    <m/>
    <m/>
    <m/>
    <m/>
    <n v="1"/>
    <m/>
    <m/>
    <m/>
    <m/>
    <n v="1"/>
    <n v="0"/>
    <n v="0"/>
    <n v="0"/>
    <n v="-1"/>
    <n v="1"/>
    <n v="0"/>
    <n v="0"/>
    <n v="0"/>
    <n v="0"/>
    <n v="0"/>
    <m/>
    <m/>
    <n v="0"/>
    <m/>
    <m/>
    <m/>
    <m/>
    <m/>
    <m/>
    <m/>
    <m/>
    <m/>
    <n v="0"/>
    <n v="0"/>
    <m/>
    <m/>
    <n v="520008"/>
    <n v="174808"/>
    <s v="EAS"/>
    <s v="East Sheen"/>
    <m/>
    <m/>
    <m/>
    <m/>
    <m/>
    <m/>
    <m/>
    <s v="Conservation Area"/>
    <s v="CA13 Christchurch Road East Sheen"/>
  </r>
  <r>
    <s v="21/3676/GPD26"/>
    <s v="CHU"/>
    <s v="PA"/>
    <d v="2021-12-10T00:00:00"/>
    <d v="2024-12-10T00:00:00"/>
    <d v="2021-12-13T00:00:00"/>
    <m/>
    <x v="1"/>
    <s v="Open Market"/>
    <x v="0"/>
    <s v="Change of use from Doctors Surgery (Class E) to a Single Family/Household Dwellinghouse (C3)"/>
    <s v="224 London Road, Twickenham, TW1 1EU, "/>
    <s v="TW1 1EU"/>
    <m/>
    <m/>
    <m/>
    <m/>
    <m/>
    <m/>
    <m/>
    <m/>
    <m/>
    <n v="0"/>
    <m/>
    <m/>
    <m/>
    <m/>
    <n v="1"/>
    <m/>
    <m/>
    <m/>
    <m/>
    <n v="1"/>
    <n v="0"/>
    <n v="0"/>
    <n v="0"/>
    <n v="0"/>
    <n v="1"/>
    <n v="0"/>
    <n v="0"/>
    <n v="0"/>
    <n v="0"/>
    <n v="1"/>
    <m/>
    <m/>
    <n v="1"/>
    <m/>
    <m/>
    <m/>
    <m/>
    <m/>
    <m/>
    <m/>
    <m/>
    <m/>
    <n v="1"/>
    <n v="1"/>
    <m/>
    <m/>
    <n v="516107"/>
    <n v="174400"/>
    <s v="STM"/>
    <s v="St. Margarets and North Twickenham"/>
    <m/>
    <m/>
    <m/>
    <m/>
    <m/>
    <m/>
    <m/>
    <m/>
    <m/>
  </r>
  <r>
    <s v="21/3971/GPD26"/>
    <s v="CHU"/>
    <s v="PA"/>
    <d v="2022-01-20T00:00:00"/>
    <d v="2025-01-25T00:00:00"/>
    <d v="2022-03-01T00:00:00"/>
    <d v="2022-12-14T00:00:00"/>
    <x v="1"/>
    <s v="Open Market"/>
    <x v="0"/>
    <s v="Conversion from restaurant use class E (B) (formerly A3) to 4 x self contained residential units"/>
    <s v="117 London Road, Twickenham, TW1 1EE"/>
    <s v="TW1 1EE"/>
    <m/>
    <m/>
    <m/>
    <m/>
    <m/>
    <m/>
    <m/>
    <m/>
    <m/>
    <n v="0"/>
    <n v="3"/>
    <n v="1"/>
    <m/>
    <m/>
    <m/>
    <m/>
    <m/>
    <m/>
    <m/>
    <n v="4"/>
    <n v="3"/>
    <n v="1"/>
    <n v="0"/>
    <n v="0"/>
    <n v="0"/>
    <n v="0"/>
    <n v="0"/>
    <n v="0"/>
    <n v="0"/>
    <n v="4"/>
    <m/>
    <m/>
    <n v="4"/>
    <m/>
    <m/>
    <m/>
    <m/>
    <m/>
    <m/>
    <m/>
    <m/>
    <m/>
    <n v="4"/>
    <n v="4"/>
    <m/>
    <m/>
    <n v="516015"/>
    <n v="173773"/>
    <s v="STM"/>
    <s v="St. Margarets and North Twickenham"/>
    <m/>
    <m/>
    <m/>
    <m/>
    <m/>
    <m/>
    <m/>
    <m/>
    <m/>
  </r>
  <r>
    <s v="22/0429/GPD26"/>
    <s v="CHU"/>
    <s v="PA"/>
    <d v="2022-03-21T00:00:00"/>
    <d v="2025-03-21T00:00:00"/>
    <d v="2022-03-31T00:00:00"/>
    <d v="2022-09-09T00:00:00"/>
    <x v="1"/>
    <s v="Open Market"/>
    <x v="0"/>
    <s v="Change of use of a commercial office building in to 5 no. 1 bedrooms flats"/>
    <s v="3 Mount Mews, Hampton, TW12 2SH"/>
    <s v="TW12 2SH"/>
    <m/>
    <m/>
    <m/>
    <m/>
    <m/>
    <m/>
    <m/>
    <m/>
    <m/>
    <n v="0"/>
    <n v="5"/>
    <m/>
    <m/>
    <m/>
    <m/>
    <m/>
    <m/>
    <m/>
    <m/>
    <n v="5"/>
    <n v="5"/>
    <n v="0"/>
    <n v="0"/>
    <n v="0"/>
    <n v="0"/>
    <n v="0"/>
    <n v="0"/>
    <n v="0"/>
    <n v="0"/>
    <n v="5"/>
    <m/>
    <m/>
    <n v="5"/>
    <m/>
    <m/>
    <m/>
    <m/>
    <m/>
    <m/>
    <m/>
    <m/>
    <m/>
    <n v="5"/>
    <n v="5"/>
    <m/>
    <m/>
    <n v="513957"/>
    <n v="169583"/>
    <s v="HTN"/>
    <s v="Hampton"/>
    <m/>
    <m/>
    <m/>
    <m/>
    <m/>
    <m/>
    <m/>
    <s v="Conservation Area"/>
    <s v="CA12 Hampton Village"/>
  </r>
  <r>
    <s v="17/0925/FUL"/>
    <s v="MIX"/>
    <m/>
    <d v="2021-08-10T00:00:00"/>
    <d v="2024-08-10T00:00:00"/>
    <m/>
    <m/>
    <x v="2"/>
    <s v="Open Market"/>
    <x v="0"/>
    <s v="Two storey side extension, first floor rear extension, rear dormer roof extension and installation of external metal staircase to facilitate the provision of 1 no. 1 bed flat and reconfiguration of existing 2 bed flat to 1 bed flat and associated parking,"/>
    <s v="638 Hanworth Road, Whitton, Hounslow, TW4 5NP, "/>
    <s v="TW4 5NP"/>
    <m/>
    <n v="1"/>
    <m/>
    <m/>
    <m/>
    <m/>
    <m/>
    <m/>
    <m/>
    <n v="1"/>
    <n v="2"/>
    <m/>
    <m/>
    <m/>
    <m/>
    <m/>
    <m/>
    <m/>
    <m/>
    <n v="2"/>
    <n v="2"/>
    <n v="-1"/>
    <n v="0"/>
    <n v="0"/>
    <n v="0"/>
    <n v="0"/>
    <n v="0"/>
    <n v="0"/>
    <n v="0"/>
    <n v="1"/>
    <m/>
    <m/>
    <n v="1"/>
    <m/>
    <m/>
    <m/>
    <m/>
    <m/>
    <m/>
    <m/>
    <m/>
    <m/>
    <n v="1"/>
    <n v="1"/>
    <m/>
    <m/>
    <n v="512771"/>
    <n v="173675"/>
    <s v="HEA"/>
    <s v="Heathfield"/>
    <m/>
    <m/>
    <m/>
    <s v="Mixed Use Area"/>
    <s v="Hanworth Road"/>
    <m/>
    <m/>
    <m/>
    <m/>
  </r>
  <r>
    <s v="17/2872/FUL"/>
    <s v="NEW"/>
    <m/>
    <d v="2019-05-30T00:00:00"/>
    <d v="2022-05-30T00:00:00"/>
    <m/>
    <m/>
    <x v="2"/>
    <s v="Open Market"/>
    <x v="0"/>
    <s v="Erection of a one and a half storey, three-bedroom house in the rear garden of 33 (sited to rear of 35-35a) Wensleydale Road, with accommodation at basement level, associated hard and soft landscaping, 4 no.parking, refuse/recycling and cycle stores."/>
    <s v="33 Wensleydale Road, Hampton, TW12 2LP"/>
    <s v="TW12 2LP"/>
    <m/>
    <m/>
    <m/>
    <m/>
    <m/>
    <m/>
    <m/>
    <m/>
    <m/>
    <n v="0"/>
    <m/>
    <m/>
    <n v="1"/>
    <m/>
    <m/>
    <m/>
    <m/>
    <m/>
    <m/>
    <n v="1"/>
    <n v="0"/>
    <n v="0"/>
    <n v="1"/>
    <n v="0"/>
    <n v="0"/>
    <n v="0"/>
    <n v="0"/>
    <n v="0"/>
    <n v="0"/>
    <n v="1"/>
    <m/>
    <m/>
    <m/>
    <n v="1"/>
    <m/>
    <m/>
    <m/>
    <m/>
    <m/>
    <m/>
    <m/>
    <m/>
    <n v="1"/>
    <n v="1"/>
    <m/>
    <m/>
    <n v="513537"/>
    <n v="170046"/>
    <s v="HTN"/>
    <s v="Hampton"/>
    <m/>
    <m/>
    <m/>
    <m/>
    <m/>
    <m/>
    <m/>
    <m/>
    <m/>
  </r>
  <r>
    <s v="17/4005/FUL"/>
    <s v="MIX"/>
    <m/>
    <d v="2020-03-05T00:00:00"/>
    <d v="2023-03-05T00:00:00"/>
    <m/>
    <m/>
    <x v="2"/>
    <s v="Open Market"/>
    <x v="0"/>
    <s v="Installation of new shopfront, new front access door, new windows to front and rear facades, alterations to and replacement of existing fenestration, removal of external staircase at rear ground and first floor level, provision of bike store and removal of extract system to provide 1 No. additional residential flat on the upper floors (2 x studios in total)."/>
    <s v="51 Kew Road, Richmond, TW9 2NQ"/>
    <s v="TW9 2NQ"/>
    <n v="1"/>
    <m/>
    <m/>
    <m/>
    <m/>
    <m/>
    <m/>
    <m/>
    <m/>
    <n v="1"/>
    <n v="2"/>
    <m/>
    <m/>
    <m/>
    <m/>
    <m/>
    <m/>
    <m/>
    <m/>
    <n v="2"/>
    <n v="1"/>
    <n v="0"/>
    <n v="0"/>
    <n v="0"/>
    <n v="0"/>
    <n v="0"/>
    <n v="0"/>
    <n v="0"/>
    <n v="0"/>
    <n v="1"/>
    <m/>
    <m/>
    <m/>
    <n v="1"/>
    <m/>
    <m/>
    <m/>
    <m/>
    <m/>
    <m/>
    <m/>
    <m/>
    <n v="1"/>
    <n v="1"/>
    <m/>
    <m/>
    <n v="518109"/>
    <n v="175300"/>
    <s v="SRW"/>
    <s v="South Richmond"/>
    <m/>
    <s v="Richmond"/>
    <m/>
    <m/>
    <m/>
    <m/>
    <m/>
    <s v="Conservation Area"/>
    <s v="CA17 Central Richmond"/>
  </r>
  <r>
    <s v="17/4477/FUL"/>
    <s v="CON"/>
    <m/>
    <d v="2019-05-23T00:00:00"/>
    <d v="2022-05-23T00:00:00"/>
    <m/>
    <m/>
    <x v="2"/>
    <s v="Open Market"/>
    <x v="0"/>
    <s v="Conversion of 2 flats into a single dwelling. Erection of a rear extension on the lower ground floor. Vertical enlargement of a rear window on the raised ground floor."/>
    <s v="15 Friars Stile Road, Richmond"/>
    <s v="TW10 6NH"/>
    <m/>
    <m/>
    <n v="2"/>
    <m/>
    <m/>
    <m/>
    <m/>
    <m/>
    <m/>
    <n v="2"/>
    <m/>
    <m/>
    <m/>
    <m/>
    <n v="1"/>
    <m/>
    <m/>
    <m/>
    <m/>
    <n v="1"/>
    <n v="0"/>
    <n v="0"/>
    <n v="-2"/>
    <n v="0"/>
    <n v="1"/>
    <n v="0"/>
    <n v="0"/>
    <n v="0"/>
    <n v="0"/>
    <n v="-1"/>
    <m/>
    <m/>
    <m/>
    <n v="-1"/>
    <m/>
    <m/>
    <m/>
    <m/>
    <m/>
    <m/>
    <m/>
    <m/>
    <n v="-1"/>
    <n v="-1"/>
    <m/>
    <m/>
    <n v="518418"/>
    <n v="174325"/>
    <s v="SRW"/>
    <s v="South Richmond"/>
    <m/>
    <m/>
    <m/>
    <m/>
    <m/>
    <m/>
    <m/>
    <s v="Conservation Area"/>
    <s v="CA30 St Matthias Richmond"/>
  </r>
  <r>
    <s v="18/0315/FUL"/>
    <s v="NEW"/>
    <m/>
    <d v="2019-06-20T00:00:00"/>
    <d v="2022-06-20T00:00:00"/>
    <m/>
    <m/>
    <x v="2"/>
    <s v="Open Market"/>
    <x v="0"/>
    <s v="Demolition of the existing Church Hall and the bungalow at No 44 The Avenue and erection of four dwellings (3 x 4B7P, 1 x 3B5P) (Use Class C3 Dwelling Houses); a new entrance lobby (Narthex) to All Saints' Church and a new Church Hall (Use Class D1: Non-R"/>
    <s v="All Saints Parish Church, The Avenue, Hampton, TW12 3RG"/>
    <s v="TW12 3RG"/>
    <m/>
    <m/>
    <n v="1"/>
    <m/>
    <m/>
    <m/>
    <m/>
    <m/>
    <m/>
    <n v="1"/>
    <m/>
    <n v="1"/>
    <n v="1"/>
    <n v="3"/>
    <m/>
    <m/>
    <m/>
    <m/>
    <m/>
    <n v="5"/>
    <n v="0"/>
    <n v="1"/>
    <n v="0"/>
    <n v="3"/>
    <n v="0"/>
    <n v="0"/>
    <n v="0"/>
    <n v="0"/>
    <n v="0"/>
    <n v="4"/>
    <m/>
    <m/>
    <m/>
    <n v="4"/>
    <m/>
    <m/>
    <m/>
    <m/>
    <m/>
    <m/>
    <m/>
    <m/>
    <n v="4"/>
    <n v="4"/>
    <m/>
    <m/>
    <n v="512966"/>
    <n v="170724"/>
    <s v="HNN"/>
    <s v="Hampton North"/>
    <m/>
    <m/>
    <m/>
    <m/>
    <m/>
    <m/>
    <m/>
    <m/>
    <m/>
  </r>
  <r>
    <s v="18/1114/FUL"/>
    <s v="MIX"/>
    <m/>
    <d v="2019-07-25T00:00:00"/>
    <d v="2022-07-25T00:00:00"/>
    <m/>
    <m/>
    <x v="2"/>
    <s v="Open Market"/>
    <x v="0"/>
    <s v="Proposed extension at roof level and 3 storey rear staircase extension to facilitate the creation of 1 no. 1B2P flat.  Reconfiguration of existing 2 x 2 bed maisonettes into 2 x 2 bed flats.  Alterations to external elevations of the property.  Provsion of 1 no. parking (accessed from Taylor close), bin storage and bicycle storage."/>
    <s v="34 And 36 Taylor Close And, 177 High Street, Hampton Hill"/>
    <s v="TW12 1LF"/>
    <m/>
    <m/>
    <n v="2"/>
    <m/>
    <m/>
    <m/>
    <m/>
    <m/>
    <m/>
    <n v="2"/>
    <n v="1"/>
    <n v="2"/>
    <m/>
    <m/>
    <m/>
    <m/>
    <m/>
    <m/>
    <m/>
    <n v="3"/>
    <n v="1"/>
    <n v="2"/>
    <n v="-2"/>
    <n v="0"/>
    <n v="0"/>
    <n v="0"/>
    <n v="0"/>
    <n v="0"/>
    <n v="0"/>
    <n v="1"/>
    <m/>
    <m/>
    <m/>
    <n v="1"/>
    <m/>
    <m/>
    <m/>
    <m/>
    <m/>
    <m/>
    <m/>
    <m/>
    <n v="1"/>
    <n v="1"/>
    <m/>
    <m/>
    <n v="514448"/>
    <n v="171212"/>
    <s v="FHH"/>
    <s v="Fulwell and Hampton Hill"/>
    <m/>
    <m/>
    <m/>
    <s v="Mixed Use Area"/>
    <s v="High Street, Hampton Hill"/>
    <m/>
    <m/>
    <s v="Conservation Area"/>
    <s v="CA38 High Street Hampton Hill"/>
  </r>
  <r>
    <s v="18/2943/FUL"/>
    <s v="EXT"/>
    <m/>
    <d v="2019-11-07T00:00:00"/>
    <d v="2022-11-07T00:00:00"/>
    <m/>
    <m/>
    <x v="2"/>
    <s v="Open Market"/>
    <x v="0"/>
    <s v="Construction of part second floor extension to facilitate the creation of 6No. one bedroom flats with associated alterations, new bin and cycle storage and associated car parking."/>
    <s v="A1 - A3 Kingsway, Oldfield Road, Hampton, TW12 2HD"/>
    <s v="TW12 2HE"/>
    <m/>
    <m/>
    <m/>
    <m/>
    <m/>
    <m/>
    <m/>
    <m/>
    <m/>
    <n v="0"/>
    <n v="6"/>
    <m/>
    <m/>
    <m/>
    <m/>
    <m/>
    <m/>
    <m/>
    <m/>
    <n v="6"/>
    <n v="6"/>
    <n v="0"/>
    <n v="0"/>
    <n v="0"/>
    <n v="0"/>
    <n v="0"/>
    <n v="0"/>
    <n v="0"/>
    <n v="0"/>
    <n v="6"/>
    <m/>
    <m/>
    <m/>
    <n v="6"/>
    <m/>
    <m/>
    <m/>
    <m/>
    <m/>
    <m/>
    <m/>
    <m/>
    <n v="6"/>
    <n v="6"/>
    <m/>
    <m/>
    <n v="512869"/>
    <n v="169793"/>
    <s v="HTN"/>
    <s v="Hampton"/>
    <m/>
    <m/>
    <m/>
    <m/>
    <m/>
    <m/>
    <m/>
    <m/>
    <m/>
  </r>
  <r>
    <s v="18/3003/FUL"/>
    <s v="NEW"/>
    <m/>
    <d v="2019-05-24T00:00:00"/>
    <d v="2022-05-24T00:00:00"/>
    <m/>
    <m/>
    <x v="2"/>
    <s v="Open Market"/>
    <x v="0"/>
    <s v="Part single, part two-storey rear extension to facilitate the creation of a 1No. 2-bedroom (3 person) dwellinghouse with associated hard and soft landscaping, new boundary railings, sliding gate and timber fencing, cycle, refuse and recycle storage and fo"/>
    <s v="391 St Margarets Road, Twickenham,  TW7 7BZ"/>
    <s v="TW7 7BZ"/>
    <m/>
    <m/>
    <m/>
    <m/>
    <m/>
    <m/>
    <m/>
    <m/>
    <m/>
    <n v="0"/>
    <m/>
    <n v="1"/>
    <m/>
    <m/>
    <m/>
    <m/>
    <m/>
    <m/>
    <m/>
    <n v="1"/>
    <n v="0"/>
    <n v="1"/>
    <n v="0"/>
    <n v="0"/>
    <n v="0"/>
    <n v="0"/>
    <n v="0"/>
    <n v="0"/>
    <n v="0"/>
    <n v="1"/>
    <m/>
    <m/>
    <m/>
    <n v="1"/>
    <m/>
    <m/>
    <m/>
    <m/>
    <m/>
    <m/>
    <m/>
    <m/>
    <n v="1"/>
    <n v="1"/>
    <m/>
    <m/>
    <n v="516557"/>
    <n v="175273"/>
    <s v="STM"/>
    <s v="St. Margarets and North Twickenham"/>
    <m/>
    <m/>
    <m/>
    <m/>
    <m/>
    <m/>
    <m/>
    <m/>
    <m/>
  </r>
  <r>
    <s v="18/3310/FUL"/>
    <s v="NEW"/>
    <m/>
    <d v="2020-09-16T00:00:00"/>
    <d v="2023-09-16T00:00:00"/>
    <m/>
    <m/>
    <x v="2"/>
    <s v="Open Market"/>
    <x v="1"/>
    <s v="Demolition of existing buildings and structures, and redevelopment of the site to provide a 4-6 storey specialist extra care facility for the elderly with existing health conditions, comprising of 88 units, communal healthcare, therapy, leisure and social"/>
    <s v="Kew Biothane Plant, Melliss Avenue, Kew"/>
    <s v="TW9"/>
    <m/>
    <m/>
    <m/>
    <m/>
    <m/>
    <m/>
    <m/>
    <m/>
    <m/>
    <n v="0"/>
    <n v="13"/>
    <n v="75"/>
    <m/>
    <m/>
    <m/>
    <m/>
    <m/>
    <m/>
    <m/>
    <n v="88"/>
    <n v="13"/>
    <n v="75"/>
    <n v="0"/>
    <n v="0"/>
    <n v="0"/>
    <n v="0"/>
    <n v="0"/>
    <n v="0"/>
    <n v="0"/>
    <n v="88"/>
    <s v="Y"/>
    <m/>
    <m/>
    <n v="22"/>
    <n v="22"/>
    <n v="22"/>
    <n v="22"/>
    <m/>
    <m/>
    <m/>
    <m/>
    <m/>
    <n v="88"/>
    <n v="88"/>
    <s v="Y"/>
    <s v="Y"/>
    <n v="519778"/>
    <n v="176914"/>
    <s v="KWA"/>
    <s v="Kew"/>
    <m/>
    <m/>
    <s v="Thames Policy Area"/>
    <m/>
    <m/>
    <m/>
    <s v="Townmead Kew"/>
    <m/>
    <m/>
  </r>
  <r>
    <s v="18/3418/FUL"/>
    <s v="NEW"/>
    <m/>
    <d v="2020-11-10T00:00:00"/>
    <d v="2023-11-10T00:00:00"/>
    <m/>
    <m/>
    <x v="2"/>
    <s v="Open Market"/>
    <x v="0"/>
    <s v="Demolition of existing garages and erection of 1no. Dwelling house. Relocation of entrance to existing flats."/>
    <s v="332 Richmond Road, Twickenham, TW1 2DU"/>
    <s v="TW1 2DU"/>
    <m/>
    <m/>
    <m/>
    <m/>
    <m/>
    <m/>
    <m/>
    <m/>
    <m/>
    <n v="0"/>
    <m/>
    <n v="1"/>
    <m/>
    <m/>
    <m/>
    <m/>
    <m/>
    <m/>
    <m/>
    <n v="1"/>
    <n v="0"/>
    <n v="1"/>
    <n v="0"/>
    <n v="0"/>
    <n v="0"/>
    <n v="0"/>
    <n v="0"/>
    <n v="0"/>
    <n v="0"/>
    <n v="1"/>
    <m/>
    <m/>
    <m/>
    <n v="1"/>
    <m/>
    <m/>
    <m/>
    <m/>
    <m/>
    <m/>
    <m/>
    <m/>
    <n v="1"/>
    <n v="1"/>
    <m/>
    <m/>
    <n v="517407"/>
    <n v="174195"/>
    <s v="TWR"/>
    <s v="Twickenham Riverside"/>
    <m/>
    <m/>
    <m/>
    <s v="Mixed Use Area"/>
    <s v="East Twickenham"/>
    <m/>
    <m/>
    <s v="Conservation Area"/>
    <s v="CA66 Richmond Road East Twickenham"/>
  </r>
  <r>
    <s v="18/3642/OUT"/>
    <s v="NEW"/>
    <m/>
    <d v="2020-09-14T00:00:00"/>
    <d v="2023-09-14T00:00:00"/>
    <m/>
    <m/>
    <x v="2"/>
    <s v="Open Market"/>
    <x v="0"/>
    <s v="Outline planning permission for the demolition and comprehensive redevelopment (phased development) of land at Barnes Hospital to provide a mixed use development comprising a health centre (Use Class D1), a Special Educational Needs (SEN) School (Use Clas"/>
    <s v="Barnes Hospital, South Worple Way, East Sheen, London, SW14 8SU"/>
    <s v="SW14 8SU"/>
    <m/>
    <m/>
    <m/>
    <m/>
    <m/>
    <m/>
    <m/>
    <m/>
    <m/>
    <n v="0"/>
    <n v="22"/>
    <n v="31"/>
    <n v="12"/>
    <m/>
    <m/>
    <m/>
    <m/>
    <m/>
    <m/>
    <n v="65"/>
    <n v="22"/>
    <n v="31"/>
    <n v="12"/>
    <n v="0"/>
    <n v="0"/>
    <n v="0"/>
    <n v="0"/>
    <n v="0"/>
    <n v="0"/>
    <n v="65"/>
    <s v="Y"/>
    <m/>
    <m/>
    <m/>
    <n v="21.666666666666668"/>
    <n v="21.666666666666668"/>
    <n v="21.666666666666668"/>
    <m/>
    <m/>
    <m/>
    <m/>
    <m/>
    <n v="65"/>
    <n v="65"/>
    <m/>
    <m/>
    <n v="521203"/>
    <n v="175677"/>
    <s v="MBC"/>
    <s v="Mortlake and Barnes Common"/>
    <m/>
    <m/>
    <m/>
    <m/>
    <m/>
    <m/>
    <m/>
    <m/>
    <m/>
  </r>
  <r>
    <s v="18/3642/OUT"/>
    <s v="NEW"/>
    <m/>
    <d v="2020-09-14T00:00:00"/>
    <d v="2023-09-14T00:00:00"/>
    <m/>
    <m/>
    <x v="2"/>
    <s v="Affordable Rent"/>
    <x v="0"/>
    <s v="Outline planning permission for the demolition and comprehensive redevelopment (phased development) of land at Barnes Hospital to provide a mixed use development comprising a health centre (Use Class D1), a Special Educational Needs (SEN) School (Use Clas"/>
    <s v="Barnes Hospital, South Worple Way, East Sheen, London, SW14 8SU"/>
    <s v="SW14 8SU"/>
    <m/>
    <m/>
    <m/>
    <m/>
    <m/>
    <m/>
    <m/>
    <m/>
    <m/>
    <n v="0"/>
    <n v="5"/>
    <n v="7"/>
    <n v="2"/>
    <m/>
    <m/>
    <m/>
    <m/>
    <m/>
    <m/>
    <n v="14"/>
    <n v="5"/>
    <n v="7"/>
    <n v="2"/>
    <n v="0"/>
    <n v="0"/>
    <n v="0"/>
    <n v="0"/>
    <n v="0"/>
    <n v="0"/>
    <n v="14"/>
    <s v="Y"/>
    <m/>
    <m/>
    <m/>
    <n v="4.666666666666667"/>
    <n v="4.666666666666667"/>
    <n v="4.666666666666667"/>
    <m/>
    <m/>
    <m/>
    <m/>
    <m/>
    <n v="14"/>
    <n v="14"/>
    <m/>
    <m/>
    <n v="521203"/>
    <n v="175677"/>
    <s v="MBC"/>
    <s v="Mortlake and Barnes Common"/>
    <m/>
    <m/>
    <m/>
    <m/>
    <m/>
    <m/>
    <m/>
    <m/>
    <m/>
  </r>
  <r>
    <s v="18/3642/OUT"/>
    <s v="NEW"/>
    <m/>
    <d v="2020-09-14T00:00:00"/>
    <d v="2023-09-14T00:00:00"/>
    <m/>
    <m/>
    <x v="2"/>
    <s v="Intermediate"/>
    <x v="0"/>
    <s v="Outline planning permission for the demolition and comprehensive redevelopment (phased development) of land at Barnes Hospital to provide a mixed use development comprising a health centre (Use Class D1), a Special Educational Needs (SEN) School (Use Clas"/>
    <s v="Barnes Hospital, South Worple Way, East Sheen, London, SW14 8SU"/>
    <s v="SW14 8SU"/>
    <m/>
    <m/>
    <m/>
    <m/>
    <m/>
    <m/>
    <m/>
    <m/>
    <m/>
    <n v="0"/>
    <n v="3"/>
    <n v="1"/>
    <m/>
    <m/>
    <m/>
    <m/>
    <m/>
    <m/>
    <m/>
    <n v="4"/>
    <n v="3"/>
    <n v="1"/>
    <n v="0"/>
    <n v="0"/>
    <n v="0"/>
    <n v="0"/>
    <n v="0"/>
    <n v="0"/>
    <n v="0"/>
    <n v="4"/>
    <s v="Y"/>
    <m/>
    <m/>
    <m/>
    <n v="1.3333333333333333"/>
    <n v="1.3333333333333333"/>
    <n v="1.3333333333333333"/>
    <m/>
    <m/>
    <m/>
    <m/>
    <m/>
    <n v="4"/>
    <n v="4"/>
    <m/>
    <m/>
    <n v="521203"/>
    <n v="175677"/>
    <s v="MBC"/>
    <s v="Mortlake and Barnes Common"/>
    <m/>
    <m/>
    <m/>
    <m/>
    <m/>
    <m/>
    <m/>
    <m/>
    <m/>
  </r>
  <r>
    <s v="18/3930/FUL"/>
    <s v="NEW"/>
    <m/>
    <d v="2019-10-17T00:00:00"/>
    <d v="2022-10-17T00:00:00"/>
    <d v="2022-09-07T00:00:00"/>
    <m/>
    <x v="2"/>
    <s v="Open Market"/>
    <x v="0"/>
    <s v="Demolition of existing garage and erection of 1No. 2 storey with habitable roofspace 4 bed dwelling with associated hard and soft landscaping. Alterations to existing crossover and creation of a new crossover in front of No.38 Langham Road to facilitate provision of 1No. off-street parking space to existing dwelling and proposed dwelling."/>
    <s v="38 Langham Road, Teddington, TW11 9HQ"/>
    <s v="TW11 9HQ"/>
    <m/>
    <m/>
    <m/>
    <m/>
    <m/>
    <m/>
    <m/>
    <m/>
    <m/>
    <n v="0"/>
    <m/>
    <m/>
    <m/>
    <n v="1"/>
    <m/>
    <m/>
    <m/>
    <m/>
    <m/>
    <n v="1"/>
    <n v="0"/>
    <n v="0"/>
    <n v="0"/>
    <n v="1"/>
    <n v="0"/>
    <n v="0"/>
    <n v="0"/>
    <n v="0"/>
    <n v="0"/>
    <n v="1"/>
    <m/>
    <m/>
    <m/>
    <n v="1"/>
    <m/>
    <m/>
    <m/>
    <m/>
    <m/>
    <m/>
    <m/>
    <m/>
    <n v="1"/>
    <n v="1"/>
    <m/>
    <m/>
    <n v="516550"/>
    <n v="171027"/>
    <s v="HWI"/>
    <s v="Hampton Wick"/>
    <s v="Y"/>
    <m/>
    <m/>
    <m/>
    <m/>
    <m/>
    <m/>
    <m/>
    <m/>
  </r>
  <r>
    <s v="18/3954/FUL"/>
    <s v="NEW"/>
    <m/>
    <d v="2019-07-08T00:00:00"/>
    <d v="2022-06-24T00:00:00"/>
    <m/>
    <m/>
    <x v="2"/>
    <s v="Open Market"/>
    <x v="0"/>
    <s v="Demolition of existing two-storey dwelling house and construction of replacement 7-bedroom, 2-storey dwelling house (with accommodation in the roof space) and associated landscaping and new front boundary treatment."/>
    <s v="20 Sheen Common Drive, Richmond, TW10 5BN"/>
    <s v="TW10 5BN"/>
    <m/>
    <m/>
    <m/>
    <n v="1"/>
    <m/>
    <m/>
    <m/>
    <m/>
    <m/>
    <n v="1"/>
    <m/>
    <m/>
    <m/>
    <m/>
    <m/>
    <m/>
    <n v="1"/>
    <m/>
    <m/>
    <n v="1"/>
    <n v="0"/>
    <n v="0"/>
    <n v="0"/>
    <n v="-1"/>
    <n v="0"/>
    <n v="0"/>
    <n v="1"/>
    <n v="0"/>
    <n v="0"/>
    <n v="0"/>
    <m/>
    <m/>
    <n v="0"/>
    <m/>
    <m/>
    <m/>
    <m/>
    <m/>
    <m/>
    <m/>
    <m/>
    <m/>
    <n v="0"/>
    <n v="0"/>
    <m/>
    <m/>
    <n v="519436"/>
    <n v="174990"/>
    <s v="SRW"/>
    <s v="South Richmond"/>
    <m/>
    <m/>
    <m/>
    <m/>
    <m/>
    <m/>
    <m/>
    <s v="Conservation Area"/>
    <s v="CA69 Sheen Common Drive"/>
  </r>
  <r>
    <s v="19/0198/HOT"/>
    <s v="CHU"/>
    <m/>
    <d v="2020-12-22T00:00:00"/>
    <d v="2023-12-22T00:00:00"/>
    <m/>
    <m/>
    <x v="2"/>
    <s v="Open Market"/>
    <x v="0"/>
    <s v="Works of alteration and refurbishment in connection with the use of the building as a single, family dwellinghouse, including: demolition of existing Victorian side extension and construction of replacement side extension with roof terrace. Construction o"/>
    <s v="Wick House , Richmond Hill, Richmond, TW10 6RN"/>
    <s v="TW10 6RN"/>
    <m/>
    <m/>
    <m/>
    <m/>
    <m/>
    <m/>
    <m/>
    <m/>
    <m/>
    <n v="0"/>
    <m/>
    <m/>
    <m/>
    <m/>
    <n v="1"/>
    <m/>
    <m/>
    <m/>
    <m/>
    <n v="1"/>
    <n v="0"/>
    <n v="0"/>
    <n v="0"/>
    <n v="0"/>
    <n v="1"/>
    <n v="0"/>
    <n v="0"/>
    <n v="0"/>
    <n v="0"/>
    <n v="1"/>
    <m/>
    <m/>
    <m/>
    <m/>
    <m/>
    <m/>
    <m/>
    <m/>
    <m/>
    <m/>
    <m/>
    <m/>
    <n v="0"/>
    <n v="0"/>
    <m/>
    <m/>
    <n v="518366"/>
    <n v="173868"/>
    <s v="HPR"/>
    <s v="Ham, Petersham and Richmond Riverside"/>
    <m/>
    <m/>
    <s v="Thames Policy Area"/>
    <m/>
    <m/>
    <m/>
    <s v="Petersham Common"/>
    <s v="Conservation Area"/>
    <s v="CA5 Richmond Hill"/>
  </r>
  <r>
    <s v="19/0228/FUL"/>
    <s v="CON"/>
    <m/>
    <d v="2019-06-28T00:00:00"/>
    <d v="2022-06-28T00:00:00"/>
    <m/>
    <m/>
    <x v="2"/>
    <s v="Open Market"/>
    <x v="0"/>
    <s v="Division of the existing dwelling house into two residential units in the form of semi detached houses. The demolition of the existing adjoined garage and alterations to fenestration."/>
    <s v="173 Kew Road, Richmond, TW9 2BB"/>
    <s v="TW9 2BB"/>
    <m/>
    <m/>
    <m/>
    <m/>
    <m/>
    <m/>
    <n v="1"/>
    <m/>
    <m/>
    <n v="1"/>
    <m/>
    <m/>
    <n v="1"/>
    <n v="1"/>
    <m/>
    <m/>
    <m/>
    <m/>
    <m/>
    <n v="2"/>
    <n v="0"/>
    <n v="0"/>
    <n v="1"/>
    <n v="1"/>
    <n v="0"/>
    <n v="0"/>
    <n v="-1"/>
    <n v="0"/>
    <n v="0"/>
    <n v="1"/>
    <m/>
    <m/>
    <m/>
    <n v="1"/>
    <m/>
    <m/>
    <m/>
    <m/>
    <m/>
    <m/>
    <m/>
    <m/>
    <n v="1"/>
    <n v="1"/>
    <m/>
    <m/>
    <n v="518380"/>
    <n v="175623"/>
    <s v="NRW"/>
    <s v="North Richmond"/>
    <m/>
    <m/>
    <m/>
    <m/>
    <m/>
    <m/>
    <m/>
    <s v="Conservation Area"/>
    <s v="CA36 Kew Foot Road"/>
  </r>
  <r>
    <s v="19/0338/FUL"/>
    <s v="NEW"/>
    <m/>
    <d v="2019-05-24T00:00:00"/>
    <d v="2022-05-24T00:00:00"/>
    <m/>
    <m/>
    <x v="2"/>
    <s v="Open Market"/>
    <x v="0"/>
    <s v="Demolition of existing 3-bedroom bungalow and erection of a new 3-bedroom detached house with basement level."/>
    <s v="48 Fourth Cross Road, Twickenham, TW2 5EL"/>
    <s v="TW2 5EL"/>
    <m/>
    <m/>
    <n v="1"/>
    <m/>
    <m/>
    <m/>
    <m/>
    <m/>
    <m/>
    <n v="1"/>
    <m/>
    <m/>
    <n v="1"/>
    <m/>
    <m/>
    <m/>
    <m/>
    <m/>
    <m/>
    <n v="1"/>
    <n v="0"/>
    <n v="0"/>
    <n v="0"/>
    <n v="0"/>
    <n v="0"/>
    <n v="0"/>
    <n v="0"/>
    <n v="0"/>
    <n v="0"/>
    <n v="0"/>
    <m/>
    <m/>
    <n v="0"/>
    <m/>
    <m/>
    <m/>
    <m/>
    <m/>
    <m/>
    <m/>
    <m/>
    <m/>
    <n v="0"/>
    <n v="0"/>
    <m/>
    <m/>
    <n v="514720"/>
    <n v="172712"/>
    <s v="WET"/>
    <s v="West Twickenham"/>
    <m/>
    <m/>
    <m/>
    <m/>
    <m/>
    <m/>
    <m/>
    <m/>
    <m/>
  </r>
  <r>
    <s v="19/0391/FUL"/>
    <s v="NEW"/>
    <m/>
    <d v="2020-02-20T00:00:00"/>
    <d v="2023-02-20T00:00:00"/>
    <m/>
    <m/>
    <x v="2"/>
    <s v="Open Market"/>
    <x v="0"/>
    <s v="Demolition all buildings on site and the erection of a three-storey building and a part one, two-storey building comprising (3 x 1 bedroom and 4 x 2 bedroom) flats and approximately 805 sqm of flexible B1/D1 and flexible B1/D2 commercial floorspace, surfa"/>
    <s v="26-28 , Priests Bridge, East Sheen, London, SW14 8TA"/>
    <s v="SW14 8TA"/>
    <m/>
    <m/>
    <m/>
    <m/>
    <m/>
    <m/>
    <m/>
    <m/>
    <m/>
    <n v="0"/>
    <n v="3"/>
    <n v="4"/>
    <m/>
    <m/>
    <m/>
    <m/>
    <m/>
    <m/>
    <m/>
    <n v="7"/>
    <n v="3"/>
    <n v="4"/>
    <n v="0"/>
    <n v="0"/>
    <n v="0"/>
    <n v="0"/>
    <n v="0"/>
    <n v="0"/>
    <n v="0"/>
    <n v="7"/>
    <m/>
    <m/>
    <n v="3.5"/>
    <n v="3.5"/>
    <m/>
    <m/>
    <m/>
    <m/>
    <m/>
    <m/>
    <m/>
    <m/>
    <n v="7"/>
    <n v="7"/>
    <m/>
    <m/>
    <n v="521492"/>
    <n v="175545"/>
    <s v="MBC"/>
    <s v="Mortlake and Barnes Common"/>
    <m/>
    <m/>
    <m/>
    <s v="Mixed Use Area"/>
    <s v="Priests Bridge, Barnes"/>
    <m/>
    <m/>
    <m/>
    <m/>
  </r>
  <r>
    <s v="19/0414/FUL"/>
    <s v="NEW"/>
    <m/>
    <d v="2020-01-23T00:00:00"/>
    <d v="2023-01-23T00:00:00"/>
    <m/>
    <m/>
    <x v="2"/>
    <s v="Open Market"/>
    <x v="0"/>
    <s v="Erection of 2No 3-bed, 6-person houses with associated hard and soft landscaping, cycle and refuse stores and car parking on land to rear of 56 and 58 Harvey Road."/>
    <s v="56 - 58 Harvey Road, Whitton"/>
    <s v="TW4 5LU"/>
    <m/>
    <m/>
    <m/>
    <m/>
    <m/>
    <m/>
    <m/>
    <m/>
    <m/>
    <n v="0"/>
    <m/>
    <m/>
    <n v="2"/>
    <m/>
    <m/>
    <m/>
    <m/>
    <m/>
    <m/>
    <n v="2"/>
    <n v="0"/>
    <n v="0"/>
    <n v="2"/>
    <n v="0"/>
    <n v="0"/>
    <n v="0"/>
    <n v="0"/>
    <n v="0"/>
    <n v="0"/>
    <n v="2"/>
    <m/>
    <m/>
    <n v="1"/>
    <n v="1"/>
    <m/>
    <m/>
    <m/>
    <m/>
    <m/>
    <m/>
    <m/>
    <m/>
    <n v="2"/>
    <n v="2"/>
    <m/>
    <m/>
    <n v="513048"/>
    <n v="173758"/>
    <s v="HEA"/>
    <s v="Heathfield"/>
    <s v="Y"/>
    <m/>
    <m/>
    <m/>
    <m/>
    <m/>
    <m/>
    <m/>
    <m/>
  </r>
  <r>
    <s v="19/0483/FUL"/>
    <s v="CON"/>
    <m/>
    <d v="2021-08-27T00:00:00"/>
    <d v="2024-08-27T00:00:00"/>
    <m/>
    <m/>
    <x v="2"/>
    <s v="Open Market"/>
    <x v="0"/>
    <s v="Insertion of 3 no. rooflights on front roof slope and 2 no. rear dormer roof extensions to facilitate the conversion of existing 2 no. 3 bed maisonettes at no. 8A and 10A High Street to 5 flats (4 no. 1 bed and 1 no. 2 bed)"/>
    <s v="8 - 10 High Street, Teddington"/>
    <s v="TW11 8EW"/>
    <m/>
    <m/>
    <n v="2"/>
    <m/>
    <m/>
    <m/>
    <m/>
    <m/>
    <m/>
    <n v="2"/>
    <n v="4"/>
    <n v="1"/>
    <m/>
    <m/>
    <m/>
    <m/>
    <m/>
    <m/>
    <m/>
    <n v="5"/>
    <n v="4"/>
    <n v="1"/>
    <n v="-2"/>
    <n v="0"/>
    <n v="0"/>
    <n v="0"/>
    <n v="0"/>
    <n v="0"/>
    <n v="0"/>
    <n v="3"/>
    <m/>
    <m/>
    <n v="1.5"/>
    <n v="1.5"/>
    <m/>
    <m/>
    <m/>
    <m/>
    <m/>
    <m/>
    <m/>
    <m/>
    <n v="3"/>
    <n v="3"/>
    <m/>
    <m/>
    <n v="515988"/>
    <n v="171089"/>
    <s v="TED"/>
    <s v="Teddington"/>
    <m/>
    <s v="Teddington"/>
    <m/>
    <m/>
    <m/>
    <m/>
    <m/>
    <s v="Conservation Area"/>
    <s v="CA37 High Street Teddington"/>
  </r>
  <r>
    <s v="19/0495/FUL"/>
    <s v="NEW"/>
    <m/>
    <d v="2020-09-04T00:00:00"/>
    <d v="2023-09-04T00:00:00"/>
    <d v="2022-08-10T00:00:00"/>
    <m/>
    <x v="2"/>
    <s v="Open Market"/>
    <x v="0"/>
    <s v="Demolition of the existing dwelling and the erection of a pair of semi-detached dwellings with associated hard and soft landscaping and refuse store."/>
    <s v="1 Curtis Road, Whitton, Hounslow, TW4 5PU, "/>
    <s v="TW4 5PU"/>
    <m/>
    <m/>
    <n v="1"/>
    <m/>
    <m/>
    <m/>
    <m/>
    <m/>
    <m/>
    <n v="1"/>
    <m/>
    <n v="2"/>
    <m/>
    <m/>
    <m/>
    <m/>
    <m/>
    <m/>
    <m/>
    <n v="2"/>
    <n v="0"/>
    <n v="2"/>
    <n v="-1"/>
    <n v="0"/>
    <n v="0"/>
    <n v="0"/>
    <n v="0"/>
    <n v="0"/>
    <n v="0"/>
    <n v="1"/>
    <m/>
    <m/>
    <n v="1"/>
    <m/>
    <m/>
    <m/>
    <m/>
    <m/>
    <m/>
    <m/>
    <m/>
    <m/>
    <n v="1"/>
    <n v="1"/>
    <m/>
    <m/>
    <n v="512568"/>
    <n v="173521"/>
    <s v="HEA"/>
    <s v="Heathfield"/>
    <m/>
    <m/>
    <m/>
    <m/>
    <m/>
    <m/>
    <m/>
    <m/>
    <m/>
  </r>
  <r>
    <s v="19/0691/FUL"/>
    <s v="NEW"/>
    <m/>
    <d v="2021-07-28T00:00:00"/>
    <d v="2024-07-28T00:00:00"/>
    <m/>
    <m/>
    <x v="2"/>
    <s v="Open Market"/>
    <x v="0"/>
    <s v="Demolition of 38 garages including vehicle repair garage and the erection of six residential units (2x 3 bed and 4 x 2 bed), incorporating two commercial (B1a offices) units (totalling 152 sq.m), with amenity space, 14 off-street car parking spaces and as"/>
    <s v="Land Rear Of, 127 - 147 Kingsway, Mortlake, London, SW14 7HN, "/>
    <s v="SW14 7HN"/>
    <m/>
    <m/>
    <m/>
    <m/>
    <m/>
    <m/>
    <m/>
    <m/>
    <m/>
    <n v="0"/>
    <m/>
    <n v="4"/>
    <n v="2"/>
    <m/>
    <m/>
    <m/>
    <m/>
    <m/>
    <m/>
    <n v="6"/>
    <n v="0"/>
    <n v="4"/>
    <n v="2"/>
    <n v="0"/>
    <n v="0"/>
    <n v="0"/>
    <n v="0"/>
    <n v="0"/>
    <n v="0"/>
    <n v="6"/>
    <m/>
    <m/>
    <n v="3"/>
    <n v="3"/>
    <m/>
    <m/>
    <m/>
    <m/>
    <m/>
    <m/>
    <m/>
    <m/>
    <n v="6"/>
    <n v="6"/>
    <m/>
    <m/>
    <n v="519806"/>
    <n v="175640"/>
    <s v="NRW"/>
    <s v="North Richmond"/>
    <m/>
    <m/>
    <m/>
    <m/>
    <m/>
    <m/>
    <m/>
    <m/>
    <m/>
  </r>
  <r>
    <s v="19/0911/FUL"/>
    <s v="EXT"/>
    <m/>
    <d v="2020-02-05T00:00:00"/>
    <d v="2023-02-05T00:00:00"/>
    <d v="2023-02-03T00:00:00"/>
    <m/>
    <x v="2"/>
    <s v="Open Market"/>
    <x v="0"/>
    <s v="Proposed construction of additional floor level to create 2 no. additional two bed flats, together with a three storey side extension in the form of a bay window, change to existing fenestration and addition of 8 no. balconies at first and second floor le"/>
    <s v="Wick House, 10 Station Road, Hampton Wick, KT1 4HF"/>
    <s v="KT2 4HF"/>
    <m/>
    <m/>
    <m/>
    <m/>
    <m/>
    <m/>
    <m/>
    <m/>
    <m/>
    <n v="0"/>
    <m/>
    <n v="2"/>
    <m/>
    <m/>
    <m/>
    <m/>
    <m/>
    <m/>
    <m/>
    <n v="2"/>
    <n v="0"/>
    <n v="2"/>
    <n v="0"/>
    <n v="0"/>
    <n v="0"/>
    <n v="0"/>
    <n v="0"/>
    <n v="0"/>
    <n v="0"/>
    <n v="2"/>
    <m/>
    <m/>
    <m/>
    <n v="2"/>
    <m/>
    <m/>
    <m/>
    <m/>
    <m/>
    <m/>
    <m/>
    <m/>
    <n v="2"/>
    <n v="2"/>
    <m/>
    <m/>
    <n v="517543"/>
    <n v="169767"/>
    <s v="HWI"/>
    <s v="Hampton Wick"/>
    <m/>
    <m/>
    <m/>
    <m/>
    <m/>
    <m/>
    <m/>
    <m/>
    <m/>
  </r>
  <r>
    <s v="19/1219/FUL"/>
    <s v="NEW"/>
    <m/>
    <d v="2019-12-11T00:00:00"/>
    <d v="2022-12-11T00:00:00"/>
    <m/>
    <m/>
    <x v="2"/>
    <s v="Open Market"/>
    <x v="0"/>
    <s v="Replacement 2 storey 4 bedroom dwellinghouse with basement level and accommodation in the roof.  Associated hard and soft landscaping, cycle and refuse stores and parking."/>
    <s v="21 Sunbury Avenue, East Sheen, London, SW14 8RA"/>
    <s v="SW14 8RA"/>
    <m/>
    <n v="1"/>
    <m/>
    <m/>
    <m/>
    <m/>
    <m/>
    <m/>
    <m/>
    <n v="1"/>
    <m/>
    <m/>
    <n v="1"/>
    <m/>
    <m/>
    <m/>
    <m/>
    <m/>
    <m/>
    <n v="1"/>
    <n v="0"/>
    <n v="-1"/>
    <n v="1"/>
    <n v="0"/>
    <n v="0"/>
    <n v="0"/>
    <n v="0"/>
    <n v="0"/>
    <n v="0"/>
    <n v="0"/>
    <m/>
    <m/>
    <n v="0"/>
    <m/>
    <m/>
    <m/>
    <m/>
    <m/>
    <m/>
    <m/>
    <m/>
    <m/>
    <n v="0"/>
    <n v="0"/>
    <m/>
    <m/>
    <n v="520990"/>
    <n v="175033"/>
    <s v="EAS"/>
    <s v="East Sheen"/>
    <m/>
    <m/>
    <m/>
    <m/>
    <m/>
    <m/>
    <m/>
    <m/>
    <m/>
  </r>
  <r>
    <s v="19/1647/FUL"/>
    <s v="NEW"/>
    <m/>
    <d v="2021-03-30T00:00:00"/>
    <d v="2024-03-30T00:00:00"/>
    <m/>
    <m/>
    <x v="2"/>
    <s v="Open Market"/>
    <x v="0"/>
    <s v="Demolition of the existing garage block and the erection of a mews development, consisting of 2 x 2 bedroom dwellings, together with associated car parking and landscaping improvements."/>
    <s v="Garages Adjacent 75, Churchview Road, Twickenham"/>
    <s v="TW2 5BT"/>
    <m/>
    <m/>
    <m/>
    <m/>
    <m/>
    <m/>
    <m/>
    <m/>
    <m/>
    <n v="0"/>
    <m/>
    <n v="2"/>
    <m/>
    <m/>
    <m/>
    <m/>
    <m/>
    <m/>
    <m/>
    <n v="2"/>
    <n v="0"/>
    <n v="2"/>
    <n v="0"/>
    <n v="0"/>
    <n v="0"/>
    <n v="0"/>
    <n v="0"/>
    <n v="0"/>
    <n v="0"/>
    <n v="2"/>
    <m/>
    <m/>
    <n v="1"/>
    <n v="1"/>
    <m/>
    <m/>
    <m/>
    <m/>
    <m/>
    <m/>
    <m/>
    <m/>
    <n v="2"/>
    <n v="2"/>
    <m/>
    <m/>
    <n v="514626"/>
    <n v="173079"/>
    <s v="WET"/>
    <s v="West Twickenham"/>
    <m/>
    <m/>
    <m/>
    <m/>
    <m/>
    <m/>
    <m/>
    <m/>
    <m/>
  </r>
  <r>
    <s v="19/1728/FUL"/>
    <s v="CON"/>
    <m/>
    <d v="2020-05-15T00:00:00"/>
    <d v="2023-05-15T00:00:00"/>
    <m/>
    <m/>
    <x v="2"/>
    <s v="Open Market"/>
    <x v="0"/>
    <s v="Conversion and alteration of the existing garage building to provide a one bedroom flat over two levels together with a garden amenity area."/>
    <s v="Manning House, 3 Gloucester Road, Teddington, TW11 0NS"/>
    <s v="TW11 0NS"/>
    <m/>
    <m/>
    <m/>
    <m/>
    <m/>
    <m/>
    <m/>
    <m/>
    <m/>
    <n v="0"/>
    <n v="1"/>
    <m/>
    <m/>
    <m/>
    <m/>
    <m/>
    <m/>
    <m/>
    <m/>
    <n v="1"/>
    <n v="1"/>
    <n v="0"/>
    <n v="0"/>
    <n v="0"/>
    <n v="0"/>
    <n v="0"/>
    <n v="0"/>
    <n v="0"/>
    <n v="0"/>
    <n v="1"/>
    <m/>
    <m/>
    <n v="0.5"/>
    <n v="0.5"/>
    <m/>
    <m/>
    <m/>
    <m/>
    <m/>
    <m/>
    <m/>
    <m/>
    <n v="1"/>
    <n v="1"/>
    <m/>
    <m/>
    <n v="515221"/>
    <n v="171318"/>
    <s v="FHH"/>
    <s v="Fulwell and Hampton Hill"/>
    <m/>
    <m/>
    <m/>
    <m/>
    <m/>
    <m/>
    <m/>
    <m/>
    <m/>
  </r>
  <r>
    <s v="19/1731/FUL"/>
    <s v="NEW"/>
    <m/>
    <d v="2019-08-21T00:00:00"/>
    <d v="2022-08-21T00:00:00"/>
    <m/>
    <m/>
    <x v="2"/>
    <s v="Open Market"/>
    <x v="0"/>
    <s v="Demolition of existing dwellinghouse and erection of replacement two storey 4 bedroom dwellinghouse with associated hard and soft landscaping and cycle and refuse store. Replacement boundary fence/gates."/>
    <s v="17A Tower Road, Twickenham, TW1 4PD"/>
    <s v="TW1 4PD"/>
    <m/>
    <n v="1"/>
    <m/>
    <m/>
    <m/>
    <m/>
    <m/>
    <m/>
    <m/>
    <n v="1"/>
    <m/>
    <m/>
    <m/>
    <n v="1"/>
    <m/>
    <m/>
    <m/>
    <m/>
    <m/>
    <n v="1"/>
    <n v="0"/>
    <n v="-1"/>
    <n v="0"/>
    <n v="1"/>
    <n v="0"/>
    <n v="0"/>
    <n v="0"/>
    <n v="0"/>
    <n v="0"/>
    <n v="0"/>
    <m/>
    <m/>
    <n v="0"/>
    <m/>
    <m/>
    <m/>
    <m/>
    <m/>
    <m/>
    <m/>
    <m/>
    <m/>
    <n v="0"/>
    <n v="0"/>
    <m/>
    <m/>
    <n v="515806"/>
    <n v="172455"/>
    <s v="SOT"/>
    <s v="South Twickenham"/>
    <m/>
    <m/>
    <m/>
    <m/>
    <m/>
    <m/>
    <m/>
    <m/>
    <m/>
  </r>
  <r>
    <s v="19/1759/FUL"/>
    <s v="CON"/>
    <m/>
    <d v="2019-09-16T00:00:00"/>
    <d v="2022-09-16T00:00:00"/>
    <m/>
    <m/>
    <x v="2"/>
    <s v="Open Market"/>
    <x v="0"/>
    <s v="Single-storey rear extension, roof extensions and alterations to front and rear, extension to second floor of rear addition, elevation/fenestration alterations and new boundary treatment to allow for the change of use from 2 to 5 flats."/>
    <s v="85 Connaught Road, Teddington, TW11 0QQ"/>
    <s v="TW11 0QQ"/>
    <m/>
    <n v="1"/>
    <n v="1"/>
    <m/>
    <m/>
    <m/>
    <m/>
    <m/>
    <m/>
    <n v="2"/>
    <n v="4"/>
    <n v="1"/>
    <m/>
    <m/>
    <m/>
    <m/>
    <m/>
    <m/>
    <m/>
    <n v="5"/>
    <n v="4"/>
    <n v="0"/>
    <n v="-1"/>
    <n v="0"/>
    <n v="0"/>
    <n v="0"/>
    <n v="0"/>
    <n v="0"/>
    <n v="0"/>
    <n v="3"/>
    <m/>
    <m/>
    <n v="3"/>
    <m/>
    <m/>
    <m/>
    <m/>
    <m/>
    <m/>
    <m/>
    <m/>
    <m/>
    <n v="3"/>
    <n v="3"/>
    <m/>
    <m/>
    <n v="514632"/>
    <n v="171370"/>
    <s v="FHH"/>
    <s v="Fulwell and Hampton Hill"/>
    <m/>
    <m/>
    <m/>
    <m/>
    <m/>
    <m/>
    <m/>
    <m/>
    <m/>
  </r>
  <r>
    <s v="19/1763/FUL"/>
    <s v="NEW"/>
    <m/>
    <d v="2019-09-23T00:00:00"/>
    <d v="2022-09-23T00:00:00"/>
    <m/>
    <m/>
    <x v="2"/>
    <s v="Open Market"/>
    <x v="0"/>
    <s v="Demolition of existing residential garages and erection of 2x four bed semi-detached houses (Use Class C3), associated amenity space, landscaping, car and cycle parking and refuse storage."/>
    <s v="Garages At, Craneford Way, Twickenham"/>
    <s v="TW2 7SQ"/>
    <m/>
    <m/>
    <m/>
    <m/>
    <m/>
    <m/>
    <m/>
    <m/>
    <m/>
    <n v="0"/>
    <m/>
    <m/>
    <m/>
    <n v="2"/>
    <m/>
    <m/>
    <m/>
    <m/>
    <m/>
    <n v="2"/>
    <n v="0"/>
    <n v="0"/>
    <n v="0"/>
    <n v="2"/>
    <n v="0"/>
    <n v="0"/>
    <n v="0"/>
    <n v="0"/>
    <n v="0"/>
    <n v="2"/>
    <m/>
    <m/>
    <n v="1"/>
    <n v="1"/>
    <m/>
    <m/>
    <m/>
    <m/>
    <m/>
    <m/>
    <m/>
    <m/>
    <n v="2"/>
    <n v="2"/>
    <m/>
    <m/>
    <n v="515377"/>
    <n v="173631"/>
    <s v="STM"/>
    <s v="St. Margarets and North Twickenham"/>
    <m/>
    <m/>
    <m/>
    <m/>
    <m/>
    <m/>
    <m/>
    <m/>
    <m/>
  </r>
  <r>
    <s v="19/1890/FUL"/>
    <s v="NEW"/>
    <m/>
    <d v="2020-06-08T00:00:00"/>
    <d v="2023-06-08T00:00:00"/>
    <d v="2022-04-14T00:00:00"/>
    <m/>
    <x v="2"/>
    <s v="Open Market"/>
    <x v="0"/>
    <s v="Erection of two pairs of semi-detached 4 bedroom dwellings and associated parking and landscaping following the demolition of the existing property."/>
    <s v="224 Hospital Bridge Road, Twickenham, TW2 6LF"/>
    <s v="TW2 6LF"/>
    <m/>
    <m/>
    <n v="1"/>
    <m/>
    <m/>
    <m/>
    <m/>
    <m/>
    <m/>
    <n v="1"/>
    <m/>
    <m/>
    <m/>
    <n v="4"/>
    <m/>
    <m/>
    <m/>
    <m/>
    <m/>
    <n v="4"/>
    <n v="0"/>
    <n v="0"/>
    <n v="-1"/>
    <n v="4"/>
    <n v="0"/>
    <n v="0"/>
    <n v="0"/>
    <n v="0"/>
    <n v="0"/>
    <n v="3"/>
    <m/>
    <m/>
    <n v="3"/>
    <m/>
    <m/>
    <m/>
    <m/>
    <m/>
    <m/>
    <m/>
    <m/>
    <m/>
    <n v="3"/>
    <n v="3"/>
    <m/>
    <m/>
    <n v="513614"/>
    <n v="173545"/>
    <s v="HEA"/>
    <s v="Heathfield"/>
    <m/>
    <m/>
    <m/>
    <m/>
    <m/>
    <m/>
    <m/>
    <m/>
    <m/>
  </r>
  <r>
    <s v="19/2199/FUL"/>
    <s v="NEW"/>
    <m/>
    <d v="2021-01-13T00:00:00"/>
    <d v="2024-01-13T00:00:00"/>
    <m/>
    <m/>
    <x v="2"/>
    <s v="Open Market"/>
    <x v="0"/>
    <s v="Erection of a two-storey building with a basement level providing a commercial unit (Flexible Use Class B1 or D1) on part ground floor and basement levels and two flats (2 x 2-beds) on ground and upper floors.  Associated cycle and refuse stores."/>
    <s v="14 St Leonards Road, East Sheen, London, SW14 7LY"/>
    <s v="SW14 7LY"/>
    <m/>
    <m/>
    <m/>
    <m/>
    <m/>
    <m/>
    <m/>
    <m/>
    <m/>
    <n v="0"/>
    <m/>
    <n v="2"/>
    <m/>
    <m/>
    <m/>
    <m/>
    <m/>
    <m/>
    <m/>
    <n v="2"/>
    <n v="0"/>
    <n v="2"/>
    <n v="0"/>
    <n v="0"/>
    <n v="0"/>
    <n v="0"/>
    <n v="0"/>
    <n v="0"/>
    <n v="0"/>
    <n v="2"/>
    <m/>
    <m/>
    <n v="1"/>
    <n v="1"/>
    <m/>
    <m/>
    <m/>
    <m/>
    <m/>
    <m/>
    <m/>
    <m/>
    <n v="2"/>
    <n v="2"/>
    <m/>
    <m/>
    <n v="520452"/>
    <n v="175621"/>
    <s v="EAS"/>
    <s v="East Sheen"/>
    <m/>
    <m/>
    <m/>
    <m/>
    <m/>
    <m/>
    <m/>
    <s v="Conservation Area"/>
    <s v="CA70 Sheen Lane Mortlake"/>
  </r>
  <r>
    <s v="19/2235/FUL"/>
    <s v="NEW"/>
    <m/>
    <d v="2020-07-31T00:00:00"/>
    <d v="2023-07-31T00:00:00"/>
    <d v="2022-09-05T00:00:00"/>
    <m/>
    <x v="2"/>
    <s v="Open Market"/>
    <x v="0"/>
    <s v="Demolition of existing dwelling and the erection of two 4-bedroom semi-detached dwellings with associated access and car parking."/>
    <s v="10 Broad Lane, Hampton, TW12 3AW"/>
    <s v="TW12 3AW"/>
    <m/>
    <m/>
    <n v="1"/>
    <m/>
    <m/>
    <m/>
    <m/>
    <m/>
    <m/>
    <n v="1"/>
    <m/>
    <m/>
    <m/>
    <n v="2"/>
    <m/>
    <m/>
    <m/>
    <m/>
    <m/>
    <n v="2"/>
    <n v="0"/>
    <n v="0"/>
    <n v="-1"/>
    <n v="2"/>
    <n v="0"/>
    <n v="0"/>
    <n v="0"/>
    <n v="0"/>
    <n v="0"/>
    <n v="1"/>
    <m/>
    <m/>
    <n v="1"/>
    <m/>
    <m/>
    <m/>
    <m/>
    <m/>
    <m/>
    <m/>
    <m/>
    <m/>
    <n v="1"/>
    <n v="1"/>
    <m/>
    <m/>
    <n v="513725"/>
    <n v="170629"/>
    <s v="HNN"/>
    <s v="Hampton North"/>
    <m/>
    <m/>
    <m/>
    <m/>
    <m/>
    <m/>
    <m/>
    <m/>
    <m/>
  </r>
  <r>
    <s v="19/2273/FUL"/>
    <s v="CHU"/>
    <m/>
    <d v="2019-12-23T00:00:00"/>
    <d v="2022-12-23T00:00:00"/>
    <m/>
    <m/>
    <x v="2"/>
    <s v="Open Market"/>
    <x v="0"/>
    <s v="Removal of static caravan.  Conversion of the ground floor area to left of barn entrance into a self-contained residence ancillary to the stables.  New toilet facility with disabled provision within stables."/>
    <s v="Old Farm Stables Flat, Oak Avenue, Hampton, TW12 3QD"/>
    <s v="TW12 3QD"/>
    <m/>
    <m/>
    <m/>
    <m/>
    <m/>
    <m/>
    <m/>
    <m/>
    <m/>
    <n v="0"/>
    <m/>
    <n v="1"/>
    <m/>
    <m/>
    <m/>
    <m/>
    <m/>
    <m/>
    <m/>
    <n v="1"/>
    <n v="0"/>
    <n v="1"/>
    <n v="0"/>
    <n v="0"/>
    <n v="0"/>
    <n v="0"/>
    <n v="0"/>
    <n v="0"/>
    <n v="0"/>
    <n v="1"/>
    <m/>
    <m/>
    <n v="0.5"/>
    <n v="0.5"/>
    <m/>
    <m/>
    <m/>
    <m/>
    <m/>
    <m/>
    <m/>
    <m/>
    <n v="1"/>
    <n v="1"/>
    <m/>
    <m/>
    <n v="512318"/>
    <n v="171284"/>
    <s v="HNN"/>
    <s v="Hampton North"/>
    <m/>
    <m/>
    <m/>
    <m/>
    <m/>
    <s v="Fairholme"/>
    <m/>
    <m/>
    <m/>
  </r>
  <r>
    <s v="19/2404/FUL"/>
    <s v="NEW"/>
    <m/>
    <d v="2021-06-30T00:00:00"/>
    <d v="2024-06-30T00:00:00"/>
    <m/>
    <m/>
    <x v="2"/>
    <s v="Open Market"/>
    <x v="0"/>
    <s v="Redevelopment of existing hard standing court to accommodate new 4 storey residential building (comprising 11x1 bed and 1x2 bed charitable housing units) fronting Queens Road and 15 no. surface car parking spaces to the rear. Creation of a new multi-use r"/>
    <s v="Queens Road Estate, Queens Road, Richmond, TW10"/>
    <s v="TW10"/>
    <m/>
    <m/>
    <m/>
    <m/>
    <m/>
    <m/>
    <m/>
    <m/>
    <m/>
    <n v="0"/>
    <n v="11"/>
    <n v="1"/>
    <m/>
    <m/>
    <m/>
    <m/>
    <m/>
    <m/>
    <m/>
    <n v="12"/>
    <n v="11"/>
    <n v="1"/>
    <n v="0"/>
    <n v="0"/>
    <n v="0"/>
    <n v="0"/>
    <n v="0"/>
    <n v="0"/>
    <n v="0"/>
    <n v="12"/>
    <s v="Y"/>
    <m/>
    <m/>
    <m/>
    <n v="12"/>
    <m/>
    <m/>
    <m/>
    <m/>
    <m/>
    <m/>
    <m/>
    <n v="12"/>
    <n v="12"/>
    <m/>
    <m/>
    <n v="518792"/>
    <n v="174254"/>
    <s v="SRW"/>
    <s v="South Richmond"/>
    <m/>
    <m/>
    <m/>
    <m/>
    <m/>
    <m/>
    <m/>
    <m/>
    <m/>
  </r>
  <r>
    <s v="19/2414/FUL"/>
    <s v="NEW"/>
    <m/>
    <d v="2020-07-08T00:00:00"/>
    <d v="2023-07-08T00:00:00"/>
    <m/>
    <m/>
    <x v="2"/>
    <s v="Open Market"/>
    <x v="0"/>
    <s v="Erection of a single storey one-bed dwelling, associated parking provision, cycle and refuse stores and landscaping."/>
    <s v="Rear Of 54, Heathside, Whitton"/>
    <s v="TW4 5NN"/>
    <m/>
    <m/>
    <m/>
    <m/>
    <m/>
    <m/>
    <m/>
    <m/>
    <m/>
    <n v="0"/>
    <n v="1"/>
    <m/>
    <m/>
    <m/>
    <m/>
    <m/>
    <m/>
    <m/>
    <m/>
    <n v="1"/>
    <n v="1"/>
    <n v="0"/>
    <n v="0"/>
    <n v="0"/>
    <n v="0"/>
    <n v="0"/>
    <n v="0"/>
    <n v="0"/>
    <n v="0"/>
    <n v="1"/>
    <m/>
    <m/>
    <n v="0.5"/>
    <n v="0.5"/>
    <m/>
    <m/>
    <m/>
    <m/>
    <m/>
    <m/>
    <m/>
    <m/>
    <n v="1"/>
    <n v="1"/>
    <m/>
    <m/>
    <n v="512957"/>
    <n v="173546"/>
    <s v="HEA"/>
    <s v="Heathfield"/>
    <s v="Y"/>
    <m/>
    <m/>
    <m/>
    <m/>
    <m/>
    <m/>
    <m/>
    <m/>
  </r>
  <r>
    <s v="19/2471/FUL"/>
    <s v="EXT"/>
    <m/>
    <d v="2020-05-06T00:00:00"/>
    <d v="2023-05-06T00:00:00"/>
    <m/>
    <m/>
    <x v="2"/>
    <s v="Open Market"/>
    <x v="0"/>
    <s v="Demoltion of existing staircase/structures to rear. Construction of a part 3 part 2 storey rear extension to provide 2 x new flats and roof terrace (1 x studio and 1 x 1 bed flat) and associated bin store, cycle parking and hard and soft landscaping."/>
    <s v="121 High Street, Whitton, Twickenham, TW2 7LG, "/>
    <s v="TW2 7LG"/>
    <m/>
    <m/>
    <m/>
    <m/>
    <m/>
    <m/>
    <m/>
    <m/>
    <m/>
    <n v="0"/>
    <n v="2"/>
    <m/>
    <m/>
    <m/>
    <m/>
    <m/>
    <m/>
    <m/>
    <m/>
    <n v="2"/>
    <n v="2"/>
    <n v="0"/>
    <n v="0"/>
    <n v="0"/>
    <n v="0"/>
    <n v="0"/>
    <n v="0"/>
    <n v="0"/>
    <n v="0"/>
    <n v="2"/>
    <m/>
    <m/>
    <n v="1"/>
    <n v="1"/>
    <m/>
    <m/>
    <m/>
    <m/>
    <m/>
    <m/>
    <m/>
    <m/>
    <n v="2"/>
    <n v="2"/>
    <m/>
    <m/>
    <n v="514218"/>
    <n v="173596"/>
    <s v="WHI"/>
    <s v="Whitton"/>
    <m/>
    <s v="Whitton"/>
    <m/>
    <m/>
    <m/>
    <m/>
    <m/>
    <m/>
    <m/>
  </r>
  <r>
    <s v="19/2665/FUL"/>
    <s v="CHU"/>
    <m/>
    <d v="2021-09-24T00:00:00"/>
    <d v="2024-09-24T00:00:00"/>
    <m/>
    <m/>
    <x v="2"/>
    <s v="Open Market"/>
    <x v="0"/>
    <s v="Change of use of Hampton Court Gate Lodge from vacant police offices (sui generis) to a single family residential dwelling (use class C3) and the creation of a residential curtilage with associated parking and amenity space.  Change of use of land to the"/>
    <s v="Hampton Court Gate Lodge, Hampton Court Road, Hampton, KT8 9BZ"/>
    <s v="KT8 9BZ"/>
    <m/>
    <m/>
    <m/>
    <m/>
    <m/>
    <m/>
    <m/>
    <m/>
    <m/>
    <n v="0"/>
    <m/>
    <m/>
    <n v="1"/>
    <m/>
    <m/>
    <m/>
    <m/>
    <m/>
    <m/>
    <n v="1"/>
    <n v="0"/>
    <n v="0"/>
    <n v="1"/>
    <n v="0"/>
    <n v="0"/>
    <n v="0"/>
    <n v="0"/>
    <n v="0"/>
    <n v="0"/>
    <n v="1"/>
    <m/>
    <m/>
    <n v="0.5"/>
    <n v="0.5"/>
    <m/>
    <m/>
    <m/>
    <m/>
    <m/>
    <m/>
    <m/>
    <m/>
    <n v="1"/>
    <n v="1"/>
    <m/>
    <m/>
    <n v="515782"/>
    <n v="168844"/>
    <s v="HTN"/>
    <s v="Hampton"/>
    <m/>
    <m/>
    <m/>
    <m/>
    <m/>
    <m/>
    <s v="Bushy Park"/>
    <s v="Conservation Area"/>
    <s v="CA11 Hampton Court Green"/>
  </r>
  <r>
    <s v="19/2789/FUL"/>
    <s v="NEW"/>
    <m/>
    <d v="2020-06-19T00:00:00"/>
    <d v="2023-06-19T00:00:00"/>
    <m/>
    <m/>
    <x v="2"/>
    <s v="Shared Ownership"/>
    <x v="0"/>
    <s v="Demolition of existing commercial building and erection of building to provide 15 affordable residential units, together with 12 parking spaces and communal amenity space."/>
    <s v="Lockcorp House, 75 Norcutt Road, Twickenham, TW2 6SR"/>
    <s v="TW2 6SR"/>
    <m/>
    <m/>
    <m/>
    <m/>
    <m/>
    <m/>
    <m/>
    <m/>
    <m/>
    <n v="0"/>
    <n v="6"/>
    <n v="6"/>
    <n v="3"/>
    <m/>
    <m/>
    <m/>
    <m/>
    <m/>
    <m/>
    <n v="15"/>
    <n v="6"/>
    <n v="6"/>
    <n v="3"/>
    <n v="0"/>
    <n v="0"/>
    <n v="0"/>
    <n v="0"/>
    <n v="0"/>
    <n v="0"/>
    <n v="15"/>
    <s v="Y"/>
    <m/>
    <m/>
    <n v="7.5"/>
    <n v="7.5"/>
    <m/>
    <m/>
    <m/>
    <m/>
    <m/>
    <m/>
    <m/>
    <n v="15"/>
    <n v="15"/>
    <m/>
    <m/>
    <n v="515337"/>
    <n v="173383"/>
    <s v="SOT"/>
    <s v="South Twickenham"/>
    <m/>
    <m/>
    <m/>
    <m/>
    <m/>
    <m/>
    <m/>
    <m/>
    <m/>
  </r>
  <r>
    <s v="19/2893/FUL"/>
    <s v="NEW"/>
    <m/>
    <d v="2022-02-15T00:00:00"/>
    <d v="2025-02-15T00:00:00"/>
    <m/>
    <m/>
    <x v="2"/>
    <s v="Open Market"/>
    <x v="0"/>
    <s v="Construction of a detached two-storey building comprising of two x one-bedroom flats on the vacant car parking site including associated amenity space and no car parking."/>
    <s v="48 - 50 Ashley Road, Hampton"/>
    <s v="TW12 2HU"/>
    <m/>
    <m/>
    <m/>
    <m/>
    <m/>
    <m/>
    <m/>
    <m/>
    <m/>
    <n v="0"/>
    <n v="2"/>
    <m/>
    <m/>
    <m/>
    <m/>
    <m/>
    <m/>
    <m/>
    <m/>
    <n v="2"/>
    <n v="2"/>
    <n v="0"/>
    <n v="0"/>
    <n v="0"/>
    <n v="0"/>
    <n v="0"/>
    <n v="0"/>
    <n v="0"/>
    <n v="0"/>
    <n v="2"/>
    <m/>
    <m/>
    <n v="1"/>
    <n v="1"/>
    <m/>
    <m/>
    <m/>
    <m/>
    <m/>
    <m/>
    <m/>
    <m/>
    <n v="2"/>
    <n v="2"/>
    <m/>
    <m/>
    <n v="513346"/>
    <n v="169821"/>
    <s v="HTN"/>
    <s v="Hampton"/>
    <m/>
    <m/>
    <m/>
    <m/>
    <m/>
    <m/>
    <m/>
    <m/>
    <m/>
  </r>
  <r>
    <s v="19/3101/GPD23"/>
    <s v="CHU"/>
    <s v="PA"/>
    <d v="2019-11-18T00:00:00"/>
    <d v="2022-11-18T00:00:00"/>
    <m/>
    <m/>
    <x v="2"/>
    <s v="Open Market"/>
    <x v="0"/>
    <s v="Change of Use of existing B1(c) light industrial unit to residential C3 providing 1No. 2 Bed dwelling."/>
    <s v="Unit 4, Princes Works, Princes Road, Teddington, TW11 0RW, "/>
    <s v="TW11 0RW"/>
    <m/>
    <m/>
    <m/>
    <m/>
    <m/>
    <m/>
    <m/>
    <m/>
    <m/>
    <n v="0"/>
    <m/>
    <n v="1"/>
    <m/>
    <m/>
    <m/>
    <m/>
    <m/>
    <m/>
    <m/>
    <n v="1"/>
    <n v="0"/>
    <n v="1"/>
    <n v="0"/>
    <n v="0"/>
    <n v="0"/>
    <n v="0"/>
    <n v="0"/>
    <n v="0"/>
    <n v="0"/>
    <n v="1"/>
    <m/>
    <m/>
    <n v="0.5"/>
    <n v="0.5"/>
    <m/>
    <m/>
    <m/>
    <m/>
    <m/>
    <m/>
    <m/>
    <m/>
    <n v="1"/>
    <n v="1"/>
    <m/>
    <m/>
    <n v="515035"/>
    <n v="171569"/>
    <s v="FHH"/>
    <s v="Fulwell and Hampton Hill"/>
    <m/>
    <m/>
    <m/>
    <s v="Mixed Use Area"/>
    <s v="Stanley Road, Teddington"/>
    <m/>
    <m/>
    <m/>
    <m/>
  </r>
  <r>
    <s v="19/3324/FUL"/>
    <s v="NEW"/>
    <m/>
    <d v="2020-09-30T00:00:00"/>
    <d v="2023-09-30T00:00:00"/>
    <m/>
    <m/>
    <x v="2"/>
    <s v="Open Market"/>
    <x v="0"/>
    <s v="Demolition of 30 garages and erection of 5 x 3 bedroom detached dwellings with associated hard and soft landscaping, parking and cycle and refuse stores"/>
    <s v="Garages And Land Adjacent Railway, South Worple Way, East Sheen, London"/>
    <s v="SW14 8"/>
    <m/>
    <m/>
    <m/>
    <m/>
    <m/>
    <m/>
    <m/>
    <m/>
    <m/>
    <n v="0"/>
    <m/>
    <m/>
    <n v="5"/>
    <m/>
    <m/>
    <m/>
    <m/>
    <m/>
    <m/>
    <n v="5"/>
    <n v="0"/>
    <n v="0"/>
    <n v="5"/>
    <n v="0"/>
    <n v="0"/>
    <n v="0"/>
    <n v="0"/>
    <n v="0"/>
    <n v="0"/>
    <n v="5"/>
    <m/>
    <m/>
    <n v="2.5"/>
    <n v="2.5"/>
    <m/>
    <m/>
    <m/>
    <m/>
    <m/>
    <m/>
    <m/>
    <m/>
    <n v="5"/>
    <n v="5"/>
    <m/>
    <m/>
    <n v="520616"/>
    <n v="175748"/>
    <s v="EAS"/>
    <s v="East Sheen"/>
    <m/>
    <m/>
    <m/>
    <m/>
    <m/>
    <m/>
    <m/>
    <m/>
    <m/>
  </r>
  <r>
    <s v="19/3490/FUL"/>
    <s v="EXT"/>
    <m/>
    <d v="2020-09-18T00:00:00"/>
    <d v="2023-09-18T00:00:00"/>
    <m/>
    <m/>
    <x v="2"/>
    <s v="Open Market"/>
    <x v="0"/>
    <s v="Part two-storey/part single-storey rear extension to provide 1no. additional dwelling, including associated alterations to fenestration, following demolition of existing single-storey rear extension."/>
    <s v="81 High Street, Hampton Wick, Kingston Upon Thames, KT1 4DG, "/>
    <s v="KT1 4DG"/>
    <m/>
    <m/>
    <m/>
    <m/>
    <m/>
    <m/>
    <m/>
    <m/>
    <m/>
    <n v="0"/>
    <n v="1"/>
    <m/>
    <m/>
    <m/>
    <m/>
    <m/>
    <m/>
    <m/>
    <m/>
    <n v="1"/>
    <n v="1"/>
    <n v="0"/>
    <n v="0"/>
    <n v="0"/>
    <n v="0"/>
    <n v="0"/>
    <n v="0"/>
    <n v="0"/>
    <n v="0"/>
    <n v="1"/>
    <m/>
    <m/>
    <n v="0.5"/>
    <n v="0.5"/>
    <m/>
    <m/>
    <m/>
    <m/>
    <m/>
    <m/>
    <m/>
    <m/>
    <n v="1"/>
    <n v="1"/>
    <m/>
    <m/>
    <n v="517423"/>
    <n v="169711"/>
    <s v="HWI"/>
    <s v="Hampton Wick"/>
    <m/>
    <m/>
    <m/>
    <s v="Mixed Use Area"/>
    <s v="Hampton Wick"/>
    <m/>
    <m/>
    <s v="Conservation Area"/>
    <s v="CA18 Hampton Wick"/>
  </r>
  <r>
    <s v="19/3616/FUL"/>
    <s v="NEW"/>
    <m/>
    <d v="2021-03-03T00:00:00"/>
    <d v="2024-03-03T00:00:00"/>
    <m/>
    <m/>
    <x v="2"/>
    <s v="Open Market"/>
    <x v="0"/>
    <s v="Proposed redevelopment of existing car park to provide a new building of 5 to 6 storeys, comprising 46 no. residential units (Use Class C3), disabled car parking, cycle parking, landscaping, enhancements to public realm and associated works"/>
    <s v="Old Station Forecourt, Railway Approach, Twickenham, TW1 4LJ, "/>
    <s v="TW1 4LJ"/>
    <m/>
    <m/>
    <m/>
    <m/>
    <m/>
    <m/>
    <m/>
    <m/>
    <m/>
    <n v="0"/>
    <n v="28"/>
    <n v="8"/>
    <m/>
    <m/>
    <m/>
    <m/>
    <m/>
    <m/>
    <m/>
    <n v="36"/>
    <n v="28"/>
    <n v="8"/>
    <n v="0"/>
    <n v="0"/>
    <n v="0"/>
    <n v="0"/>
    <n v="0"/>
    <n v="0"/>
    <n v="0"/>
    <n v="36"/>
    <s v="Y"/>
    <m/>
    <m/>
    <n v="12"/>
    <n v="12"/>
    <n v="12"/>
    <m/>
    <m/>
    <m/>
    <m/>
    <m/>
    <m/>
    <n v="36"/>
    <n v="36"/>
    <m/>
    <m/>
    <n v="516060"/>
    <n v="173599"/>
    <s v="TWR"/>
    <s v="Twickenham Riverside"/>
    <m/>
    <s v="Twickenham"/>
    <m/>
    <m/>
    <m/>
    <m/>
    <m/>
    <m/>
    <m/>
  </r>
  <r>
    <s v="19/3616/FUL"/>
    <s v="NEW"/>
    <m/>
    <d v="2021-03-03T00:00:00"/>
    <d v="2024-03-03T00:00:00"/>
    <m/>
    <m/>
    <x v="2"/>
    <s v="Affordable Rent"/>
    <x v="0"/>
    <s v="Proposed redevelopment of existing car park to provide a new building of 5 to 6 storeys, comprising 46 no. residential units (Use Class C3), disabled car parking, cycle parking, landscaping, enhancements to public realm and associated works"/>
    <s v="Old Station Forecourt, Railway Approach, Twickenham, TW1 4LJ, "/>
    <s v="TW1 4LJ"/>
    <m/>
    <m/>
    <m/>
    <m/>
    <m/>
    <m/>
    <m/>
    <m/>
    <m/>
    <n v="0"/>
    <n v="10"/>
    <n v="0"/>
    <m/>
    <m/>
    <m/>
    <m/>
    <m/>
    <m/>
    <m/>
    <n v="10"/>
    <n v="10"/>
    <n v="0"/>
    <n v="0"/>
    <n v="0"/>
    <n v="0"/>
    <n v="0"/>
    <n v="0"/>
    <n v="0"/>
    <n v="0"/>
    <n v="10"/>
    <s v="Y"/>
    <m/>
    <m/>
    <n v="3.3333333333333335"/>
    <n v="3.3333333333333335"/>
    <n v="3.3333333333333335"/>
    <m/>
    <m/>
    <m/>
    <m/>
    <m/>
    <m/>
    <n v="10"/>
    <n v="10"/>
    <m/>
    <m/>
    <n v="516060"/>
    <n v="173599"/>
    <s v="TWR"/>
    <s v="Twickenham Riverside"/>
    <m/>
    <s v="Twickenham"/>
    <m/>
    <m/>
    <m/>
    <m/>
    <m/>
    <m/>
    <m/>
  </r>
  <r>
    <s v="19/3632/FUL"/>
    <s v="EXT"/>
    <m/>
    <d v="2020-11-02T00:00:00"/>
    <d v="2023-11-02T00:00:00"/>
    <m/>
    <m/>
    <x v="2"/>
    <s v="Open Market"/>
    <x v="0"/>
    <s v="Loft conversion to no. 1 and no. 3 Cromwell Road to provide 2 x 1 person studios with external extensions (side dormer roof extensions) and alterations with internal remodeling and ancillary cycle and refuse storage."/>
    <s v="1 - 3 Cromwell Road, Teddington"/>
    <s v="TW11 9EQ"/>
    <m/>
    <m/>
    <m/>
    <m/>
    <m/>
    <m/>
    <m/>
    <m/>
    <m/>
    <n v="0"/>
    <n v="2"/>
    <m/>
    <m/>
    <m/>
    <m/>
    <m/>
    <m/>
    <m/>
    <m/>
    <n v="2"/>
    <n v="2"/>
    <n v="0"/>
    <n v="0"/>
    <n v="0"/>
    <n v="0"/>
    <n v="0"/>
    <n v="0"/>
    <n v="0"/>
    <n v="0"/>
    <n v="2"/>
    <m/>
    <m/>
    <n v="1"/>
    <n v="1"/>
    <m/>
    <m/>
    <m/>
    <m/>
    <m/>
    <m/>
    <m/>
    <m/>
    <n v="2"/>
    <n v="2"/>
    <m/>
    <m/>
    <n v="516132"/>
    <n v="170736"/>
    <s v="TED"/>
    <s v="Teddington"/>
    <m/>
    <m/>
    <m/>
    <m/>
    <m/>
    <m/>
    <m/>
    <m/>
    <m/>
  </r>
  <r>
    <s v="19/3704/FUL"/>
    <s v="MIX"/>
    <m/>
    <d v="2020-08-06T00:00:00"/>
    <d v="2023-08-06T00:00:00"/>
    <m/>
    <m/>
    <x v="2"/>
    <s v="Open Market"/>
    <x v="0"/>
    <s v="Part single, part two-storey rear extension to allow the expansion of both ground floor retail / commercial units and the sub-division of the existing 3 bedroom first floor flat to form 2No. 1-bedroom flats and the construction of a mansard style roof ext"/>
    <s v="3 - 4 New Broadway, Hampton Hill"/>
    <s v="TW12 1JG"/>
    <m/>
    <m/>
    <n v="1"/>
    <m/>
    <m/>
    <m/>
    <m/>
    <m/>
    <m/>
    <n v="1"/>
    <n v="4"/>
    <m/>
    <m/>
    <m/>
    <m/>
    <m/>
    <m/>
    <m/>
    <m/>
    <n v="4"/>
    <n v="4"/>
    <n v="0"/>
    <n v="-1"/>
    <n v="0"/>
    <n v="0"/>
    <n v="0"/>
    <n v="0"/>
    <n v="0"/>
    <n v="0"/>
    <n v="3"/>
    <m/>
    <m/>
    <n v="1.5"/>
    <n v="1.5"/>
    <m/>
    <m/>
    <m/>
    <m/>
    <m/>
    <m/>
    <m/>
    <m/>
    <n v="3"/>
    <n v="3"/>
    <m/>
    <m/>
    <n v="514554"/>
    <n v="171263"/>
    <s v="FHH"/>
    <s v="Fulwell and Hampton Hill"/>
    <m/>
    <m/>
    <m/>
    <s v="Mixed Use Area"/>
    <s v="High Street, Hampton Hill"/>
    <m/>
    <m/>
    <m/>
    <m/>
  </r>
  <r>
    <s v="19/3746/FUL"/>
    <s v="EXT"/>
    <m/>
    <d v="2020-12-10T00:00:00"/>
    <d v="2023-12-10T00:00:00"/>
    <m/>
    <m/>
    <x v="2"/>
    <s v="Open Market"/>
    <x v="0"/>
    <s v="Rear extension at second and third floor levels to form 2 x 1 person flats"/>
    <s v="Tabard House, 22 Upper Teddington Road, Hampton Wick"/>
    <s v="KT1 4DT"/>
    <m/>
    <m/>
    <m/>
    <m/>
    <m/>
    <m/>
    <m/>
    <m/>
    <m/>
    <n v="0"/>
    <n v="2"/>
    <m/>
    <m/>
    <m/>
    <m/>
    <m/>
    <m/>
    <m/>
    <m/>
    <n v="2"/>
    <n v="2"/>
    <n v="0"/>
    <n v="0"/>
    <n v="0"/>
    <n v="0"/>
    <n v="0"/>
    <n v="0"/>
    <n v="0"/>
    <n v="0"/>
    <n v="2"/>
    <m/>
    <m/>
    <n v="1"/>
    <n v="1"/>
    <m/>
    <m/>
    <m/>
    <m/>
    <m/>
    <m/>
    <m/>
    <m/>
    <n v="2"/>
    <n v="2"/>
    <m/>
    <m/>
    <n v="517355"/>
    <n v="169968"/>
    <s v="HWI"/>
    <s v="Hampton Wick"/>
    <m/>
    <m/>
    <m/>
    <m/>
    <m/>
    <m/>
    <m/>
    <m/>
    <m/>
  </r>
  <r>
    <s v="19/3857/FUL"/>
    <s v="MIX"/>
    <m/>
    <d v="2020-06-18T00:00:00"/>
    <d v="2023-06-18T00:00:00"/>
    <m/>
    <m/>
    <x v="2"/>
    <s v="Open Market"/>
    <x v="0"/>
    <s v="Part two storey, part first floor infill, part second floor rear extensions and extensions / alterations to the roof to facilitate the conversion of existing 1 x studio and 1 x 2 bed flat into four flats (2 x studio and 2 x 1 bed) and increase in retail floorspace with associated refuse and bicycle enclosures and hard and soft landscaping"/>
    <s v="20 London Road, Twickenham, TW1 3RR"/>
    <s v="TW1 3RR"/>
    <n v="1"/>
    <n v="1"/>
    <m/>
    <m/>
    <m/>
    <m/>
    <m/>
    <m/>
    <m/>
    <n v="2"/>
    <n v="4"/>
    <m/>
    <m/>
    <m/>
    <m/>
    <m/>
    <m/>
    <m/>
    <m/>
    <n v="4"/>
    <n v="3"/>
    <n v="-1"/>
    <n v="0"/>
    <n v="0"/>
    <n v="0"/>
    <n v="0"/>
    <n v="0"/>
    <n v="0"/>
    <n v="0"/>
    <n v="2"/>
    <m/>
    <m/>
    <n v="1"/>
    <n v="1"/>
    <m/>
    <m/>
    <m/>
    <m/>
    <m/>
    <m/>
    <m/>
    <m/>
    <n v="2"/>
    <n v="2"/>
    <m/>
    <m/>
    <n v="516259"/>
    <n v="173377"/>
    <s v="TWR"/>
    <s v="Twickenham Riverside"/>
    <m/>
    <s v="Twickenham"/>
    <m/>
    <m/>
    <m/>
    <m/>
    <m/>
    <s v="Conservation Area"/>
    <s v="CA8 Twickenham Riverside"/>
  </r>
  <r>
    <s v="20/0127/FUL"/>
    <s v="CON"/>
    <m/>
    <d v="2021-09-20T00:00:00"/>
    <d v="2024-09-20T00:00:00"/>
    <m/>
    <m/>
    <x v="2"/>
    <s v="Open Market"/>
    <x v="0"/>
    <s v="Conversion of existing maisonette on first and second floors into 2 flats (1 x 1 bedroom flat and 1 x 2 bedroom flat)"/>
    <s v="350 Richmond Road, Twickenham, TW1 2DU, "/>
    <s v="TW1 2DU"/>
    <m/>
    <m/>
    <m/>
    <n v="1"/>
    <m/>
    <m/>
    <m/>
    <m/>
    <m/>
    <n v="1"/>
    <n v="1"/>
    <n v="1"/>
    <m/>
    <m/>
    <m/>
    <m/>
    <m/>
    <m/>
    <m/>
    <n v="2"/>
    <n v="1"/>
    <n v="1"/>
    <n v="0"/>
    <n v="-1"/>
    <n v="0"/>
    <n v="0"/>
    <n v="0"/>
    <n v="0"/>
    <n v="0"/>
    <n v="1"/>
    <m/>
    <m/>
    <n v="0.5"/>
    <n v="0.5"/>
    <m/>
    <m/>
    <m/>
    <m/>
    <m/>
    <m/>
    <m/>
    <m/>
    <n v="1"/>
    <n v="1"/>
    <m/>
    <m/>
    <n v="517428"/>
    <n v="174238"/>
    <s v="TWR"/>
    <s v="Twickenham Riverside"/>
    <m/>
    <m/>
    <m/>
    <s v="Mixed Use Area"/>
    <s v="East Twickenham"/>
    <m/>
    <m/>
    <s v="Conservation Area"/>
    <s v="CA66 Richmond Road East Twickenham"/>
  </r>
  <r>
    <s v="20/0145/FUL"/>
    <s v="CON"/>
    <m/>
    <d v="2020-10-05T00:00:00"/>
    <d v="2023-10-05T00:00:00"/>
    <m/>
    <m/>
    <x v="2"/>
    <s v="Open Market"/>
    <x v="0"/>
    <s v="3,2m rear extension and division of a single flat into 2 flats."/>
    <s v="133A Percy Road, Twickenham, TW2 6HT"/>
    <s v="TW2 6HT"/>
    <m/>
    <m/>
    <m/>
    <n v="1"/>
    <m/>
    <m/>
    <m/>
    <m/>
    <m/>
    <n v="1"/>
    <n v="1"/>
    <n v="1"/>
    <m/>
    <m/>
    <m/>
    <m/>
    <m/>
    <m/>
    <m/>
    <n v="2"/>
    <n v="1"/>
    <n v="1"/>
    <n v="0"/>
    <n v="-1"/>
    <n v="0"/>
    <n v="0"/>
    <n v="0"/>
    <n v="0"/>
    <n v="0"/>
    <n v="1"/>
    <m/>
    <m/>
    <n v="0.5"/>
    <n v="0.5"/>
    <m/>
    <m/>
    <m/>
    <m/>
    <m/>
    <m/>
    <m/>
    <m/>
    <n v="1"/>
    <n v="1"/>
    <m/>
    <m/>
    <n v="514206"/>
    <n v="173520"/>
    <s v="HEA"/>
    <s v="Heathfield"/>
    <m/>
    <s v="Whitton"/>
    <m/>
    <m/>
    <m/>
    <m/>
    <m/>
    <m/>
    <m/>
  </r>
  <r>
    <s v="20/0238/GPD23"/>
    <s v="CHU"/>
    <s v="PA"/>
    <d v="2020-05-05T00:00:00"/>
    <d v="2023-05-05T00:00:00"/>
    <m/>
    <m/>
    <x v="2"/>
    <s v="Open Market"/>
    <x v="0"/>
    <s v="Change of use of existing light industrial unit B1(c) to residential dwelling C3"/>
    <s v="Unit 2, Princes Works, Princes Road, Teddington"/>
    <s v="TW11 0RW"/>
    <m/>
    <m/>
    <m/>
    <m/>
    <m/>
    <m/>
    <m/>
    <m/>
    <m/>
    <n v="0"/>
    <m/>
    <n v="1"/>
    <m/>
    <m/>
    <m/>
    <m/>
    <m/>
    <m/>
    <m/>
    <n v="1"/>
    <n v="0"/>
    <n v="1"/>
    <n v="0"/>
    <n v="0"/>
    <n v="0"/>
    <n v="0"/>
    <n v="0"/>
    <n v="0"/>
    <n v="0"/>
    <n v="1"/>
    <m/>
    <m/>
    <n v="0.5"/>
    <n v="0.5"/>
    <m/>
    <m/>
    <m/>
    <m/>
    <m/>
    <m/>
    <m/>
    <m/>
    <n v="1"/>
    <n v="1"/>
    <m/>
    <m/>
    <n v="515038"/>
    <n v="171570"/>
    <s v="FHH"/>
    <s v="Fulwell and Hampton Hill"/>
    <m/>
    <m/>
    <m/>
    <s v="Mixed Use Area"/>
    <s v="Stanley Road, Teddington"/>
    <m/>
    <m/>
    <m/>
    <m/>
  </r>
  <r>
    <s v="20/0373/PS192"/>
    <s v="CHU"/>
    <s v="PA"/>
    <d v="2020-02-18T00:00:00"/>
    <d v="2023-02-18T00:00:00"/>
    <m/>
    <m/>
    <x v="2"/>
    <s v="Open Market"/>
    <x v="0"/>
    <s v="Change of use of part ground and upper floors from A2 (Financial Services) use class into C3 (Residential)."/>
    <s v="347 Upper Richmond Road West, East Sheen, London, SW14 8RH"/>
    <s v="SW14 8RH"/>
    <m/>
    <m/>
    <m/>
    <m/>
    <m/>
    <m/>
    <m/>
    <m/>
    <m/>
    <n v="0"/>
    <m/>
    <n v="2"/>
    <m/>
    <m/>
    <m/>
    <m/>
    <m/>
    <m/>
    <m/>
    <n v="2"/>
    <n v="0"/>
    <n v="2"/>
    <n v="0"/>
    <n v="0"/>
    <n v="0"/>
    <n v="0"/>
    <n v="0"/>
    <n v="0"/>
    <n v="0"/>
    <n v="2"/>
    <m/>
    <m/>
    <n v="1"/>
    <n v="1"/>
    <m/>
    <m/>
    <m/>
    <m/>
    <m/>
    <m/>
    <m/>
    <m/>
    <n v="2"/>
    <n v="2"/>
    <m/>
    <m/>
    <n v="520577"/>
    <n v="175397"/>
    <s v="EAS"/>
    <s v="East Sheen"/>
    <m/>
    <s v="East Sheen"/>
    <m/>
    <m/>
    <m/>
    <m/>
    <m/>
    <m/>
    <m/>
  </r>
  <r>
    <s v="20/0595/FUL"/>
    <s v="MIX"/>
    <m/>
    <d v="2020-09-24T00:00:00"/>
    <d v="2023-09-24T00:00:00"/>
    <m/>
    <m/>
    <x v="2"/>
    <s v="Open Market"/>
    <x v="0"/>
    <s v="Demolition of existing outbuilding.  Single storey side/rear extension to facilitate change of use of rear part of ground floor (A1 (Retail)) to residential use (Class C3) to create 1 x 1 bed flat with associated cycle and refuse store."/>
    <s v="64 White Hart Lane, Barnes, London, SW13 0PZ"/>
    <s v="SW13 0PZ"/>
    <m/>
    <m/>
    <m/>
    <m/>
    <m/>
    <m/>
    <m/>
    <m/>
    <m/>
    <n v="0"/>
    <n v="1"/>
    <m/>
    <m/>
    <m/>
    <m/>
    <m/>
    <m/>
    <m/>
    <m/>
    <n v="1"/>
    <n v="1"/>
    <n v="0"/>
    <n v="0"/>
    <n v="0"/>
    <n v="0"/>
    <n v="0"/>
    <n v="0"/>
    <n v="0"/>
    <n v="0"/>
    <n v="1"/>
    <m/>
    <m/>
    <n v="0.5"/>
    <n v="0.5"/>
    <m/>
    <m/>
    <m/>
    <m/>
    <m/>
    <m/>
    <m/>
    <m/>
    <n v="1"/>
    <n v="1"/>
    <m/>
    <m/>
    <n v="521318"/>
    <n v="175834"/>
    <s v="MBC"/>
    <s v="Mortlake and Barnes Common"/>
    <m/>
    <m/>
    <m/>
    <s v="Mixed Use Area"/>
    <s v="White Hart lane, Barnes"/>
    <m/>
    <m/>
    <s v="Conservation Area"/>
    <s v="CA33 Mortlake"/>
  </r>
  <r>
    <s v="20/0618/FUL"/>
    <s v="CHU"/>
    <m/>
    <d v="2021-08-23T00:00:00"/>
    <d v="2024-08-23T00:00:00"/>
    <m/>
    <m/>
    <x v="2"/>
    <s v="Open Market"/>
    <x v="0"/>
    <s v="Proposed conversion of existing office to 2 bedroom apartment."/>
    <s v="2 Heron Court, 3 - 5 High Street, Hampton, TW12 2SQ, "/>
    <s v="TW12 2SQ"/>
    <m/>
    <m/>
    <m/>
    <m/>
    <m/>
    <m/>
    <m/>
    <m/>
    <m/>
    <n v="0"/>
    <m/>
    <n v="1"/>
    <m/>
    <m/>
    <m/>
    <m/>
    <m/>
    <m/>
    <m/>
    <n v="1"/>
    <n v="0"/>
    <n v="1"/>
    <n v="0"/>
    <n v="0"/>
    <n v="0"/>
    <n v="0"/>
    <n v="0"/>
    <n v="0"/>
    <n v="0"/>
    <n v="1"/>
    <m/>
    <m/>
    <n v="0.5"/>
    <n v="0.5"/>
    <m/>
    <m/>
    <m/>
    <m/>
    <m/>
    <m/>
    <m/>
    <m/>
    <n v="1"/>
    <n v="1"/>
    <m/>
    <m/>
    <n v="513948"/>
    <n v="169533"/>
    <s v="HTN"/>
    <s v="Hampton"/>
    <m/>
    <m/>
    <m/>
    <s v="Mixed Use Area"/>
    <s v="Thames Street, Hampton"/>
    <m/>
    <m/>
    <s v="Conservation Area"/>
    <s v="CA12 Hampton Village"/>
  </r>
  <r>
    <s v="20/0740/FUL"/>
    <s v="NEW"/>
    <m/>
    <d v="2020-06-24T00:00:00"/>
    <d v="2023-06-24T00:00:00"/>
    <m/>
    <m/>
    <x v="2"/>
    <s v="Open Market"/>
    <x v="0"/>
    <s v="Demolition of existing detached dwelling and construction of new 2 storey 4 bed house with basement level with associated hard and soft landscaping, cycle and refuse stores"/>
    <s v="Downlands, Petersham Close, Petersham, Richmond, TW10 7DZ, "/>
    <s v="TW10 7DZ"/>
    <m/>
    <m/>
    <m/>
    <n v="1"/>
    <m/>
    <m/>
    <m/>
    <m/>
    <m/>
    <n v="1"/>
    <m/>
    <m/>
    <m/>
    <m/>
    <n v="1"/>
    <m/>
    <m/>
    <m/>
    <m/>
    <n v="1"/>
    <n v="0"/>
    <n v="0"/>
    <n v="0"/>
    <n v="-1"/>
    <n v="1"/>
    <n v="0"/>
    <n v="0"/>
    <n v="0"/>
    <n v="0"/>
    <n v="0"/>
    <m/>
    <m/>
    <n v="0"/>
    <m/>
    <m/>
    <m/>
    <m/>
    <m/>
    <m/>
    <m/>
    <m/>
    <m/>
    <n v="0"/>
    <n v="0"/>
    <m/>
    <m/>
    <n v="517972"/>
    <n v="172874"/>
    <s v="HPR"/>
    <s v="Ham, Petersham and Richmond Riverside"/>
    <m/>
    <m/>
    <m/>
    <m/>
    <m/>
    <m/>
    <m/>
    <m/>
    <m/>
  </r>
  <r>
    <s v="20/0815/FUL"/>
    <s v="EXT"/>
    <m/>
    <d v="2020-08-25T00:00:00"/>
    <d v="2023-08-25T00:00:00"/>
    <m/>
    <m/>
    <x v="2"/>
    <s v="Open Market"/>
    <x v="0"/>
    <s v="Change of use of forecourt and existing lobby and staircase from B1(a) to sui generis (mixed B1(a)/C3) to facilitate the creation of a second floor extension to the existing office building to provide a 3 bed flat, external alterations to the fenestration"/>
    <s v="East House , 109 South Worple Way, East Sheen, London, SW14 8TN"/>
    <s v="SW14 8TN"/>
    <m/>
    <m/>
    <m/>
    <m/>
    <m/>
    <m/>
    <m/>
    <m/>
    <m/>
    <n v="0"/>
    <m/>
    <m/>
    <n v="1"/>
    <m/>
    <m/>
    <m/>
    <m/>
    <m/>
    <m/>
    <n v="1"/>
    <n v="0"/>
    <n v="0"/>
    <n v="1"/>
    <n v="0"/>
    <n v="0"/>
    <n v="0"/>
    <n v="0"/>
    <n v="0"/>
    <n v="0"/>
    <n v="1"/>
    <m/>
    <m/>
    <n v="0.5"/>
    <n v="0.5"/>
    <m/>
    <m/>
    <m/>
    <m/>
    <m/>
    <m/>
    <m/>
    <m/>
    <n v="1"/>
    <n v="1"/>
    <m/>
    <m/>
    <n v="520556"/>
    <n v="175757"/>
    <s v="EAS"/>
    <s v="East Sheen"/>
    <m/>
    <s v="East Sheen"/>
    <m/>
    <m/>
    <m/>
    <m/>
    <m/>
    <m/>
    <m/>
  </r>
  <r>
    <s v="20/0915/GPD15"/>
    <s v="CHU"/>
    <s v="PA"/>
    <d v="2021-02-02T00:00:00"/>
    <d v="2024-02-02T00:00:00"/>
    <d v="2022-04-08T00:00:00"/>
    <m/>
    <x v="2"/>
    <s v="Open Market"/>
    <x v="0"/>
    <s v="Conversion of existing ground and first floor office to 2no. residential units"/>
    <s v="2 Mount Mews, Hampton, TW12 2SH"/>
    <s v="TW12 2SH"/>
    <m/>
    <m/>
    <m/>
    <m/>
    <m/>
    <m/>
    <m/>
    <m/>
    <m/>
    <n v="0"/>
    <n v="2"/>
    <m/>
    <m/>
    <m/>
    <m/>
    <m/>
    <m/>
    <m/>
    <m/>
    <n v="2"/>
    <n v="2"/>
    <n v="0"/>
    <n v="0"/>
    <n v="0"/>
    <n v="0"/>
    <n v="0"/>
    <n v="0"/>
    <n v="0"/>
    <n v="0"/>
    <n v="2"/>
    <m/>
    <m/>
    <n v="2"/>
    <m/>
    <m/>
    <m/>
    <m/>
    <m/>
    <m/>
    <m/>
    <m/>
    <m/>
    <n v="2"/>
    <n v="2"/>
    <m/>
    <m/>
    <n v="513964"/>
    <n v="169580"/>
    <s v="HTN"/>
    <s v="Hampton"/>
    <m/>
    <m/>
    <m/>
    <m/>
    <m/>
    <m/>
    <m/>
    <s v="Conservation Area"/>
    <s v="CA12 Hampton Village"/>
  </r>
  <r>
    <s v="20/0921/FUL"/>
    <s v="CON"/>
    <m/>
    <d v="2020-10-14T00:00:00"/>
    <d v="2023-10-14T00:00:00"/>
    <m/>
    <m/>
    <x v="2"/>
    <s v="Open Market"/>
    <x v="0"/>
    <s v="Conversion of existing 3-bed terraced dwelling to 2 x 1-bed flats"/>
    <s v="22 Linden Road, Hampton, TW12 2JB"/>
    <s v="TW12 2JB"/>
    <m/>
    <m/>
    <n v="1"/>
    <m/>
    <m/>
    <m/>
    <m/>
    <m/>
    <m/>
    <n v="1"/>
    <n v="2"/>
    <m/>
    <m/>
    <m/>
    <m/>
    <m/>
    <m/>
    <m/>
    <m/>
    <n v="2"/>
    <n v="2"/>
    <n v="0"/>
    <n v="-1"/>
    <n v="0"/>
    <n v="0"/>
    <n v="0"/>
    <n v="0"/>
    <n v="0"/>
    <n v="0"/>
    <n v="1"/>
    <m/>
    <m/>
    <n v="0.5"/>
    <n v="0.5"/>
    <m/>
    <m/>
    <m/>
    <m/>
    <m/>
    <m/>
    <m/>
    <m/>
    <n v="1"/>
    <n v="1"/>
    <m/>
    <m/>
    <n v="513125"/>
    <n v="169836"/>
    <s v="HTN"/>
    <s v="Hampton"/>
    <m/>
    <m/>
    <m/>
    <m/>
    <m/>
    <m/>
    <m/>
    <m/>
    <m/>
  </r>
  <r>
    <s v="20/0990/FUL"/>
    <s v="NEW"/>
    <m/>
    <d v="2020-09-30T00:00:00"/>
    <d v="2023-09-30T00:00:00"/>
    <m/>
    <m/>
    <x v="2"/>
    <s v="Open Market"/>
    <x v="0"/>
    <s v="Demolition of existing garage and the erection of a single storey studio dwelling unit with associated hard and soft landscaping, refuse and cycle stores and boundary treatment."/>
    <s v="Land Rear Of, 40 Pagoda Avenue, Richmond, TW9 2HF"/>
    <s v="TW9 2HF"/>
    <m/>
    <m/>
    <m/>
    <m/>
    <m/>
    <m/>
    <m/>
    <m/>
    <m/>
    <n v="0"/>
    <n v="1"/>
    <m/>
    <m/>
    <m/>
    <m/>
    <m/>
    <m/>
    <m/>
    <m/>
    <n v="1"/>
    <n v="1"/>
    <n v="0"/>
    <n v="0"/>
    <n v="0"/>
    <n v="0"/>
    <n v="0"/>
    <n v="0"/>
    <n v="0"/>
    <n v="0"/>
    <n v="1"/>
    <m/>
    <m/>
    <n v="0.5"/>
    <n v="0.5"/>
    <m/>
    <m/>
    <m/>
    <m/>
    <m/>
    <m/>
    <m/>
    <m/>
    <n v="1"/>
    <n v="1"/>
    <m/>
    <m/>
    <n v="518657"/>
    <n v="175579"/>
    <s v="NRW"/>
    <s v="North Richmond"/>
    <m/>
    <m/>
    <m/>
    <m/>
    <m/>
    <m/>
    <m/>
    <m/>
    <m/>
  </r>
  <r>
    <s v="20/0997/FUL"/>
    <s v="CON"/>
    <m/>
    <d v="2020-12-04T00:00:00"/>
    <d v="2023-12-04T00:00:00"/>
    <d v="2022-04-19T00:00:00"/>
    <m/>
    <x v="2"/>
    <s v="Open Market"/>
    <x v="0"/>
    <s v="Demolition of the existing external staircase at the rear, part change of use of ground floor to C3 use, construction of a first floor infill rear extension with two rooflights at the front and 1 rooflight to rear to facilitate the conversion of existing 1 x three bedroom maisonette into 2 flats (2 x 1 bed)"/>
    <s v="2 Grand Parade, East Sheen, London, SW14 7PS"/>
    <s v="SW14 7PS"/>
    <m/>
    <m/>
    <n v="1"/>
    <m/>
    <m/>
    <m/>
    <m/>
    <m/>
    <m/>
    <n v="1"/>
    <n v="2"/>
    <m/>
    <m/>
    <m/>
    <m/>
    <m/>
    <m/>
    <m/>
    <m/>
    <n v="2"/>
    <n v="2"/>
    <n v="0"/>
    <n v="-1"/>
    <n v="0"/>
    <n v="0"/>
    <n v="0"/>
    <n v="0"/>
    <n v="0"/>
    <n v="0"/>
    <n v="1"/>
    <m/>
    <m/>
    <n v="1"/>
    <m/>
    <m/>
    <m/>
    <m/>
    <m/>
    <m/>
    <m/>
    <m/>
    <m/>
    <n v="1"/>
    <n v="1"/>
    <m/>
    <m/>
    <n v="520166"/>
    <n v="175305"/>
    <s v="EAS"/>
    <s v="East Sheen"/>
    <m/>
    <s v="East Sheen"/>
    <m/>
    <m/>
    <m/>
    <m/>
    <m/>
    <m/>
    <m/>
  </r>
  <r>
    <s v="20/1205/FUL"/>
    <s v="CON"/>
    <m/>
    <d v="2021-06-21T00:00:00"/>
    <d v="2024-06-21T00:00:00"/>
    <d v="2022-07-06T00:00:00"/>
    <m/>
    <x v="2"/>
    <s v="Open Market"/>
    <x v="0"/>
    <s v="Part change of use of ground floor from A3 to C3 (Residential) and alterations to existing shopfront to create new access door to facilitate the conversion of existing 2 x 3 bed maisonettes into 4 No. self-contained studio and 3 No. 1 bed Flats; Rear Infill between the Outriggers at first and second-floor level; Replacement of Roof with New Flat Red Clay Roof Tiles; Installation of 2 No. Velux Conservation Windows on Front Facing Pitched Roof; 2 No. Velux Conservation Windows and 1 No. AOV Window along with 12 No. Solar PV Panels on Rear Facing Pitched Roof; installation of 8 No. Solar PV Panels on the two Rear Outrigger Flat Roofs; and replacement / repositioning of the existing Extraction Duct at the rear of the Property"/>
    <s v="102 - 104 Kew Road, Richmond, TW9 2PQ, "/>
    <s v="TW9 2PQ"/>
    <m/>
    <m/>
    <n v="2"/>
    <m/>
    <m/>
    <m/>
    <m/>
    <m/>
    <m/>
    <n v="2"/>
    <n v="7"/>
    <m/>
    <m/>
    <m/>
    <m/>
    <m/>
    <m/>
    <m/>
    <m/>
    <n v="7"/>
    <n v="7"/>
    <n v="0"/>
    <n v="-2"/>
    <n v="0"/>
    <n v="0"/>
    <n v="0"/>
    <n v="0"/>
    <n v="0"/>
    <n v="0"/>
    <n v="5"/>
    <m/>
    <m/>
    <n v="2.5"/>
    <n v="2.5"/>
    <m/>
    <m/>
    <m/>
    <m/>
    <m/>
    <m/>
    <m/>
    <m/>
    <n v="5"/>
    <n v="5"/>
    <m/>
    <m/>
    <n v="518353"/>
    <n v="175510"/>
    <s v="NRW"/>
    <s v="North Richmond"/>
    <m/>
    <m/>
    <m/>
    <s v="Mixed Use Area"/>
    <s v="Kew Road"/>
    <m/>
    <m/>
    <s v="Conservation Area"/>
    <s v="CA36 Kew Foot Road"/>
  </r>
  <r>
    <s v="20/1223/FUL"/>
    <s v="NEW"/>
    <m/>
    <d v="2020-08-10T00:00:00"/>
    <d v="2023-08-10T00:00:00"/>
    <m/>
    <m/>
    <x v="2"/>
    <s v="Open Market"/>
    <x v="0"/>
    <s v="The construction of a two storey 4 bedroom dwelling with a basement level following the demolition of the existing house and garage."/>
    <s v="90 Ormond Avenue, Hampton, TW12 2RX, "/>
    <s v="TW12 2RX"/>
    <m/>
    <m/>
    <m/>
    <n v="1"/>
    <m/>
    <m/>
    <m/>
    <m/>
    <m/>
    <n v="1"/>
    <m/>
    <m/>
    <m/>
    <n v="1"/>
    <m/>
    <m/>
    <m/>
    <m/>
    <m/>
    <n v="1"/>
    <n v="0"/>
    <n v="0"/>
    <n v="0"/>
    <n v="0"/>
    <n v="0"/>
    <n v="0"/>
    <n v="0"/>
    <n v="0"/>
    <n v="0"/>
    <n v="0"/>
    <m/>
    <m/>
    <n v="0"/>
    <m/>
    <m/>
    <m/>
    <m/>
    <m/>
    <m/>
    <m/>
    <m/>
    <m/>
    <n v="0"/>
    <n v="0"/>
    <m/>
    <m/>
    <n v="513542"/>
    <n v="169839"/>
    <s v="HTN"/>
    <s v="Hampton"/>
    <m/>
    <m/>
    <m/>
    <m/>
    <m/>
    <m/>
    <m/>
    <m/>
    <m/>
  </r>
  <r>
    <s v="20/1333/FUL"/>
    <s v="CHU"/>
    <m/>
    <d v="2020-09-16T00:00:00"/>
    <d v="2023-09-16T00:00:00"/>
    <m/>
    <m/>
    <x v="2"/>
    <s v="Open Market"/>
    <x v="0"/>
    <s v="Rear extension at first floor level with green roof, installation of rooflights on side and rear facing roof slopes to facilitate change of use of upper floors to C3 (residential) use and to provide 1 x 2 bed maisonette: additional shop storage space at f"/>
    <s v="5 Barnes High Street, Barnes, London, SW13 9LB"/>
    <s v="SW13 9LB"/>
    <m/>
    <m/>
    <m/>
    <m/>
    <m/>
    <m/>
    <m/>
    <m/>
    <m/>
    <n v="0"/>
    <m/>
    <n v="1"/>
    <m/>
    <m/>
    <m/>
    <m/>
    <m/>
    <m/>
    <m/>
    <n v="1"/>
    <n v="0"/>
    <n v="1"/>
    <n v="0"/>
    <n v="0"/>
    <n v="0"/>
    <n v="0"/>
    <n v="0"/>
    <n v="0"/>
    <n v="0"/>
    <n v="1"/>
    <m/>
    <m/>
    <n v="0.5"/>
    <n v="0.5"/>
    <m/>
    <m/>
    <m/>
    <m/>
    <m/>
    <m/>
    <m/>
    <m/>
    <n v="1"/>
    <n v="1"/>
    <m/>
    <m/>
    <n v="521750"/>
    <n v="176384"/>
    <s v="MBC"/>
    <s v="Mortlake and Barnes Common"/>
    <m/>
    <m/>
    <m/>
    <s v="Mixed Use Area"/>
    <s v="High Street, Barnes"/>
    <m/>
    <m/>
    <s v="Conservation Area"/>
    <s v="CA1 Barnes Green"/>
  </r>
  <r>
    <s v="20/1417/GPD15"/>
    <s v="CHU"/>
    <s v="PA"/>
    <d v="2020-08-19T00:00:00"/>
    <d v="2023-08-19T00:00:00"/>
    <m/>
    <m/>
    <x v="2"/>
    <s v="Open Market"/>
    <x v="0"/>
    <s v="Change of use of office (B1a) to dwelling (C3)"/>
    <s v="112 Shacklegate Lane, Teddington, TW11 8SH, "/>
    <s v="TW11 8SH"/>
    <m/>
    <m/>
    <m/>
    <m/>
    <m/>
    <m/>
    <m/>
    <m/>
    <m/>
    <n v="0"/>
    <n v="1"/>
    <m/>
    <m/>
    <m/>
    <m/>
    <m/>
    <m/>
    <m/>
    <m/>
    <n v="1"/>
    <n v="1"/>
    <n v="0"/>
    <n v="0"/>
    <n v="0"/>
    <n v="0"/>
    <n v="0"/>
    <n v="0"/>
    <n v="0"/>
    <n v="0"/>
    <n v="1"/>
    <m/>
    <m/>
    <n v="0.5"/>
    <n v="0.5"/>
    <m/>
    <m/>
    <m/>
    <m/>
    <m/>
    <m/>
    <m/>
    <m/>
    <n v="1"/>
    <n v="1"/>
    <m/>
    <m/>
    <n v="515402"/>
    <n v="171660"/>
    <s v="FHH"/>
    <s v="Fulwell and Hampton Hill"/>
    <m/>
    <m/>
    <m/>
    <m/>
    <m/>
    <m/>
    <m/>
    <m/>
    <m/>
  </r>
  <r>
    <s v="20/1558/FUL"/>
    <s v="EXT"/>
    <m/>
    <d v="2021-06-08T00:00:00"/>
    <d v="2024-06-08T00:00:00"/>
    <m/>
    <m/>
    <x v="2"/>
    <s v="Open Market"/>
    <x v="0"/>
    <s v="Additional storey to 2-storey commercial building to provide 4 no.1 bed apartments"/>
    <s v="Ground Floor, 55 - 61 Heath Road, Twickenham, TW1 4AW, "/>
    <s v="TW1 4AW"/>
    <m/>
    <m/>
    <m/>
    <m/>
    <m/>
    <m/>
    <m/>
    <m/>
    <m/>
    <n v="0"/>
    <n v="4"/>
    <m/>
    <m/>
    <m/>
    <m/>
    <m/>
    <m/>
    <m/>
    <m/>
    <n v="4"/>
    <n v="4"/>
    <n v="0"/>
    <n v="0"/>
    <n v="0"/>
    <n v="0"/>
    <n v="0"/>
    <n v="0"/>
    <n v="0"/>
    <n v="0"/>
    <n v="4"/>
    <m/>
    <m/>
    <n v="2"/>
    <n v="2"/>
    <m/>
    <m/>
    <m/>
    <m/>
    <m/>
    <m/>
    <m/>
    <m/>
    <n v="4"/>
    <n v="4"/>
    <m/>
    <m/>
    <n v="515975"/>
    <n v="173091"/>
    <s v="SOT"/>
    <s v="South Twickenham"/>
    <m/>
    <s v="Twickenham"/>
    <m/>
    <m/>
    <m/>
    <m/>
    <m/>
    <m/>
    <m/>
  </r>
  <r>
    <s v="20/1570/FUL"/>
    <s v="NEW"/>
    <m/>
    <d v="2022-01-26T00:00:00"/>
    <d v="2025-01-26T00:00:00"/>
    <m/>
    <m/>
    <x v="2"/>
    <s v="Open Market"/>
    <x v="0"/>
    <s v="Demolition of existing garages and erection of a part two / four storey building to provide 4 x 1, 4 x 2 and 1 x 3 bedroom flats and associated soft and hard landscaping, cycle and refuse stores."/>
    <s v="Garage Site, Marys Terrace, Twickenham, TW1 3JB"/>
    <s v="TW1 3JB"/>
    <m/>
    <m/>
    <m/>
    <m/>
    <m/>
    <m/>
    <m/>
    <m/>
    <m/>
    <n v="0"/>
    <n v="4"/>
    <n v="4"/>
    <n v="1"/>
    <m/>
    <m/>
    <m/>
    <m/>
    <m/>
    <m/>
    <n v="9"/>
    <n v="4"/>
    <n v="4"/>
    <n v="1"/>
    <n v="0"/>
    <n v="0"/>
    <n v="0"/>
    <n v="0"/>
    <n v="0"/>
    <n v="0"/>
    <n v="9"/>
    <m/>
    <m/>
    <m/>
    <n v="4.5"/>
    <n v="4.5"/>
    <m/>
    <m/>
    <m/>
    <m/>
    <m/>
    <m/>
    <m/>
    <n v="9"/>
    <n v="9"/>
    <m/>
    <m/>
    <n v="516182"/>
    <n v="173653"/>
    <s v="TWR"/>
    <s v="Twickenham Riverside"/>
    <m/>
    <s v="Twickenham"/>
    <m/>
    <m/>
    <m/>
    <m/>
    <m/>
    <m/>
    <m/>
  </r>
  <r>
    <s v="20/1805/FUL"/>
    <s v="CHU"/>
    <m/>
    <d v="2021-05-20T00:00:00"/>
    <d v="2024-05-20T00:00:00"/>
    <m/>
    <m/>
    <x v="2"/>
    <s v="Open Market"/>
    <x v="0"/>
    <s v="Change of use of part of ground floor commercial unit to provide 4 x 1 bedroom dwellings"/>
    <s v="159 Heath Road, Twickenham TW1 4BH"/>
    <s v="TW1 4BH"/>
    <m/>
    <m/>
    <m/>
    <m/>
    <m/>
    <m/>
    <m/>
    <m/>
    <m/>
    <n v="0"/>
    <n v="4"/>
    <m/>
    <m/>
    <m/>
    <m/>
    <m/>
    <m/>
    <m/>
    <m/>
    <n v="4"/>
    <n v="4"/>
    <n v="0"/>
    <n v="0"/>
    <n v="0"/>
    <n v="0"/>
    <n v="0"/>
    <n v="0"/>
    <n v="0"/>
    <n v="0"/>
    <n v="4"/>
    <m/>
    <m/>
    <m/>
    <n v="4"/>
    <m/>
    <m/>
    <m/>
    <m/>
    <m/>
    <m/>
    <m/>
    <m/>
    <n v="4"/>
    <n v="4"/>
    <m/>
    <m/>
    <n v="515605"/>
    <n v="173100"/>
    <s v="SOT"/>
    <s v="South Twickenham"/>
    <m/>
    <s v="Twickenham"/>
    <m/>
    <m/>
    <m/>
    <m/>
    <m/>
    <m/>
    <m/>
  </r>
  <r>
    <s v="20/1846/FUL"/>
    <s v="MIX"/>
    <m/>
    <d v="2021-02-12T00:00:00"/>
    <d v="2024-02-12T00:00:00"/>
    <m/>
    <m/>
    <x v="2"/>
    <s v="Open Market"/>
    <x v="0"/>
    <s v="Ground and basement extensions to facilitate change of use of basement and part change of use of ground floor from A1 to C3 to provide a one- bedroom residential unit"/>
    <s v="4 The Broadway, Barnes, London, SW13 0NY"/>
    <s v="SW13 0NY"/>
    <m/>
    <m/>
    <m/>
    <m/>
    <m/>
    <m/>
    <m/>
    <m/>
    <m/>
    <n v="0"/>
    <n v="1"/>
    <m/>
    <m/>
    <m/>
    <m/>
    <m/>
    <m/>
    <m/>
    <m/>
    <n v="1"/>
    <n v="1"/>
    <n v="0"/>
    <n v="0"/>
    <n v="0"/>
    <n v="0"/>
    <n v="0"/>
    <n v="0"/>
    <n v="0"/>
    <n v="0"/>
    <n v="1"/>
    <m/>
    <m/>
    <n v="0.5"/>
    <n v="0.5"/>
    <m/>
    <m/>
    <m/>
    <m/>
    <m/>
    <m/>
    <m/>
    <m/>
    <n v="1"/>
    <n v="1"/>
    <m/>
    <m/>
    <n v="521239"/>
    <n v="176042"/>
    <s v="MBC"/>
    <s v="Mortlake and Barnes Common"/>
    <m/>
    <m/>
    <m/>
    <s v="Mixed Use Area"/>
    <s v="White Hart Lane/Mortlake H"/>
    <m/>
    <m/>
    <s v="Conservation Area"/>
    <s v="CA33 Mortlake"/>
  </r>
  <r>
    <s v="20/1885/FUL"/>
    <s v="CHU"/>
    <m/>
    <d v="2020-10-02T00:00:00"/>
    <d v="2023-10-02T00:00:00"/>
    <m/>
    <m/>
    <x v="2"/>
    <s v="Open Market"/>
    <x v="0"/>
    <s v="Conversion of public house to a single residential dwelling"/>
    <s v="80 Windmill Road, Hampton Hill, Hampton, TW12 1QU, "/>
    <s v="TW12 1QU"/>
    <m/>
    <m/>
    <m/>
    <n v="1"/>
    <m/>
    <m/>
    <m/>
    <m/>
    <m/>
    <n v="1"/>
    <m/>
    <m/>
    <m/>
    <n v="1"/>
    <m/>
    <m/>
    <m/>
    <m/>
    <m/>
    <n v="1"/>
    <n v="0"/>
    <n v="0"/>
    <n v="0"/>
    <n v="0"/>
    <n v="0"/>
    <n v="0"/>
    <n v="0"/>
    <n v="0"/>
    <n v="0"/>
    <n v="0"/>
    <m/>
    <m/>
    <n v="0"/>
    <m/>
    <m/>
    <m/>
    <m/>
    <m/>
    <m/>
    <m/>
    <m/>
    <m/>
    <n v="0"/>
    <n v="0"/>
    <m/>
    <m/>
    <n v="513956"/>
    <n v="171140"/>
    <s v="FHH"/>
    <s v="Fulwell and Hampton Hill"/>
    <m/>
    <m/>
    <m/>
    <m/>
    <m/>
    <m/>
    <m/>
    <m/>
    <m/>
  </r>
  <r>
    <s v="20/1985/GPD23"/>
    <s v="CHU"/>
    <s v="PA"/>
    <d v="2020-08-25T00:00:00"/>
    <d v="2023-08-25T00:00:00"/>
    <m/>
    <m/>
    <x v="2"/>
    <s v="Open Market"/>
    <x v="0"/>
    <s v="Proposed change of use from Class B1(c) light industrial to Class C3 (residential) (2 dwellings)."/>
    <s v="12 High Street, Hampton Hill, TW12 1PD"/>
    <s v="TW12 1PD"/>
    <m/>
    <m/>
    <m/>
    <m/>
    <m/>
    <m/>
    <m/>
    <m/>
    <m/>
    <n v="0"/>
    <n v="2"/>
    <m/>
    <m/>
    <m/>
    <m/>
    <m/>
    <m/>
    <m/>
    <m/>
    <n v="2"/>
    <n v="2"/>
    <n v="0"/>
    <n v="0"/>
    <n v="0"/>
    <n v="0"/>
    <n v="0"/>
    <n v="0"/>
    <n v="0"/>
    <n v="0"/>
    <n v="2"/>
    <m/>
    <m/>
    <n v="1"/>
    <n v="1"/>
    <m/>
    <m/>
    <m/>
    <m/>
    <m/>
    <m/>
    <m/>
    <m/>
    <n v="2"/>
    <n v="2"/>
    <m/>
    <m/>
    <n v="514296"/>
    <n v="170824"/>
    <s v="FHH"/>
    <s v="Fulwell and Hampton Hill"/>
    <m/>
    <m/>
    <m/>
    <s v="Mixed Use Area"/>
    <s v="High Street, Hampton Hill"/>
    <m/>
    <m/>
    <s v="Conservation Area"/>
    <s v="CA38 High Street Hampton Hill"/>
  </r>
  <r>
    <s v="20/2000/FUL"/>
    <s v="CHU"/>
    <m/>
    <d v="2020-12-14T00:00:00"/>
    <d v="2023-12-14T00:00:00"/>
    <m/>
    <m/>
    <x v="2"/>
    <s v="Open Market"/>
    <x v="0"/>
    <s v="Change of use of existing financial and professional services to C3 (Residential) to create 1 two bed flat, rear extension, fenestration alterations and insertion of rooflight to single storey front projection."/>
    <s v="192 Heath Road, Twickenham, TW2 5TX"/>
    <s v="TW2 5TX"/>
    <m/>
    <m/>
    <m/>
    <m/>
    <m/>
    <m/>
    <m/>
    <m/>
    <m/>
    <n v="0"/>
    <m/>
    <n v="1"/>
    <m/>
    <m/>
    <m/>
    <m/>
    <m/>
    <m/>
    <m/>
    <n v="1"/>
    <n v="0"/>
    <n v="1"/>
    <n v="0"/>
    <n v="0"/>
    <n v="0"/>
    <n v="0"/>
    <n v="0"/>
    <n v="0"/>
    <n v="0"/>
    <n v="1"/>
    <m/>
    <m/>
    <n v="0.5"/>
    <n v="0.5"/>
    <m/>
    <m/>
    <m/>
    <m/>
    <m/>
    <m/>
    <m/>
    <m/>
    <n v="1"/>
    <n v="1"/>
    <m/>
    <m/>
    <n v="515502"/>
    <n v="173093"/>
    <s v="SOT"/>
    <s v="South Twickenham"/>
    <m/>
    <m/>
    <m/>
    <s v="Mixed Use Area"/>
    <s v="Twickenham Green"/>
    <m/>
    <m/>
    <s v="Conservation Area"/>
    <s v="CA9 Twickenham Green"/>
  </r>
  <r>
    <s v="20/2077/GPD15"/>
    <s v="CHU"/>
    <s v="PA"/>
    <d v="2020-10-23T00:00:00"/>
    <d v="2023-10-23T00:00:00"/>
    <m/>
    <m/>
    <x v="2"/>
    <s v="Open Market"/>
    <x v="0"/>
    <s v="Change of use from Class B1(a) to Class C3 to provide 1 x 3 bed flat"/>
    <s v="First Floor, 23 - 25 King Street, Twickenham, TW1 3SD"/>
    <s v="TW1 3SD"/>
    <m/>
    <m/>
    <m/>
    <m/>
    <m/>
    <m/>
    <m/>
    <m/>
    <m/>
    <n v="0"/>
    <m/>
    <m/>
    <n v="1"/>
    <m/>
    <m/>
    <m/>
    <m/>
    <m/>
    <m/>
    <n v="1"/>
    <n v="0"/>
    <n v="0"/>
    <n v="1"/>
    <n v="0"/>
    <n v="0"/>
    <n v="0"/>
    <n v="0"/>
    <n v="0"/>
    <n v="0"/>
    <n v="1"/>
    <m/>
    <m/>
    <n v="0.5"/>
    <n v="0.5"/>
    <m/>
    <m/>
    <m/>
    <m/>
    <m/>
    <m/>
    <m/>
    <m/>
    <n v="1"/>
    <n v="1"/>
    <m/>
    <m/>
    <n v="516240"/>
    <n v="173173"/>
    <s v="TWR"/>
    <s v="Twickenham Riverside"/>
    <m/>
    <s v="Twickenham"/>
    <m/>
    <m/>
    <m/>
    <m/>
    <m/>
    <m/>
    <m/>
  </r>
  <r>
    <s v="20/2093/GPD15"/>
    <s v="CHU"/>
    <s v="PA"/>
    <d v="2021-01-29T00:00:00"/>
    <d v="2024-01-29T00:00:00"/>
    <m/>
    <m/>
    <x v="2"/>
    <s v="Open Market"/>
    <x v="0"/>
    <s v="CHANGE OF USE FROM OFFICE TO RESIDENTIAL TO CREATE 31 RESIDENTIAL UNITS"/>
    <s v="159 Mortlake Road, Kew"/>
    <s v="TW9"/>
    <m/>
    <m/>
    <m/>
    <m/>
    <m/>
    <m/>
    <m/>
    <m/>
    <m/>
    <n v="0"/>
    <n v="21"/>
    <n v="10"/>
    <m/>
    <m/>
    <m/>
    <m/>
    <m/>
    <m/>
    <m/>
    <n v="31"/>
    <n v="21"/>
    <n v="10"/>
    <n v="0"/>
    <n v="0"/>
    <n v="0"/>
    <n v="0"/>
    <n v="0"/>
    <n v="0"/>
    <n v="0"/>
    <n v="31"/>
    <s v="Y"/>
    <m/>
    <m/>
    <n v="7.75"/>
    <n v="7.75"/>
    <n v="7.75"/>
    <n v="7.75"/>
    <m/>
    <m/>
    <m/>
    <m/>
    <m/>
    <n v="31"/>
    <n v="31"/>
    <m/>
    <m/>
    <n v="519533"/>
    <n v="176694"/>
    <s v="KWA"/>
    <s v="Kew"/>
    <m/>
    <m/>
    <m/>
    <m/>
    <m/>
    <m/>
    <m/>
    <m/>
    <m/>
  </r>
  <r>
    <s v="20/2118/FUL"/>
    <s v="CHU"/>
    <m/>
    <d v="2021-09-30T00:00:00"/>
    <d v="2024-09-30T00:00:00"/>
    <m/>
    <m/>
    <x v="2"/>
    <s v="Open Market"/>
    <x v="0"/>
    <s v="Fenestration alterations to rear and side elevation to facilitate change of use of rear part of premises from Class E (Retail) to C3 to create 1 x 1 bed flat and associated refuse and cycle store."/>
    <s v="301 Richmond Road, Kingston Upon Thames, KT2 5QU"/>
    <s v="KT2 5QU"/>
    <m/>
    <m/>
    <m/>
    <m/>
    <m/>
    <m/>
    <m/>
    <m/>
    <m/>
    <n v="0"/>
    <n v="1"/>
    <m/>
    <m/>
    <m/>
    <m/>
    <m/>
    <m/>
    <m/>
    <m/>
    <n v="1"/>
    <n v="1"/>
    <n v="0"/>
    <n v="0"/>
    <n v="0"/>
    <n v="0"/>
    <n v="0"/>
    <n v="0"/>
    <n v="0"/>
    <n v="0"/>
    <n v="1"/>
    <m/>
    <m/>
    <n v="0.5"/>
    <n v="0.5"/>
    <m/>
    <m/>
    <m/>
    <m/>
    <m/>
    <m/>
    <m/>
    <m/>
    <n v="1"/>
    <n v="1"/>
    <m/>
    <m/>
    <n v="517763"/>
    <n v="171531"/>
    <s v="HPR"/>
    <s v="Ham, Petersham and Richmond Riverside"/>
    <m/>
    <m/>
    <m/>
    <m/>
    <m/>
    <m/>
    <m/>
    <m/>
    <m/>
  </r>
  <r>
    <s v="20/2298/FUL"/>
    <s v="NEW"/>
    <m/>
    <d v="2022-01-18T00:00:00"/>
    <d v="2025-01-18T00:00:00"/>
    <m/>
    <m/>
    <x v="2"/>
    <s v="Open Market"/>
    <x v="0"/>
    <s v="Demolition of garage to rear of property accessed from Castle Yard to facilitate change of use of rear part to C3 (Residential) use to provide 1 x 2 bedroom two storey house with associated cycle and refuse stores"/>
    <s v="28 Hill Street, Richmond, TW9 1TW"/>
    <s v="TW9 1TW"/>
    <m/>
    <m/>
    <m/>
    <m/>
    <m/>
    <m/>
    <m/>
    <m/>
    <m/>
    <n v="0"/>
    <m/>
    <n v="1"/>
    <m/>
    <m/>
    <m/>
    <m/>
    <m/>
    <m/>
    <m/>
    <n v="1"/>
    <n v="0"/>
    <n v="1"/>
    <n v="0"/>
    <n v="0"/>
    <n v="0"/>
    <n v="0"/>
    <n v="0"/>
    <n v="0"/>
    <n v="0"/>
    <n v="1"/>
    <m/>
    <m/>
    <n v="0.5"/>
    <n v="0.5"/>
    <m/>
    <m/>
    <m/>
    <m/>
    <m/>
    <m/>
    <m/>
    <m/>
    <n v="1"/>
    <n v="1"/>
    <m/>
    <m/>
    <n v="517804"/>
    <n v="174681"/>
    <s v="SRW"/>
    <s v="South Richmond"/>
    <m/>
    <s v="Richmond"/>
    <m/>
    <m/>
    <m/>
    <m/>
    <m/>
    <s v="Conservation Area"/>
    <s v="CA17 Central Richmond"/>
  </r>
  <r>
    <s v="20/2345/FUL"/>
    <s v="NEW"/>
    <m/>
    <d v="2021-08-02T00:00:00"/>
    <d v="2024-08-02T00:00:00"/>
    <d v="2022-06-29T00:00:00"/>
    <m/>
    <x v="2"/>
    <s v="Open Market"/>
    <x v="0"/>
    <s v="Erection of a new 3 bedroom disabled dwelling with mezzanine, dormer room and carers' accommodation and retrospective permission for the demolition of fire destroyed bungalow."/>
    <s v="31A Whitton Waye, Whitton, Hounslow, TW3 2LT, "/>
    <s v="TW3 2LT"/>
    <m/>
    <m/>
    <n v="1"/>
    <m/>
    <m/>
    <m/>
    <m/>
    <m/>
    <m/>
    <n v="1"/>
    <m/>
    <m/>
    <m/>
    <m/>
    <n v="1"/>
    <m/>
    <m/>
    <m/>
    <m/>
    <n v="1"/>
    <n v="0"/>
    <n v="0"/>
    <n v="-1"/>
    <n v="0"/>
    <n v="1"/>
    <n v="0"/>
    <n v="0"/>
    <n v="0"/>
    <n v="0"/>
    <n v="0"/>
    <m/>
    <m/>
    <n v="0"/>
    <m/>
    <m/>
    <m/>
    <m/>
    <m/>
    <m/>
    <m/>
    <m/>
    <m/>
    <n v="0"/>
    <n v="0"/>
    <m/>
    <m/>
    <n v="513403"/>
    <n v="174165"/>
    <s v="HEA"/>
    <s v="Heathfield"/>
    <m/>
    <m/>
    <m/>
    <m/>
    <m/>
    <m/>
    <m/>
    <m/>
    <m/>
  </r>
  <r>
    <s v="20/2358/FUL"/>
    <s v="CHU"/>
    <m/>
    <d v="2021-09-23T00:00:00"/>
    <d v="2024-09-23T00:00:00"/>
    <d v="2022-05-01T00:00:00"/>
    <m/>
    <x v="2"/>
    <s v="Open Market"/>
    <x v="0"/>
    <s v="Change of use for conversion of an office designed as a live work one-bedroom residential property to a two-bedroom residential property, with associated landscaping."/>
    <s v="19 Thames Street, Hampton, TW12 2EW"/>
    <s v="TW12 2EW"/>
    <n v="1"/>
    <m/>
    <m/>
    <m/>
    <m/>
    <m/>
    <m/>
    <m/>
    <m/>
    <n v="1"/>
    <m/>
    <n v="1"/>
    <m/>
    <m/>
    <m/>
    <m/>
    <m/>
    <m/>
    <m/>
    <n v="1"/>
    <n v="-1"/>
    <n v="1"/>
    <n v="0"/>
    <n v="0"/>
    <n v="0"/>
    <n v="0"/>
    <n v="0"/>
    <n v="0"/>
    <n v="0"/>
    <n v="0"/>
    <m/>
    <m/>
    <n v="0"/>
    <m/>
    <m/>
    <m/>
    <m/>
    <m/>
    <m/>
    <m/>
    <m/>
    <m/>
    <n v="0"/>
    <n v="0"/>
    <m/>
    <m/>
    <n v="513893"/>
    <n v="169502"/>
    <s v="HTN"/>
    <s v="Hampton"/>
    <m/>
    <m/>
    <s v="Thames Policy Area"/>
    <s v="Mixed Use Area"/>
    <s v="Thames Street, Hampton"/>
    <m/>
    <m/>
    <s v="Conservation Area"/>
    <s v="CA12 Hampton Village"/>
  </r>
  <r>
    <s v="20/2393/FUL"/>
    <s v="CHU"/>
    <m/>
    <d v="2021-07-30T00:00:00"/>
    <d v="2024-07-30T00:00:00"/>
    <m/>
    <m/>
    <x v="2"/>
    <s v="Open Market"/>
    <x v="0"/>
    <s v="Conversion of Upper Floors to No. 104 (House of Multiple Occupation) to two self contained Flats, with new ground floor pedestrian access."/>
    <s v="102-104 , Heath Road, Twickenham, TW1 4BW"/>
    <s v="TW1 4BW"/>
    <m/>
    <m/>
    <m/>
    <m/>
    <m/>
    <m/>
    <m/>
    <m/>
    <m/>
    <n v="0"/>
    <n v="2"/>
    <m/>
    <m/>
    <m/>
    <m/>
    <m/>
    <m/>
    <m/>
    <m/>
    <n v="2"/>
    <n v="2"/>
    <n v="0"/>
    <n v="0"/>
    <n v="0"/>
    <n v="0"/>
    <n v="0"/>
    <n v="0"/>
    <n v="0"/>
    <n v="0"/>
    <n v="2"/>
    <m/>
    <m/>
    <n v="1"/>
    <n v="1"/>
    <m/>
    <m/>
    <m/>
    <m/>
    <m/>
    <m/>
    <m/>
    <m/>
    <n v="2"/>
    <n v="2"/>
    <m/>
    <m/>
    <n v="515822"/>
    <n v="173145"/>
    <s v="SOT"/>
    <s v="South Twickenham"/>
    <m/>
    <s v="Twickenham"/>
    <m/>
    <m/>
    <m/>
    <m/>
    <m/>
    <m/>
    <m/>
  </r>
  <r>
    <s v="20/2411/FUL"/>
    <s v="NEW"/>
    <m/>
    <d v="2021-06-24T00:00:00"/>
    <d v="2024-06-24T00:00:00"/>
    <m/>
    <m/>
    <x v="2"/>
    <s v="Open Market"/>
    <x v="0"/>
    <s v="Erection of a 3 bed detached dwelling house with associated off-street parking and amenity space"/>
    <s v="52 Ringwood Way, Hampton Hill, TW12 1AT"/>
    <s v="TW12 1AT"/>
    <m/>
    <m/>
    <m/>
    <m/>
    <m/>
    <m/>
    <m/>
    <m/>
    <m/>
    <n v="0"/>
    <m/>
    <m/>
    <n v="1"/>
    <m/>
    <m/>
    <m/>
    <m/>
    <m/>
    <m/>
    <n v="1"/>
    <n v="0"/>
    <n v="0"/>
    <n v="1"/>
    <n v="0"/>
    <n v="0"/>
    <n v="0"/>
    <n v="0"/>
    <n v="0"/>
    <n v="0"/>
    <n v="1"/>
    <m/>
    <m/>
    <n v="0.5"/>
    <n v="0.5"/>
    <m/>
    <m/>
    <m/>
    <m/>
    <m/>
    <m/>
    <m/>
    <m/>
    <n v="1"/>
    <n v="1"/>
    <m/>
    <m/>
    <n v="513278"/>
    <n v="171616"/>
    <s v="HNN"/>
    <s v="Hampton North"/>
    <s v="Y"/>
    <m/>
    <m/>
    <m/>
    <m/>
    <m/>
    <m/>
    <m/>
    <m/>
  </r>
  <r>
    <s v="20/2626/GPH01"/>
    <s v="EXT"/>
    <m/>
    <d v="2021-08-27T00:00:00"/>
    <d v="2024-08-27T00:00:00"/>
    <m/>
    <m/>
    <x v="2"/>
    <s v="Open Market"/>
    <x v="0"/>
    <s v="Construction of an additonal storey containing 3no. flats immediately above the existing topmost residential storey, and recreation of the existing roof shape; addition of 2no. off-street parking spaces along with secure bike and bin storage."/>
    <s v="Heritage House, 145 London Road, Twickenham"/>
    <s v="TW1 1EF"/>
    <m/>
    <m/>
    <m/>
    <m/>
    <m/>
    <m/>
    <m/>
    <m/>
    <m/>
    <n v="0"/>
    <n v="3"/>
    <m/>
    <m/>
    <m/>
    <m/>
    <m/>
    <m/>
    <m/>
    <m/>
    <n v="3"/>
    <n v="3"/>
    <n v="0"/>
    <n v="0"/>
    <n v="0"/>
    <n v="0"/>
    <n v="0"/>
    <n v="0"/>
    <n v="0"/>
    <n v="0"/>
    <n v="3"/>
    <m/>
    <m/>
    <n v="1.5"/>
    <n v="1.5"/>
    <m/>
    <m/>
    <m/>
    <m/>
    <m/>
    <m/>
    <m/>
    <m/>
    <n v="3"/>
    <n v="3"/>
    <m/>
    <m/>
    <n v="516098"/>
    <n v="173924"/>
    <s v="STM"/>
    <s v="St. Margarets and North Twickenham"/>
    <m/>
    <m/>
    <m/>
    <m/>
    <m/>
    <m/>
    <m/>
    <m/>
    <m/>
  </r>
  <r>
    <s v="20/2841/FUL"/>
    <s v="EXT"/>
    <m/>
    <d v="2021-02-12T00:00:00"/>
    <d v="2024-02-12T00:00:00"/>
    <m/>
    <m/>
    <x v="2"/>
    <s v="Open Market"/>
    <x v="0"/>
    <s v="Proposed erection of single storey building at rear to provide 1 no. self contained flat"/>
    <s v="118A - 118B High Street, Hampton Hill, Hampton, TW12 1NT"/>
    <s v="TW12 1NT"/>
    <m/>
    <m/>
    <m/>
    <m/>
    <m/>
    <m/>
    <m/>
    <m/>
    <m/>
    <n v="0"/>
    <n v="1"/>
    <m/>
    <m/>
    <m/>
    <m/>
    <m/>
    <m/>
    <m/>
    <m/>
    <n v="1"/>
    <n v="1"/>
    <n v="0"/>
    <n v="0"/>
    <n v="0"/>
    <n v="0"/>
    <n v="0"/>
    <n v="0"/>
    <n v="0"/>
    <n v="0"/>
    <n v="1"/>
    <m/>
    <m/>
    <n v="0.5"/>
    <n v="0.5"/>
    <m/>
    <m/>
    <m/>
    <m/>
    <m/>
    <m/>
    <m/>
    <m/>
    <n v="1"/>
    <n v="1"/>
    <m/>
    <m/>
    <n v="514515"/>
    <n v="171261"/>
    <s v="FHH"/>
    <s v="Fulwell and Hampton Hill"/>
    <m/>
    <m/>
    <m/>
    <s v="Mixed Use Area"/>
    <s v="High Street, Hampton Hill"/>
    <m/>
    <m/>
    <m/>
    <m/>
  </r>
  <r>
    <s v="20/2868/FUL"/>
    <s v="CON"/>
    <m/>
    <d v="2021-09-29T00:00:00"/>
    <d v="2024-09-29T00:00:00"/>
    <m/>
    <m/>
    <x v="2"/>
    <s v="Open Market"/>
    <x v="0"/>
    <s v="Proposed side extension at second floor level, the replacement of the rear extensions with a single storey glazed extension and the loss of one 1 bedroom unit from 3 units into 1no. 4 bedroom flat and 1no. 3 bedroom flat"/>
    <s v="7 Ailsa Road, Twickenham, TW1 1QJ"/>
    <s v="TW1 1QJ"/>
    <n v="1"/>
    <m/>
    <n v="2"/>
    <m/>
    <m/>
    <m/>
    <m/>
    <m/>
    <m/>
    <n v="3"/>
    <m/>
    <m/>
    <n v="1"/>
    <n v="1"/>
    <m/>
    <m/>
    <m/>
    <m/>
    <m/>
    <n v="2"/>
    <n v="-1"/>
    <n v="0"/>
    <n v="-1"/>
    <n v="1"/>
    <n v="0"/>
    <n v="0"/>
    <n v="0"/>
    <n v="0"/>
    <n v="0"/>
    <n v="-1"/>
    <m/>
    <m/>
    <n v="-0.5"/>
    <n v="-0.5"/>
    <m/>
    <m/>
    <m/>
    <m/>
    <m/>
    <m/>
    <m/>
    <m/>
    <n v="-1"/>
    <n v="-1"/>
    <m/>
    <m/>
    <n v="516732"/>
    <n v="174637"/>
    <s v="STM"/>
    <s v="St. Margarets and North Twickenham"/>
    <m/>
    <m/>
    <m/>
    <m/>
    <m/>
    <m/>
    <m/>
    <s v="Conservation Area"/>
    <s v="CA19 St Margarets"/>
  </r>
  <r>
    <s v="20/2902/FUL"/>
    <s v="NEW"/>
    <m/>
    <d v="2021-10-28T00:00:00"/>
    <d v="2024-10-28T00:00:00"/>
    <m/>
    <m/>
    <x v="2"/>
    <s v="Open Market"/>
    <x v="0"/>
    <s v="New 2-storey detached house with associated parking to replace existing bungalow."/>
    <s v="60A Wensleydale Road, Hampton, TW12 2LX"/>
    <s v="TW12 2LX"/>
    <m/>
    <m/>
    <n v="1"/>
    <m/>
    <m/>
    <m/>
    <m/>
    <m/>
    <m/>
    <n v="1"/>
    <m/>
    <m/>
    <m/>
    <m/>
    <n v="1"/>
    <m/>
    <m/>
    <m/>
    <m/>
    <n v="1"/>
    <n v="0"/>
    <n v="0"/>
    <n v="-1"/>
    <n v="0"/>
    <n v="1"/>
    <n v="0"/>
    <n v="0"/>
    <n v="0"/>
    <n v="0"/>
    <n v="0"/>
    <m/>
    <m/>
    <n v="0"/>
    <m/>
    <m/>
    <m/>
    <m/>
    <m/>
    <m/>
    <m/>
    <m/>
    <m/>
    <n v="0"/>
    <n v="0"/>
    <m/>
    <m/>
    <n v="513562"/>
    <n v="170238"/>
    <s v="HTN"/>
    <s v="Hampton"/>
    <m/>
    <m/>
    <m/>
    <m/>
    <m/>
    <m/>
    <m/>
    <m/>
    <m/>
  </r>
  <r>
    <s v="20/2923/FUL"/>
    <s v="NEW"/>
    <m/>
    <d v="2021-07-16T00:00:00"/>
    <d v="2024-07-16T00:00:00"/>
    <m/>
    <m/>
    <x v="2"/>
    <s v="Open Market"/>
    <x v="0"/>
    <s v="Demolition of existing garages and greenhouses and redevelopment to provide a single detached residential property"/>
    <s v="Land Rear Of 130, Castelnau, Barnes, London"/>
    <s v="SW13 9ET"/>
    <m/>
    <m/>
    <m/>
    <m/>
    <m/>
    <m/>
    <m/>
    <m/>
    <m/>
    <n v="0"/>
    <m/>
    <m/>
    <n v="1"/>
    <m/>
    <m/>
    <m/>
    <m/>
    <m/>
    <m/>
    <n v="1"/>
    <n v="0"/>
    <n v="0"/>
    <n v="1"/>
    <n v="0"/>
    <n v="0"/>
    <n v="0"/>
    <n v="0"/>
    <n v="0"/>
    <n v="0"/>
    <n v="1"/>
    <m/>
    <m/>
    <n v="0.5"/>
    <n v="0.5"/>
    <m/>
    <m/>
    <m/>
    <m/>
    <m/>
    <m/>
    <m/>
    <m/>
    <n v="1"/>
    <n v="1"/>
    <m/>
    <m/>
    <n v="522676"/>
    <n v="177493"/>
    <s v="BAR"/>
    <s v="Barnes"/>
    <s v="Y"/>
    <m/>
    <m/>
    <m/>
    <m/>
    <m/>
    <m/>
    <s v="Conservation Area"/>
    <s v="CA25 Castelnau"/>
  </r>
  <r>
    <s v="20/3164/OUT"/>
    <s v="NEW"/>
    <m/>
    <d v="2021-05-07T00:00:00"/>
    <d v="2024-05-07T00:00:00"/>
    <m/>
    <m/>
    <x v="2"/>
    <s v="Open Market"/>
    <x v="0"/>
    <s v="Outline application for a single storey 2 bedroomed dwelling to the rear of 2 Sunbury Avenue, associated hard and soft landscaping and off-street parking"/>
    <s v="Land Rear Of, 2 Sunbury Avenue, East Sheen, London"/>
    <s v="SW14"/>
    <m/>
    <m/>
    <m/>
    <m/>
    <m/>
    <m/>
    <m/>
    <m/>
    <m/>
    <n v="0"/>
    <m/>
    <n v="1"/>
    <m/>
    <m/>
    <m/>
    <m/>
    <m/>
    <m/>
    <m/>
    <n v="1"/>
    <n v="0"/>
    <n v="1"/>
    <n v="0"/>
    <n v="0"/>
    <n v="0"/>
    <n v="0"/>
    <n v="0"/>
    <n v="0"/>
    <n v="0"/>
    <n v="1"/>
    <m/>
    <m/>
    <n v="0.5"/>
    <n v="0.5"/>
    <m/>
    <m/>
    <m/>
    <m/>
    <m/>
    <m/>
    <m/>
    <m/>
    <n v="1"/>
    <n v="1"/>
    <m/>
    <m/>
    <n v="520935"/>
    <n v="175143"/>
    <s v="EAS"/>
    <s v="East Sheen"/>
    <s v="Y"/>
    <m/>
    <m/>
    <m/>
    <m/>
    <m/>
    <m/>
    <m/>
    <m/>
  </r>
  <r>
    <s v="20/3489/FUL"/>
    <s v="MIX"/>
    <m/>
    <d v="2022-03-04T00:00:00"/>
    <d v="2025-03-04T00:00:00"/>
    <m/>
    <m/>
    <x v="2"/>
    <s v="Open Market"/>
    <x v="0"/>
    <s v="Erection of hip to gable roof extension to No. 7. Subdivision of garden plot, first floor side and rear extension, rear dormer, front ground and first floor bay windows to facilitate the provision of 1 x 3 bed house adjoining 7 Dorset Way with associated"/>
    <s v="7 Dorset Way, Twickenham, TW2 6NB"/>
    <s v="TW2 6NB"/>
    <m/>
    <m/>
    <m/>
    <n v="1"/>
    <m/>
    <m/>
    <m/>
    <m/>
    <m/>
    <n v="1"/>
    <m/>
    <n v="1"/>
    <n v="1"/>
    <m/>
    <m/>
    <m/>
    <m/>
    <m/>
    <m/>
    <n v="2"/>
    <n v="0"/>
    <n v="1"/>
    <n v="1"/>
    <n v="-1"/>
    <n v="0"/>
    <n v="0"/>
    <n v="0"/>
    <n v="0"/>
    <n v="0"/>
    <n v="1"/>
    <m/>
    <m/>
    <n v="0.5"/>
    <n v="0.5"/>
    <m/>
    <m/>
    <m/>
    <m/>
    <m/>
    <m/>
    <m/>
    <m/>
    <n v="1"/>
    <n v="1"/>
    <m/>
    <m/>
    <n v="514528"/>
    <n v="173249"/>
    <s v="WET"/>
    <s v="West Twickenham"/>
    <m/>
    <m/>
    <m/>
    <m/>
    <m/>
    <m/>
    <m/>
    <m/>
    <m/>
  </r>
  <r>
    <s v="20/3495/FUL"/>
    <s v="CHU"/>
    <m/>
    <d v="2021-03-08T00:00:00"/>
    <d v="2024-03-08T00:00:00"/>
    <m/>
    <m/>
    <x v="2"/>
    <s v="Open Market"/>
    <x v="0"/>
    <s v="Conversion of existing ancillary residential accommodation to a single-family dwelling house with minor external alterations, associated parking, refuse and cycle enclosures."/>
    <s v="Land To Rear Of, 24 Marchmont Road, Richmond, TW10 6HQ"/>
    <s v="TW10 6HQ"/>
    <m/>
    <m/>
    <m/>
    <m/>
    <m/>
    <m/>
    <m/>
    <m/>
    <m/>
    <n v="0"/>
    <n v="1"/>
    <m/>
    <m/>
    <m/>
    <m/>
    <m/>
    <m/>
    <m/>
    <m/>
    <n v="1"/>
    <n v="1"/>
    <n v="0"/>
    <n v="0"/>
    <n v="0"/>
    <n v="0"/>
    <n v="0"/>
    <n v="0"/>
    <n v="0"/>
    <n v="0"/>
    <n v="1"/>
    <m/>
    <m/>
    <n v="0.5"/>
    <n v="0.5"/>
    <m/>
    <m/>
    <m/>
    <m/>
    <m/>
    <m/>
    <m/>
    <m/>
    <n v="1"/>
    <n v="1"/>
    <m/>
    <m/>
    <n v="518831"/>
    <n v="174557"/>
    <s v="SRW"/>
    <s v="South Richmond"/>
    <m/>
    <m/>
    <m/>
    <m/>
    <m/>
    <m/>
    <m/>
    <m/>
    <m/>
  </r>
  <r>
    <s v="20/3689/GPD15"/>
    <s v="CHU"/>
    <s v="PA"/>
    <d v="2021-03-01T00:00:00"/>
    <d v="2024-03-01T00:00:00"/>
    <m/>
    <m/>
    <x v="2"/>
    <s v="Open Market"/>
    <x v="0"/>
    <s v="Proposed change the use from office to residential (1No. 2-bed unit) within the wing to the south of the property"/>
    <s v="171 Kingston Road, Teddington, TW11 9JP"/>
    <s v="TW11 9JP"/>
    <m/>
    <m/>
    <m/>
    <m/>
    <m/>
    <m/>
    <m/>
    <m/>
    <m/>
    <n v="0"/>
    <m/>
    <n v="1"/>
    <m/>
    <m/>
    <m/>
    <m/>
    <m/>
    <m/>
    <m/>
    <n v="1"/>
    <n v="0"/>
    <n v="1"/>
    <n v="0"/>
    <n v="0"/>
    <n v="0"/>
    <n v="0"/>
    <n v="0"/>
    <n v="0"/>
    <n v="0"/>
    <n v="1"/>
    <m/>
    <m/>
    <n v="0.5"/>
    <n v="0.5"/>
    <m/>
    <m/>
    <m/>
    <m/>
    <m/>
    <m/>
    <m/>
    <m/>
    <n v="1"/>
    <n v="1"/>
    <m/>
    <m/>
    <n v="516869"/>
    <n v="170713"/>
    <s v="HWI"/>
    <s v="Hampton Wick"/>
    <m/>
    <m/>
    <m/>
    <m/>
    <m/>
    <m/>
    <m/>
    <m/>
    <m/>
  </r>
  <r>
    <s v="20/3707/FUL"/>
    <s v="NEW"/>
    <m/>
    <d v="2021-06-07T00:00:00"/>
    <d v="2024-06-07T00:00:00"/>
    <m/>
    <m/>
    <x v="2"/>
    <s v="Open Market"/>
    <x v="0"/>
    <s v="Erection of 1 x residential flat with associated access, cycle and bin store."/>
    <s v="63 Sandycombe Road, Richmond, TW9 2EP"/>
    <s v="TW9 2EP"/>
    <m/>
    <m/>
    <m/>
    <m/>
    <m/>
    <m/>
    <m/>
    <m/>
    <m/>
    <n v="0"/>
    <n v="1"/>
    <m/>
    <m/>
    <m/>
    <m/>
    <m/>
    <m/>
    <m/>
    <m/>
    <n v="1"/>
    <n v="1"/>
    <n v="0"/>
    <n v="0"/>
    <n v="0"/>
    <n v="0"/>
    <n v="0"/>
    <n v="0"/>
    <n v="0"/>
    <n v="0"/>
    <n v="1"/>
    <m/>
    <m/>
    <n v="0.5"/>
    <n v="0.5"/>
    <m/>
    <m/>
    <m/>
    <m/>
    <m/>
    <m/>
    <m/>
    <m/>
    <n v="1"/>
    <n v="1"/>
    <m/>
    <m/>
    <n v="519026"/>
    <n v="175926"/>
    <s v="KWA"/>
    <s v="Kew"/>
    <m/>
    <m/>
    <m/>
    <m/>
    <m/>
    <m/>
    <m/>
    <m/>
    <m/>
  </r>
  <r>
    <s v="21/0110/GPD15"/>
    <s v="CHU"/>
    <s v="PA"/>
    <d v="2021-02-16T00:00:00"/>
    <d v="2024-02-16T00:00:00"/>
    <m/>
    <m/>
    <x v="2"/>
    <s v="Open Market"/>
    <x v="0"/>
    <s v="Change of Use from Offices (Class E formerly B1(a)) to C3 to form 1 x 2 bed and 1 x 1 bed flats."/>
    <s v="Unit A, 92 - 98 Lower Mortlake Road, Richmond"/>
    <s v="TW9 2JG"/>
    <m/>
    <m/>
    <m/>
    <m/>
    <m/>
    <m/>
    <m/>
    <m/>
    <m/>
    <n v="0"/>
    <n v="1"/>
    <n v="1"/>
    <m/>
    <m/>
    <m/>
    <m/>
    <m/>
    <m/>
    <m/>
    <n v="2"/>
    <n v="1"/>
    <n v="1"/>
    <n v="0"/>
    <n v="0"/>
    <n v="0"/>
    <n v="0"/>
    <n v="0"/>
    <n v="0"/>
    <n v="0"/>
    <n v="2"/>
    <m/>
    <m/>
    <n v="1"/>
    <n v="1"/>
    <m/>
    <m/>
    <m/>
    <m/>
    <m/>
    <m/>
    <m/>
    <m/>
    <n v="2"/>
    <n v="2"/>
    <m/>
    <m/>
    <n v="518638"/>
    <n v="175484"/>
    <s v="NRW"/>
    <s v="North Richmond"/>
    <m/>
    <m/>
    <m/>
    <m/>
    <m/>
    <m/>
    <m/>
    <m/>
    <m/>
  </r>
  <r>
    <s v="21/0146/FUL"/>
    <s v="NEW"/>
    <m/>
    <d v="2021-09-30T00:00:00"/>
    <d v="2024-09-30T00:00:00"/>
    <m/>
    <m/>
    <x v="2"/>
    <s v="Open Market"/>
    <x v="0"/>
    <s v="Demolition of the Existing house and outbuildings and replacement with a Single Family Dwelling, new front boundary wall and vehicular gate and associated hard and soft landscaping, cycle and refuse stores"/>
    <s v="19 Nylands Avenue, Kew, Richmond, TW9 4HH, "/>
    <s v="TW9 4HH"/>
    <m/>
    <m/>
    <m/>
    <m/>
    <n v="1"/>
    <m/>
    <m/>
    <m/>
    <m/>
    <n v="1"/>
    <m/>
    <m/>
    <m/>
    <m/>
    <m/>
    <n v="1"/>
    <m/>
    <m/>
    <m/>
    <n v="1"/>
    <n v="0"/>
    <n v="0"/>
    <n v="0"/>
    <n v="0"/>
    <n v="-1"/>
    <n v="1"/>
    <n v="0"/>
    <n v="0"/>
    <n v="0"/>
    <n v="0"/>
    <m/>
    <m/>
    <n v="0"/>
    <m/>
    <m/>
    <m/>
    <m/>
    <m/>
    <m/>
    <m/>
    <m/>
    <m/>
    <n v="0"/>
    <n v="0"/>
    <m/>
    <m/>
    <n v="519305"/>
    <n v="176468"/>
    <s v="KWA"/>
    <s v="Kew"/>
    <m/>
    <m/>
    <m/>
    <m/>
    <m/>
    <m/>
    <m/>
    <m/>
    <m/>
  </r>
  <r>
    <s v="21/0313/GPD15"/>
    <s v="CHU"/>
    <s v="PA"/>
    <d v="2021-04-30T00:00:00"/>
    <d v="2024-04-30T00:00:00"/>
    <m/>
    <m/>
    <x v="2"/>
    <s v="Open Market"/>
    <x v="0"/>
    <s v="Conversion of offices in Sandford House into 6 self-contained flats and Jardine House into 4 self-contained flats."/>
    <s v="Jardine House And Sandford House, 1B And 1C Claremont Road , Teddington"/>
    <s v="TW11 8DG"/>
    <m/>
    <m/>
    <m/>
    <m/>
    <m/>
    <m/>
    <m/>
    <m/>
    <m/>
    <n v="0"/>
    <n v="10"/>
    <m/>
    <m/>
    <m/>
    <m/>
    <m/>
    <m/>
    <m/>
    <m/>
    <n v="10"/>
    <n v="10"/>
    <n v="0"/>
    <n v="0"/>
    <n v="0"/>
    <n v="0"/>
    <n v="0"/>
    <n v="0"/>
    <n v="0"/>
    <n v="0"/>
    <n v="10"/>
    <s v="Y"/>
    <m/>
    <m/>
    <n v="2.5"/>
    <n v="2.5"/>
    <n v="2.5"/>
    <n v="2.5"/>
    <m/>
    <m/>
    <m/>
    <m/>
    <m/>
    <n v="10"/>
    <n v="10"/>
    <m/>
    <m/>
    <n v="515777"/>
    <n v="171474"/>
    <s v="TED"/>
    <s v="Teddington"/>
    <m/>
    <m/>
    <m/>
    <m/>
    <m/>
    <m/>
    <m/>
    <m/>
    <m/>
  </r>
  <r>
    <s v="21/0699/FUL"/>
    <s v="EXT"/>
    <m/>
    <d v="2021-08-03T00:00:00"/>
    <d v="2024-08-03T00:00:00"/>
    <m/>
    <m/>
    <x v="2"/>
    <s v="Open Market"/>
    <x v="0"/>
    <s v="Upward roof extension to provide for one flat, and alter elevations, and associated works"/>
    <s v="47 Crown Road, Twickenham, TW1 3EJ"/>
    <s v="TW1 3EJ"/>
    <m/>
    <m/>
    <m/>
    <m/>
    <m/>
    <m/>
    <m/>
    <m/>
    <m/>
    <n v="0"/>
    <m/>
    <n v="1"/>
    <m/>
    <m/>
    <m/>
    <m/>
    <m/>
    <m/>
    <m/>
    <n v="1"/>
    <n v="0"/>
    <n v="1"/>
    <n v="0"/>
    <n v="0"/>
    <n v="0"/>
    <n v="0"/>
    <n v="0"/>
    <n v="0"/>
    <n v="0"/>
    <n v="1"/>
    <m/>
    <m/>
    <n v="0.5"/>
    <n v="0.5"/>
    <m/>
    <m/>
    <m/>
    <m/>
    <m/>
    <m/>
    <m/>
    <m/>
    <n v="1"/>
    <n v="1"/>
    <m/>
    <m/>
    <n v="516925"/>
    <n v="174069"/>
    <s v="STM"/>
    <s v="St. Margarets and North Twickenham"/>
    <m/>
    <m/>
    <m/>
    <s v="Mixed Use Area"/>
    <s v="St Margarets"/>
    <m/>
    <m/>
    <m/>
    <m/>
  </r>
  <r>
    <s v="21/1087/GPD15"/>
    <s v="CHU"/>
    <s v="PA"/>
    <d v="2021-05-19T00:00:00"/>
    <d v="2024-05-19T00:00:00"/>
    <m/>
    <m/>
    <x v="2"/>
    <s v="Open Market"/>
    <x v="0"/>
    <s v="The proposed works is for the change of use of existing Class E office use on first floor to provide C3 3 x 1 bedroom units and a 1 x 2 bedroom unit"/>
    <s v="First Floor, 55 - 61 Heath Road, Twickenham"/>
    <s v="TW1 4AW"/>
    <m/>
    <m/>
    <m/>
    <m/>
    <m/>
    <m/>
    <m/>
    <m/>
    <m/>
    <n v="0"/>
    <n v="3"/>
    <n v="1"/>
    <m/>
    <m/>
    <m/>
    <m/>
    <m/>
    <m/>
    <m/>
    <n v="4"/>
    <n v="3"/>
    <n v="1"/>
    <n v="0"/>
    <n v="0"/>
    <n v="0"/>
    <n v="0"/>
    <n v="0"/>
    <n v="0"/>
    <n v="0"/>
    <n v="4"/>
    <m/>
    <m/>
    <n v="2"/>
    <n v="2"/>
    <m/>
    <m/>
    <m/>
    <m/>
    <m/>
    <m/>
    <m/>
    <m/>
    <n v="4"/>
    <n v="4"/>
    <m/>
    <m/>
    <n v="515975"/>
    <n v="173091"/>
    <s v="SOT"/>
    <s v="South Twickenham"/>
    <m/>
    <s v="Twickenham"/>
    <m/>
    <m/>
    <m/>
    <m/>
    <m/>
    <m/>
    <m/>
  </r>
  <r>
    <s v="21/1100/FUL"/>
    <s v="NEW"/>
    <m/>
    <d v="2022-02-18T00:00:00"/>
    <d v="2025-02-18T00:00:00"/>
    <m/>
    <m/>
    <x v="2"/>
    <s v="Open Market"/>
    <x v="0"/>
    <s v="Demolition of dwelling and replacement with a new single family dwelling house."/>
    <s v="15 Orchard Rise, Richmond, TW10 5BX"/>
    <s v="TW10 5BX"/>
    <m/>
    <m/>
    <m/>
    <m/>
    <n v="1"/>
    <m/>
    <m/>
    <m/>
    <m/>
    <n v="1"/>
    <m/>
    <m/>
    <m/>
    <m/>
    <n v="1"/>
    <m/>
    <m/>
    <m/>
    <m/>
    <n v="1"/>
    <n v="0"/>
    <n v="0"/>
    <n v="0"/>
    <n v="0"/>
    <n v="0"/>
    <n v="0"/>
    <n v="0"/>
    <n v="0"/>
    <n v="0"/>
    <n v="0"/>
    <m/>
    <m/>
    <n v="0"/>
    <m/>
    <m/>
    <m/>
    <m/>
    <m/>
    <m/>
    <m/>
    <m/>
    <m/>
    <n v="0"/>
    <n v="0"/>
    <m/>
    <m/>
    <n v="519537"/>
    <n v="175175"/>
    <s v="SRW"/>
    <s v="South Richmond"/>
    <m/>
    <m/>
    <m/>
    <m/>
    <m/>
    <m/>
    <m/>
    <s v="Conservation Area"/>
    <s v="CA69 Sheen Common Drive"/>
  </r>
  <r>
    <s v="21/1219/GPD15"/>
    <s v="CHU"/>
    <s v="PA"/>
    <d v="2021-06-10T00:00:00"/>
    <d v="2024-06-10T00:00:00"/>
    <m/>
    <m/>
    <x v="2"/>
    <s v="Open Market"/>
    <x v="0"/>
    <s v="Change of use from offices (B1a) to single dwelling house (C3)."/>
    <s v="Suite 1, 47 St Margarets Grove, Twickenham, TW1 1JF, "/>
    <s v="TW1 1JF"/>
    <m/>
    <m/>
    <m/>
    <m/>
    <m/>
    <m/>
    <m/>
    <m/>
    <m/>
    <n v="0"/>
    <n v="1"/>
    <m/>
    <m/>
    <m/>
    <m/>
    <m/>
    <m/>
    <m/>
    <m/>
    <n v="1"/>
    <n v="1"/>
    <n v="0"/>
    <n v="0"/>
    <n v="0"/>
    <n v="0"/>
    <n v="0"/>
    <n v="0"/>
    <n v="0"/>
    <n v="0"/>
    <n v="1"/>
    <m/>
    <m/>
    <n v="0.5"/>
    <n v="0.5"/>
    <m/>
    <m/>
    <m/>
    <m/>
    <m/>
    <m/>
    <m/>
    <m/>
    <n v="1"/>
    <n v="1"/>
    <m/>
    <m/>
    <n v="516472"/>
    <n v="174374"/>
    <s v="STM"/>
    <s v="St. Margarets and North Twickenham"/>
    <m/>
    <m/>
    <m/>
    <m/>
    <m/>
    <m/>
    <m/>
    <m/>
    <m/>
  </r>
  <r>
    <s v="21/1220/GPD15"/>
    <s v="CHU"/>
    <s v="PA"/>
    <d v="2021-06-10T00:00:00"/>
    <d v="2024-06-10T00:00:00"/>
    <m/>
    <m/>
    <x v="2"/>
    <s v="Open Market"/>
    <x v="0"/>
    <s v="Change of use of suites 2, 3 and 4 from offices (B1) to 3 one-bedroom single family dwellings."/>
    <s v="Suites 2, 3 And 4, 47 St Margarets Grove, Twickenham"/>
    <s v="TW1 1JF"/>
    <m/>
    <m/>
    <m/>
    <m/>
    <m/>
    <m/>
    <m/>
    <m/>
    <m/>
    <n v="0"/>
    <n v="3"/>
    <m/>
    <m/>
    <m/>
    <m/>
    <m/>
    <m/>
    <m/>
    <m/>
    <n v="3"/>
    <n v="3"/>
    <n v="0"/>
    <n v="0"/>
    <n v="0"/>
    <n v="0"/>
    <n v="0"/>
    <n v="0"/>
    <n v="0"/>
    <n v="0"/>
    <n v="3"/>
    <m/>
    <m/>
    <n v="1.5"/>
    <n v="1.5"/>
    <m/>
    <m/>
    <m/>
    <m/>
    <m/>
    <m/>
    <m/>
    <m/>
    <n v="3"/>
    <n v="3"/>
    <m/>
    <m/>
    <n v="516481"/>
    <n v="174369"/>
    <s v="STM"/>
    <s v="St. Margarets and North Twickenham"/>
    <m/>
    <m/>
    <m/>
    <m/>
    <m/>
    <m/>
    <m/>
    <m/>
    <m/>
  </r>
  <r>
    <s v="21/1493/GPD15"/>
    <s v="CHU"/>
    <s v="PA"/>
    <d v="2021-07-09T00:00:00"/>
    <d v="2024-07-09T00:00:00"/>
    <m/>
    <m/>
    <x v="2"/>
    <s v="Open Market"/>
    <x v="0"/>
    <s v="Change of use of first floor office space to create 5 residential units (C3)"/>
    <s v="61 High Street, Teddington, TW11 8HA"/>
    <s v="TW11 8HA"/>
    <m/>
    <m/>
    <m/>
    <m/>
    <m/>
    <m/>
    <m/>
    <m/>
    <m/>
    <n v="0"/>
    <n v="3"/>
    <n v="2"/>
    <m/>
    <m/>
    <m/>
    <m/>
    <m/>
    <m/>
    <m/>
    <n v="5"/>
    <n v="3"/>
    <n v="2"/>
    <n v="0"/>
    <n v="0"/>
    <n v="0"/>
    <n v="0"/>
    <n v="0"/>
    <n v="0"/>
    <n v="0"/>
    <n v="5"/>
    <m/>
    <m/>
    <n v="2.5"/>
    <n v="2.5"/>
    <m/>
    <m/>
    <m/>
    <m/>
    <m/>
    <m/>
    <m/>
    <m/>
    <n v="5"/>
    <n v="5"/>
    <m/>
    <m/>
    <n v="516134"/>
    <n v="171142"/>
    <s v="TED"/>
    <s v="Teddington"/>
    <m/>
    <s v="Teddington"/>
    <m/>
    <m/>
    <m/>
    <m/>
    <m/>
    <s v="Conservation Area"/>
    <s v="CA37 High Street Teddington"/>
  </r>
  <r>
    <s v="21/1788/GPD15"/>
    <s v="CHU"/>
    <s v="PA"/>
    <d v="2021-07-07T00:00:00"/>
    <d v="2024-07-07T00:00:00"/>
    <m/>
    <m/>
    <x v="2"/>
    <s v="Open Market"/>
    <x v="0"/>
    <s v="Change of use from office space to 6 residential units."/>
    <s v="37 Sheen Road, Richmond, TW9 1AJ"/>
    <s v="TW9 1AJ"/>
    <m/>
    <m/>
    <m/>
    <m/>
    <m/>
    <m/>
    <m/>
    <m/>
    <m/>
    <n v="0"/>
    <m/>
    <n v="4"/>
    <n v="2"/>
    <m/>
    <m/>
    <m/>
    <m/>
    <m/>
    <m/>
    <n v="6"/>
    <n v="0"/>
    <n v="4"/>
    <n v="2"/>
    <n v="0"/>
    <n v="0"/>
    <n v="0"/>
    <n v="0"/>
    <n v="0"/>
    <n v="0"/>
    <n v="6"/>
    <m/>
    <m/>
    <n v="3"/>
    <n v="3"/>
    <m/>
    <m/>
    <m/>
    <m/>
    <m/>
    <m/>
    <m/>
    <m/>
    <n v="6"/>
    <n v="6"/>
    <m/>
    <m/>
    <n v="518272"/>
    <n v="174943"/>
    <s v="SRW"/>
    <s v="South Richmond"/>
    <m/>
    <m/>
    <m/>
    <m/>
    <m/>
    <m/>
    <m/>
    <s v="Conservation Area"/>
    <s v="CA31 Sheen Road Richmond"/>
  </r>
  <r>
    <s v="21/1864/FUL"/>
    <s v="CHU"/>
    <m/>
    <d v="2022-03-31T00:00:00"/>
    <d v="2025-03-31T00:00:00"/>
    <m/>
    <m/>
    <x v="2"/>
    <s v="Open Market"/>
    <x v="0"/>
    <s v="Extension of existing house and reversion of two (33 and 35) plots into one and associated hard and soft landscaping"/>
    <s v="33 Ham Farm Road Ham Richmond TW10 5NA"/>
    <s v="TW10 5NA"/>
    <n v="1"/>
    <m/>
    <n v="1"/>
    <m/>
    <m/>
    <m/>
    <m/>
    <m/>
    <m/>
    <n v="2"/>
    <m/>
    <m/>
    <m/>
    <n v="1"/>
    <m/>
    <m/>
    <m/>
    <m/>
    <m/>
    <n v="1"/>
    <n v="-1"/>
    <n v="0"/>
    <n v="-1"/>
    <n v="1"/>
    <n v="0"/>
    <n v="0"/>
    <n v="0"/>
    <n v="0"/>
    <n v="0"/>
    <n v="-1"/>
    <m/>
    <m/>
    <n v="-0.5"/>
    <n v="-0.5"/>
    <m/>
    <m/>
    <m/>
    <m/>
    <m/>
    <m/>
    <m/>
    <m/>
    <n v="-1"/>
    <n v="-1"/>
    <m/>
    <m/>
    <n v="518104"/>
    <n v="171628"/>
    <s v="HPR"/>
    <s v="Ham, Petersham and Richmond Riverside"/>
    <m/>
    <m/>
    <m/>
    <m/>
    <m/>
    <m/>
    <m/>
    <m/>
    <m/>
  </r>
  <r>
    <s v="21/2497/FUL"/>
    <s v="CHU"/>
    <m/>
    <d v="2022-02-02T00:00:00"/>
    <d v="2025-02-02T00:00:00"/>
    <m/>
    <m/>
    <x v="2"/>
    <s v="Open Market"/>
    <x v="0"/>
    <s v="Retention of dental surgery (Use Class D1) to ground floor and conversion of the first floor to residential use (Use Class C3). Ground and first floor side extension with first floor roof terrace.  Alterations to fenestration and boundary gates. Cycle and"/>
    <s v="37 The Vineyard, Richmond, TW10 6AS"/>
    <s v="TW10 6AS"/>
    <m/>
    <m/>
    <m/>
    <m/>
    <m/>
    <m/>
    <m/>
    <m/>
    <m/>
    <n v="0"/>
    <m/>
    <m/>
    <n v="1"/>
    <m/>
    <m/>
    <m/>
    <m/>
    <m/>
    <m/>
    <n v="1"/>
    <n v="0"/>
    <n v="0"/>
    <n v="1"/>
    <n v="0"/>
    <n v="0"/>
    <n v="0"/>
    <n v="0"/>
    <n v="0"/>
    <n v="0"/>
    <n v="1"/>
    <m/>
    <m/>
    <n v="0.5"/>
    <n v="0.5"/>
    <m/>
    <m/>
    <m/>
    <m/>
    <m/>
    <m/>
    <m/>
    <m/>
    <n v="1"/>
    <n v="1"/>
    <m/>
    <m/>
    <n v="518173"/>
    <n v="174602"/>
    <s v="SRW"/>
    <s v="South Richmond"/>
    <m/>
    <m/>
    <m/>
    <m/>
    <m/>
    <m/>
    <m/>
    <s v="Conservation Area"/>
    <s v="CA30 St Matthias Richmond"/>
  </r>
  <r>
    <s v="21/2528/GPD13"/>
    <s v="CHU"/>
    <s v="PA"/>
    <d v="2021-09-01T00:00:00"/>
    <d v="2024-09-01T00:00:00"/>
    <m/>
    <m/>
    <x v="2"/>
    <s v="Open Market"/>
    <x v="0"/>
    <s v="Change of use of part of ground floor of property from A2 to C3 Use."/>
    <s v="357 Upper Richmond Road West, East Sheen, London, SW14 8QN, "/>
    <s v="SW14 8QN"/>
    <m/>
    <m/>
    <m/>
    <m/>
    <m/>
    <m/>
    <m/>
    <m/>
    <m/>
    <n v="0"/>
    <n v="1"/>
    <m/>
    <m/>
    <m/>
    <m/>
    <m/>
    <m/>
    <m/>
    <m/>
    <n v="1"/>
    <n v="1"/>
    <n v="0"/>
    <n v="0"/>
    <n v="0"/>
    <n v="0"/>
    <n v="0"/>
    <n v="0"/>
    <n v="0"/>
    <n v="0"/>
    <n v="1"/>
    <m/>
    <m/>
    <n v="0.5"/>
    <n v="0.5"/>
    <m/>
    <m/>
    <m/>
    <m/>
    <m/>
    <m/>
    <m/>
    <m/>
    <n v="1"/>
    <n v="1"/>
    <m/>
    <m/>
    <n v="520553"/>
    <n v="175393"/>
    <s v="EAS"/>
    <s v="East Sheen"/>
    <m/>
    <s v="East Sheen"/>
    <m/>
    <m/>
    <m/>
    <m/>
    <m/>
    <m/>
    <m/>
  </r>
  <r>
    <s v="21/2602/FUL"/>
    <s v="CHU"/>
    <m/>
    <d v="2021-11-09T00:00:00"/>
    <d v="2024-11-09T00:00:00"/>
    <m/>
    <m/>
    <x v="2"/>
    <s v="Open Market"/>
    <x v="0"/>
    <s v="Construction of a single storey rear extension and change of use of existing lower ground floor flat from C3 to E(e) (Medical and Health Services) to enable the enlargement of the existing dental practice to provide a further 3 x surgeries."/>
    <s v="200 Castelnau, Barnes, London, SW13 9DW"/>
    <s v="SW13 9DW"/>
    <n v="1"/>
    <m/>
    <m/>
    <m/>
    <m/>
    <m/>
    <m/>
    <m/>
    <m/>
    <n v="1"/>
    <m/>
    <m/>
    <m/>
    <m/>
    <m/>
    <m/>
    <m/>
    <m/>
    <m/>
    <n v="0"/>
    <n v="-1"/>
    <n v="0"/>
    <n v="0"/>
    <n v="0"/>
    <n v="0"/>
    <n v="0"/>
    <n v="0"/>
    <n v="0"/>
    <n v="0"/>
    <n v="-1"/>
    <m/>
    <m/>
    <n v="-0.5"/>
    <n v="-0.5"/>
    <m/>
    <m/>
    <m/>
    <m/>
    <m/>
    <m/>
    <m/>
    <m/>
    <n v="-1"/>
    <n v="-1"/>
    <m/>
    <m/>
    <n v="522822"/>
    <n v="177807"/>
    <s v="BAR"/>
    <s v="Barnes"/>
    <m/>
    <m/>
    <m/>
    <s v="Mixed Use Area"/>
    <s v="Castelnau, North Barnes"/>
    <m/>
    <m/>
    <s v="Conservation Area"/>
    <s v="CA25 Castelnau"/>
  </r>
  <r>
    <s v="21/2646/FUL"/>
    <s v="CON"/>
    <m/>
    <d v="2021-12-07T00:00:00"/>
    <d v="2024-12-07T00:00:00"/>
    <m/>
    <m/>
    <x v="2"/>
    <s v="Open Market"/>
    <x v="0"/>
    <s v="Two storey side extension to facilitate the conversion of the existing house into two flats. Associated cycle and refuse stores. Solar panels on rear roofslope and side roofslope to outrigger."/>
    <s v="39 Gainsborough Road, Richmond, TW9 2DZ"/>
    <s v="TW9 2DZ"/>
    <m/>
    <m/>
    <n v="1"/>
    <m/>
    <m/>
    <m/>
    <m/>
    <m/>
    <m/>
    <n v="1"/>
    <m/>
    <n v="2"/>
    <m/>
    <m/>
    <m/>
    <m/>
    <m/>
    <m/>
    <m/>
    <n v="2"/>
    <n v="0"/>
    <n v="2"/>
    <n v="-1"/>
    <n v="0"/>
    <n v="0"/>
    <n v="0"/>
    <n v="0"/>
    <n v="0"/>
    <n v="0"/>
    <n v="1"/>
    <m/>
    <m/>
    <n v="0.5"/>
    <n v="0.5"/>
    <m/>
    <m/>
    <m/>
    <m/>
    <m/>
    <m/>
    <m/>
    <m/>
    <n v="1"/>
    <n v="1"/>
    <m/>
    <m/>
    <n v="518834"/>
    <n v="175928"/>
    <s v="KWA"/>
    <s v="Kew"/>
    <m/>
    <m/>
    <m/>
    <m/>
    <m/>
    <m/>
    <m/>
    <m/>
    <m/>
  </r>
  <r>
    <s v="21/2665/GPD13"/>
    <s v="CHU"/>
    <s v="PA"/>
    <d v="2021-09-16T00:00:00"/>
    <d v="2024-09-16T00:00:00"/>
    <m/>
    <m/>
    <x v="2"/>
    <s v="Open Market"/>
    <x v="0"/>
    <s v="Proposed change of use from A1 (retail) units to 2No. 1 bed apartments C3 (residential) Use Class"/>
    <s v="3 - 4 New Broadway, Hampton Hill"/>
    <s v="TW12 1JG"/>
    <m/>
    <m/>
    <m/>
    <m/>
    <m/>
    <m/>
    <m/>
    <m/>
    <m/>
    <n v="0"/>
    <n v="2"/>
    <m/>
    <m/>
    <m/>
    <m/>
    <m/>
    <m/>
    <m/>
    <m/>
    <n v="2"/>
    <n v="2"/>
    <n v="0"/>
    <n v="0"/>
    <n v="0"/>
    <n v="0"/>
    <n v="0"/>
    <n v="0"/>
    <n v="0"/>
    <n v="0"/>
    <n v="2"/>
    <m/>
    <m/>
    <n v="1"/>
    <n v="1"/>
    <m/>
    <m/>
    <m/>
    <m/>
    <m/>
    <m/>
    <m/>
    <m/>
    <n v="2"/>
    <n v="2"/>
    <m/>
    <m/>
    <n v="514554"/>
    <n v="171263"/>
    <s v="FHH"/>
    <s v="Fulwell and Hampton Hill"/>
    <m/>
    <m/>
    <m/>
    <s v="Mixed Use Area"/>
    <s v="High Street, Hampton Hill"/>
    <m/>
    <m/>
    <m/>
    <m/>
  </r>
  <r>
    <s v="21/2864/FUL"/>
    <s v="CHU"/>
    <m/>
    <d v="2021-12-22T00:00:00"/>
    <d v="2024-12-22T00:00:00"/>
    <d v="2022-08-17T00:00:00"/>
    <m/>
    <x v="2"/>
    <s v="Open Market"/>
    <x v="0"/>
    <s v="Reinstatement of period features to front elevation, enlargement of front lightwell and provision of balustrade, demolition of two storey rear extension and construction of new two storey rear etension, formation of reduced level rear terrace, replacement windows and reinstatement as a single dwellinghouse."/>
    <s v="28 Lonsdale Road Barnes London SW13 9EB"/>
    <s v="SW13 9EB"/>
    <m/>
    <n v="1"/>
    <m/>
    <m/>
    <m/>
    <n v="1"/>
    <m/>
    <m/>
    <m/>
    <n v="2"/>
    <m/>
    <m/>
    <m/>
    <m/>
    <m/>
    <n v="1"/>
    <m/>
    <m/>
    <m/>
    <n v="1"/>
    <n v="0"/>
    <n v="-1"/>
    <n v="0"/>
    <n v="0"/>
    <n v="0"/>
    <n v="0"/>
    <n v="0"/>
    <n v="0"/>
    <n v="0"/>
    <n v="-1"/>
    <m/>
    <m/>
    <n v="-1"/>
    <m/>
    <m/>
    <m/>
    <m/>
    <m/>
    <m/>
    <m/>
    <m/>
    <m/>
    <n v="-1"/>
    <n v="-1"/>
    <m/>
    <m/>
    <n v="522706"/>
    <n v="177845"/>
    <s v="BAR"/>
    <s v="Barnes"/>
    <m/>
    <m/>
    <m/>
    <m/>
    <m/>
    <m/>
    <m/>
    <m/>
    <m/>
  </r>
  <r>
    <s v="21/2965/FUL"/>
    <s v="CHU"/>
    <m/>
    <d v="2022-03-02T00:00:00"/>
    <d v="2025-03-02T00:00:00"/>
    <m/>
    <m/>
    <x v="2"/>
    <s v="Open Market"/>
    <x v="0"/>
    <s v="Change of use of basement from mixed storage to self-contained 2 bed dwelling,  single storey extension, extension to existing basement, creation  new side entrance on the eastern elevation, extension of rear terrace,  new pitched roof on the front elevat"/>
    <s v="2 Montrose Avenue, Twickenham, TW2 6HB, "/>
    <s v="TW2 6HB"/>
    <m/>
    <m/>
    <m/>
    <m/>
    <m/>
    <m/>
    <m/>
    <m/>
    <m/>
    <n v="0"/>
    <m/>
    <n v="1"/>
    <m/>
    <m/>
    <m/>
    <m/>
    <m/>
    <m/>
    <m/>
    <n v="1"/>
    <n v="0"/>
    <n v="1"/>
    <n v="0"/>
    <n v="0"/>
    <n v="0"/>
    <n v="0"/>
    <n v="0"/>
    <n v="0"/>
    <n v="0"/>
    <n v="1"/>
    <m/>
    <m/>
    <n v="0.5"/>
    <n v="0.5"/>
    <m/>
    <m/>
    <m/>
    <m/>
    <m/>
    <m/>
    <m/>
    <m/>
    <n v="1"/>
    <n v="1"/>
    <m/>
    <m/>
    <n v="514165"/>
    <n v="173531"/>
    <s v="HEA"/>
    <s v="Heathfield"/>
    <m/>
    <m/>
    <m/>
    <m/>
    <m/>
    <m/>
    <m/>
    <m/>
    <m/>
  </r>
  <r>
    <s v="21/3330/FUL"/>
    <s v="NEW"/>
    <m/>
    <d v="2022-02-02T00:00:00"/>
    <d v="2025-02-02T00:00:00"/>
    <m/>
    <m/>
    <x v="2"/>
    <s v="Open Market"/>
    <x v="0"/>
    <s v="Construction of terrace of 3 family houses with associated parking and landscaping."/>
    <s v="Car Park, Brooklands Place, Hampton"/>
    <s v="TW12"/>
    <m/>
    <m/>
    <m/>
    <m/>
    <m/>
    <m/>
    <m/>
    <m/>
    <m/>
    <n v="0"/>
    <m/>
    <m/>
    <n v="3"/>
    <m/>
    <m/>
    <m/>
    <m/>
    <m/>
    <m/>
    <n v="3"/>
    <n v="0"/>
    <n v="0"/>
    <n v="3"/>
    <n v="0"/>
    <n v="0"/>
    <n v="0"/>
    <n v="0"/>
    <n v="0"/>
    <n v="0"/>
    <n v="3"/>
    <m/>
    <m/>
    <n v="1.5"/>
    <n v="1.5"/>
    <m/>
    <m/>
    <m/>
    <m/>
    <m/>
    <m/>
    <m/>
    <m/>
    <n v="3"/>
    <n v="3"/>
    <m/>
    <m/>
    <n v="513958"/>
    <n v="171178"/>
    <s v="FHH"/>
    <s v="Fulwell and Hampton Hill"/>
    <m/>
    <m/>
    <m/>
    <m/>
    <m/>
    <m/>
    <m/>
    <m/>
    <m/>
  </r>
  <r>
    <s v="21/3498/FUL"/>
    <s v="CON"/>
    <m/>
    <d v="2022-03-07T00:00:00"/>
    <d v="2025-03-07T00:00:00"/>
    <d v="2022-07-04T00:00:00"/>
    <m/>
    <x v="2"/>
    <s v="Open Market"/>
    <x v="0"/>
    <s v="Single-storey side / rear extension, rear dormer roof extension to main roof and roof to outrigger, rooflights on front roof slope, replacement windows on all elevations and removal of rear chimneys to facilitate the reversion of two two-bedroom self-contained flats to a single household dwellinghouse with associated landscaping"/>
    <s v="17 Elm Grove Road, Barnes"/>
    <s v="SW13 0BU"/>
    <m/>
    <n v="2"/>
    <m/>
    <m/>
    <m/>
    <m/>
    <m/>
    <m/>
    <m/>
    <n v="2"/>
    <m/>
    <m/>
    <m/>
    <n v="1"/>
    <m/>
    <m/>
    <m/>
    <m/>
    <m/>
    <n v="1"/>
    <n v="0"/>
    <n v="-2"/>
    <n v="0"/>
    <n v="1"/>
    <n v="0"/>
    <n v="0"/>
    <n v="0"/>
    <n v="0"/>
    <n v="0"/>
    <n v="-1"/>
    <m/>
    <m/>
    <n v="-1"/>
    <m/>
    <m/>
    <m/>
    <m/>
    <m/>
    <m/>
    <m/>
    <m/>
    <m/>
    <n v="-1"/>
    <n v="-1"/>
    <m/>
    <m/>
    <n v="522359"/>
    <n v="176498"/>
    <s v="BAR"/>
    <s v="Barnes"/>
    <m/>
    <m/>
    <m/>
    <m/>
    <m/>
    <m/>
    <m/>
    <s v="Conservation Area"/>
    <s v="CA32 Barnes Common"/>
  </r>
  <r>
    <s v="21/3859/GPD26"/>
    <s v="CHU"/>
    <s v="PA"/>
    <d v="2022-01-10T00:00:00"/>
    <d v="2025-01-10T00:00:00"/>
    <m/>
    <m/>
    <x v="2"/>
    <s v="Open Market"/>
    <x v="0"/>
    <s v="Change of use of a dance studio (Class E) into four flats (Class C3)"/>
    <s v="12 Park Road, Hampton Wick, Kingston Upon Thames, KT1 4AS, "/>
    <s v="KT1 4AS"/>
    <m/>
    <m/>
    <m/>
    <m/>
    <m/>
    <m/>
    <m/>
    <m/>
    <m/>
    <n v="0"/>
    <n v="4"/>
    <m/>
    <m/>
    <m/>
    <m/>
    <m/>
    <m/>
    <m/>
    <m/>
    <n v="4"/>
    <n v="4"/>
    <n v="0"/>
    <n v="0"/>
    <n v="0"/>
    <n v="0"/>
    <n v="0"/>
    <n v="0"/>
    <n v="0"/>
    <n v="0"/>
    <n v="4"/>
    <m/>
    <m/>
    <m/>
    <n v="4"/>
    <m/>
    <m/>
    <m/>
    <m/>
    <m/>
    <m/>
    <m/>
    <m/>
    <n v="4"/>
    <n v="4"/>
    <m/>
    <m/>
    <n v="517458"/>
    <n v="169588"/>
    <s v="HWI"/>
    <s v="Hampton Wick"/>
    <m/>
    <m/>
    <m/>
    <s v="Mixed Use Area"/>
    <s v="Hampton Wick"/>
    <m/>
    <m/>
    <s v="Conservation Area"/>
    <s v="CA18 Hampton Wick"/>
  </r>
  <r>
    <s v="21/3975/GPD26"/>
    <s v="CHU"/>
    <s v="PA"/>
    <d v="2022-01-10T00:00:00"/>
    <d v="2025-01-10T00:00:00"/>
    <m/>
    <m/>
    <x v="2"/>
    <s v="Open Market"/>
    <x v="0"/>
    <s v="Change of use of part ground floor and all of first floor at 14 Eton Street from commercial, business and service (Class E) to residential (Class C3) to provide 1 no. studio flat_x000d_"/>
    <s v="14 Eton Street, Richmond, TW9 1EE"/>
    <s v="TW9 1EE"/>
    <m/>
    <m/>
    <m/>
    <m/>
    <m/>
    <m/>
    <m/>
    <m/>
    <m/>
    <n v="0"/>
    <n v="1"/>
    <m/>
    <m/>
    <m/>
    <m/>
    <m/>
    <m/>
    <m/>
    <m/>
    <n v="1"/>
    <n v="1"/>
    <n v="0"/>
    <n v="0"/>
    <n v="0"/>
    <n v="0"/>
    <n v="0"/>
    <n v="0"/>
    <n v="0"/>
    <n v="0"/>
    <n v="1"/>
    <m/>
    <m/>
    <n v="0.5"/>
    <n v="0.5"/>
    <m/>
    <m/>
    <m/>
    <m/>
    <m/>
    <m/>
    <m/>
    <m/>
    <n v="1"/>
    <n v="1"/>
    <m/>
    <m/>
    <n v="518039"/>
    <n v="174890"/>
    <s v="SRW"/>
    <s v="South Richmond"/>
    <m/>
    <s v="Richmond"/>
    <m/>
    <m/>
    <m/>
    <m/>
    <m/>
    <s v="Conservation Area"/>
    <s v="CA17 Central Richmond"/>
  </r>
  <r>
    <s v="21/4123/GPD26"/>
    <s v="CHU"/>
    <s v="PA"/>
    <d v="2022-01-21T00:00:00"/>
    <d v="2025-01-21T00:00:00"/>
    <m/>
    <m/>
    <x v="2"/>
    <s v="Open Market"/>
    <x v="0"/>
    <s v="Change of use and conversion of Unit H from Use Class E office to Use Class C3 dwelling house, with ground level car and cycle parking and refuse storage."/>
    <s v="Unit H, 42 Upper Richmond Road West, East Sheen, London, SW14 8DD, "/>
    <s v="SW14 8DD"/>
    <m/>
    <m/>
    <m/>
    <m/>
    <m/>
    <m/>
    <m/>
    <m/>
    <m/>
    <n v="0"/>
    <n v="1"/>
    <m/>
    <m/>
    <m/>
    <m/>
    <m/>
    <m/>
    <m/>
    <m/>
    <n v="1"/>
    <n v="1"/>
    <n v="0"/>
    <n v="0"/>
    <n v="0"/>
    <n v="0"/>
    <n v="0"/>
    <n v="0"/>
    <n v="0"/>
    <n v="0"/>
    <n v="1"/>
    <m/>
    <m/>
    <n v="0.5"/>
    <n v="0.5"/>
    <m/>
    <m/>
    <m/>
    <m/>
    <m/>
    <m/>
    <m/>
    <m/>
    <n v="1"/>
    <n v="1"/>
    <m/>
    <m/>
    <n v="521328"/>
    <n v="175496"/>
    <s v="MBC"/>
    <s v="Mortlake and Barnes Common"/>
    <m/>
    <m/>
    <m/>
    <m/>
    <m/>
    <m/>
    <m/>
    <m/>
    <m/>
  </r>
  <r>
    <s v="22/0153/GPD26"/>
    <s v="CHU"/>
    <s v="PA"/>
    <d v="2022-03-22T00:00:00"/>
    <d v="2025-03-22T00:00:00"/>
    <m/>
    <m/>
    <x v="2"/>
    <s v="Open Market"/>
    <x v="0"/>
    <s v="Change of use of part of ground floor and first floor from restaurant to C3 residential use to provide 1 additional first floor flat"/>
    <s v="29 Kew Road, Richmond, TW9 2NQ"/>
    <s v="TW9 2NQ"/>
    <m/>
    <m/>
    <m/>
    <m/>
    <m/>
    <m/>
    <m/>
    <m/>
    <m/>
    <n v="0"/>
    <n v="1"/>
    <m/>
    <m/>
    <m/>
    <m/>
    <m/>
    <m/>
    <m/>
    <m/>
    <n v="1"/>
    <n v="1"/>
    <n v="0"/>
    <n v="0"/>
    <n v="0"/>
    <n v="0"/>
    <n v="0"/>
    <n v="0"/>
    <n v="0"/>
    <n v="0"/>
    <n v="1"/>
    <m/>
    <m/>
    <n v="0.5"/>
    <n v="0.5"/>
    <m/>
    <m/>
    <m/>
    <m/>
    <m/>
    <m/>
    <m/>
    <m/>
    <n v="1"/>
    <n v="1"/>
    <m/>
    <m/>
    <n v="518059"/>
    <n v="175250"/>
    <s v="SRW"/>
    <s v="South Richmond"/>
    <m/>
    <s v="Richmond"/>
    <m/>
    <m/>
    <m/>
    <m/>
    <m/>
    <s v="Conservation Area"/>
    <s v="CA17 Central Richmond"/>
  </r>
  <r>
    <s v="22/0229/GPD26"/>
    <s v="CHU"/>
    <s v="PA"/>
    <d v="2022-03-24T00:00:00"/>
    <d v="2025-03-24T00:00:00"/>
    <m/>
    <m/>
    <x v="2"/>
    <s v="Open Market"/>
    <x v="0"/>
    <s v="Change of use from offices to dwelling houses to create 2 self contained flats (3b 6p, 5b 8p)"/>
    <s v="32 Candler Mews, Twickenham, TW1 3JF"/>
    <s v="TW1 3JF"/>
    <m/>
    <m/>
    <m/>
    <m/>
    <m/>
    <m/>
    <m/>
    <m/>
    <m/>
    <n v="0"/>
    <m/>
    <m/>
    <n v="1"/>
    <m/>
    <n v="1"/>
    <m/>
    <m/>
    <m/>
    <m/>
    <n v="2"/>
    <n v="0"/>
    <n v="0"/>
    <n v="1"/>
    <n v="0"/>
    <n v="1"/>
    <n v="0"/>
    <n v="0"/>
    <n v="0"/>
    <n v="0"/>
    <n v="2"/>
    <m/>
    <m/>
    <n v="1"/>
    <n v="1"/>
    <m/>
    <m/>
    <m/>
    <m/>
    <m/>
    <m/>
    <m/>
    <m/>
    <n v="2"/>
    <n v="2"/>
    <m/>
    <m/>
    <n v="516346"/>
    <n v="173774"/>
    <s v="TWR"/>
    <s v="Twickenham Riverside"/>
    <m/>
    <m/>
    <m/>
    <m/>
    <m/>
    <m/>
    <m/>
    <m/>
    <m/>
  </r>
  <r>
    <s v="22/0304/GPD26"/>
    <s v="CHU"/>
    <s v="PA"/>
    <d v="2022-03-24T00:00:00"/>
    <d v="2025-03-24T00:00:00"/>
    <m/>
    <m/>
    <x v="2"/>
    <s v="Open Market"/>
    <x v="0"/>
    <s v="Change of use from class E office to single dwellinghouse, with ground level car and cycle parking and refuse storage."/>
    <s v="Unit J1 And J2, 42 Upper Richmond Road West, East Sheen, London, SW14 8DD, "/>
    <s v="SW14 8DD"/>
    <m/>
    <m/>
    <m/>
    <m/>
    <m/>
    <m/>
    <m/>
    <m/>
    <m/>
    <n v="0"/>
    <m/>
    <n v="1"/>
    <m/>
    <m/>
    <m/>
    <m/>
    <m/>
    <m/>
    <m/>
    <n v="1"/>
    <n v="0"/>
    <n v="1"/>
    <n v="0"/>
    <n v="0"/>
    <n v="0"/>
    <n v="0"/>
    <n v="0"/>
    <n v="0"/>
    <n v="0"/>
    <n v="1"/>
    <m/>
    <m/>
    <n v="0.5"/>
    <n v="0.5"/>
    <m/>
    <m/>
    <m/>
    <m/>
    <m/>
    <m/>
    <m/>
    <m/>
    <n v="1"/>
    <n v="1"/>
    <m/>
    <m/>
    <n v="521328"/>
    <n v="175496"/>
    <s v="MBC"/>
    <s v="Mortlake and Barnes Common"/>
    <m/>
    <m/>
    <m/>
    <m/>
    <m/>
    <m/>
    <m/>
    <m/>
    <m/>
  </r>
  <r>
    <s v="Site Allocation"/>
    <s v="NEW"/>
    <m/>
    <m/>
    <m/>
    <m/>
    <m/>
    <x v="3"/>
    <s v="Open Market / Affordable"/>
    <x v="2"/>
    <m/>
    <s v="Sainsbury’s, Manor Road/Lower Richmond Road"/>
    <m/>
    <m/>
    <m/>
    <m/>
    <m/>
    <m/>
    <m/>
    <m/>
    <m/>
    <m/>
    <m/>
    <m/>
    <m/>
    <m/>
    <m/>
    <m/>
    <m/>
    <m/>
    <m/>
    <m/>
    <m/>
    <m/>
    <m/>
    <m/>
    <m/>
    <m/>
    <m/>
    <m/>
    <m/>
    <m/>
    <n v="250"/>
    <m/>
    <m/>
    <n v="0"/>
    <n v="0"/>
    <n v="0"/>
    <n v="0"/>
    <n v="0"/>
    <n v="50"/>
    <n v="50"/>
    <n v="50"/>
    <n v="50"/>
    <n v="50"/>
    <n v="0"/>
    <n v="250"/>
    <m/>
    <m/>
    <n v="519125"/>
    <n v="175579"/>
    <s v="HPR"/>
    <s v="Ham, Petersham and Richmond Riverside"/>
    <m/>
    <m/>
    <m/>
    <m/>
    <m/>
    <m/>
    <m/>
    <m/>
    <m/>
  </r>
  <r>
    <s v="Site Allocation"/>
    <s v="NEW"/>
    <m/>
    <m/>
    <m/>
    <m/>
    <m/>
    <x v="3"/>
    <s v="Open Market / Affordable"/>
    <x v="3"/>
    <m/>
    <s v="The Mereway Centre Mereway Road Twickenham"/>
    <m/>
    <m/>
    <m/>
    <m/>
    <m/>
    <m/>
    <m/>
    <m/>
    <m/>
    <m/>
    <m/>
    <m/>
    <m/>
    <m/>
    <m/>
    <m/>
    <m/>
    <m/>
    <m/>
    <m/>
    <m/>
    <m/>
    <m/>
    <m/>
    <m/>
    <m/>
    <m/>
    <m/>
    <m/>
    <m/>
    <n v="40"/>
    <m/>
    <m/>
    <n v="0"/>
    <n v="0"/>
    <n v="0"/>
    <n v="20"/>
    <n v="20"/>
    <n v="0"/>
    <n v="0"/>
    <n v="0"/>
    <n v="0"/>
    <n v="0"/>
    <n v="40"/>
    <n v="40"/>
    <m/>
    <m/>
    <n v="515033"/>
    <n v="173287"/>
    <s v="SOT"/>
    <s v="South Twickenham"/>
    <m/>
    <m/>
    <m/>
    <m/>
    <m/>
    <m/>
    <m/>
    <m/>
    <m/>
  </r>
  <r>
    <s v="Site Allocation"/>
    <s v="NEW"/>
    <m/>
    <m/>
    <m/>
    <m/>
    <m/>
    <x v="3"/>
    <s v="Open Market / Affordable"/>
    <x v="4"/>
    <m/>
    <s v="Telephone Exchange, 88 High Street, Teddington, TW1 18JD"/>
    <m/>
    <m/>
    <m/>
    <m/>
    <m/>
    <m/>
    <m/>
    <m/>
    <m/>
    <m/>
    <m/>
    <m/>
    <m/>
    <m/>
    <m/>
    <m/>
    <m/>
    <m/>
    <m/>
    <m/>
    <m/>
    <m/>
    <m/>
    <m/>
    <m/>
    <m/>
    <m/>
    <m/>
    <m/>
    <m/>
    <n v="20"/>
    <m/>
    <m/>
    <n v="0"/>
    <n v="0"/>
    <n v="0"/>
    <n v="0"/>
    <n v="0"/>
    <n v="0"/>
    <n v="5"/>
    <n v="5"/>
    <n v="5"/>
    <n v="5"/>
    <n v="0"/>
    <n v="20"/>
    <m/>
    <m/>
    <n v="516258"/>
    <n v="171100"/>
    <s v="TED"/>
    <s v="Teddington"/>
    <m/>
    <m/>
    <m/>
    <m/>
    <m/>
    <m/>
    <m/>
    <m/>
    <m/>
  </r>
  <r>
    <s v="19/0510/FUL"/>
    <s v="NEW"/>
    <m/>
    <m/>
    <m/>
    <m/>
    <m/>
    <x v="4"/>
    <s v="Open Market / Affordable"/>
    <x v="5"/>
    <s v="Demolition of existing buildings and structures and comprehensive residential-led redevelopment of a single storey pavilion, basements and four buildings of between four and nine storeys to provide 385 residential units (Class C3), flexible retail /community / office uses"/>
    <s v="Homebase, 84 Manor Road Richmond TW9 1YB"/>
    <m/>
    <m/>
    <m/>
    <m/>
    <m/>
    <m/>
    <m/>
    <m/>
    <m/>
    <m/>
    <m/>
    <m/>
    <m/>
    <m/>
    <m/>
    <m/>
    <m/>
    <m/>
    <m/>
    <m/>
    <m/>
    <m/>
    <m/>
    <m/>
    <m/>
    <m/>
    <m/>
    <m/>
    <m/>
    <m/>
    <n v="385"/>
    <m/>
    <m/>
    <n v="0"/>
    <n v="0"/>
    <n v="0"/>
    <n v="0"/>
    <n v="96.25"/>
    <n v="96.25"/>
    <n v="96.25"/>
    <n v="96.25"/>
    <n v="0"/>
    <n v="0"/>
    <n v="96.25"/>
    <n v="385"/>
    <m/>
    <m/>
    <n v="518920"/>
    <n v="175418"/>
    <s v="NRW"/>
    <s v="North Richmond"/>
    <m/>
    <m/>
    <m/>
    <m/>
    <m/>
    <m/>
    <m/>
    <m/>
    <m/>
  </r>
  <r>
    <s v="20/0539/FUL"/>
    <s v="NEW"/>
    <m/>
    <d v="2022-04-04T00:00:00"/>
    <m/>
    <d v="2022-07-01T00:00:00"/>
    <m/>
    <x v="4"/>
    <s v="Affordable"/>
    <x v="6"/>
    <s v="Demolition of all existing buildings; erection of two 3-storey buildings comprising 30 residential dwellings in total (6 x1 bedroom, 17 x 2 bedroom &amp; 7 x 3 bedroom); erection of single storey nursery building (294 sqm in total) alterations to existing access road and formation of 36 no. car parking spaces at grade; landscaping including communal amenity space and ecological enhancement area; secure cycle and refuse storage structures."/>
    <s v="The Strathmore Centre, Strathmore Road, Teddington TW11 8UH"/>
    <m/>
    <m/>
    <m/>
    <m/>
    <m/>
    <m/>
    <m/>
    <m/>
    <m/>
    <m/>
    <m/>
    <m/>
    <m/>
    <m/>
    <m/>
    <m/>
    <m/>
    <m/>
    <m/>
    <m/>
    <m/>
    <m/>
    <m/>
    <m/>
    <m/>
    <m/>
    <m/>
    <m/>
    <m/>
    <m/>
    <n v="30"/>
    <m/>
    <m/>
    <n v="0"/>
    <n v="0"/>
    <n v="30"/>
    <n v="0"/>
    <n v="0"/>
    <n v="0"/>
    <n v="0"/>
    <n v="0"/>
    <n v="0"/>
    <n v="0"/>
    <n v="30"/>
    <n v="30"/>
    <m/>
    <m/>
    <n v="515141"/>
    <n v="171791"/>
    <s v="FHH"/>
    <s v="Fulwell and Hampton Hill"/>
    <m/>
    <m/>
    <m/>
    <m/>
    <m/>
    <m/>
    <m/>
    <m/>
    <m/>
  </r>
  <r>
    <s v="21/2533/FUL"/>
    <s v="NEW"/>
    <m/>
    <d v="2022-06-23T00:00:00"/>
    <m/>
    <m/>
    <m/>
    <x v="4"/>
    <s v="Affordable"/>
    <x v="7"/>
    <s v="Provision of new community centre on existing North Lane Depot, East Car Park site, together with demolition of existing community centre and provision of affordable housing on existing Elleray Hall site."/>
    <s v="Elleray Hall Site North Lane Depot And East Car Park, Middle Lane, Teddington_x000a_"/>
    <m/>
    <m/>
    <m/>
    <m/>
    <m/>
    <m/>
    <m/>
    <m/>
    <m/>
    <m/>
    <m/>
    <m/>
    <m/>
    <m/>
    <m/>
    <m/>
    <m/>
    <m/>
    <m/>
    <m/>
    <m/>
    <m/>
    <m/>
    <m/>
    <m/>
    <m/>
    <m/>
    <m/>
    <m/>
    <m/>
    <n v="16"/>
    <m/>
    <m/>
    <n v="0"/>
    <n v="16"/>
    <n v="0"/>
    <n v="0"/>
    <n v="0"/>
    <n v="0"/>
    <n v="0"/>
    <n v="0"/>
    <n v="0"/>
    <n v="0"/>
    <n v="16"/>
    <n v="16"/>
    <m/>
    <m/>
    <n v="515712"/>
    <n v="170847"/>
    <s v="TED"/>
    <s v="Teddington"/>
    <m/>
    <m/>
    <m/>
    <m/>
    <m/>
    <m/>
    <m/>
    <m/>
    <m/>
  </r>
  <r>
    <s v="21/2758/FUL"/>
    <s v="MIX"/>
    <m/>
    <d v="2022-12-21T00:00:00"/>
    <m/>
    <m/>
    <m/>
    <x v="4"/>
    <s v="Open Market / Affordable"/>
    <x v="8"/>
    <s v="Demolition of existing buildings and structures and redevelopment of the site comprising 45 residential units (Use Class C3), ground floor commercial/retail/cafe (Use Class E), public house (Sui Generis), boathouse locker storage, floating pontoon and floating ecosystems with associated landscaping, reprovision of Diamond Jubilee Gardens, alterations to highway layout and parking provision and other relevant works."/>
    <s v="1-1C King Street, 2-4 Water Lane, The Embankment And River Wall, Water Lane, Wharf Lane And The Diamond Jubilee Gardens, Twickenham"/>
    <m/>
    <m/>
    <m/>
    <m/>
    <m/>
    <m/>
    <m/>
    <m/>
    <m/>
    <m/>
    <m/>
    <m/>
    <m/>
    <m/>
    <m/>
    <m/>
    <m/>
    <m/>
    <m/>
    <m/>
    <m/>
    <m/>
    <m/>
    <m/>
    <m/>
    <m/>
    <m/>
    <m/>
    <m/>
    <m/>
    <n v="45"/>
    <m/>
    <m/>
    <n v="0"/>
    <n v="0"/>
    <n v="0"/>
    <n v="22.5"/>
    <n v="22.5"/>
    <n v="0"/>
    <n v="0"/>
    <n v="0"/>
    <n v="0"/>
    <n v="0"/>
    <n v="45"/>
    <n v="45"/>
    <m/>
    <m/>
    <n v="516311"/>
    <n v="173216"/>
    <s v="TWR"/>
    <s v="Twickenham Riverside"/>
    <m/>
    <m/>
    <m/>
    <m/>
    <m/>
    <m/>
    <m/>
    <m/>
    <m/>
  </r>
  <r>
    <s v="22/1442/FUL"/>
    <s v="NEW"/>
    <m/>
    <d v="2023-03-22T00:00:00"/>
    <m/>
    <m/>
    <m/>
    <x v="4"/>
    <s v="Open Market / Affordable"/>
    <x v="9"/>
    <s v="Demolition of existing buildings on-site and change of use of land within Ham Close, the Woodville Day Centre and St Richards Church of England Primary School and the existing recycling and parking area to the east of Ham Village Green for a phased mixed-use redevelopment comprising: a. 452 residential homes (Class C3) up to 6 storeys"/>
    <s v="Ham Close, Ham Village Green, Car Park To East Of Ham Village Green, And Part Of Woodville Day Centre Site And St Richards Church Of England Primary School Site, Ham"/>
    <m/>
    <m/>
    <m/>
    <m/>
    <m/>
    <m/>
    <m/>
    <m/>
    <m/>
    <m/>
    <m/>
    <m/>
    <m/>
    <m/>
    <m/>
    <m/>
    <m/>
    <m/>
    <m/>
    <m/>
    <m/>
    <m/>
    <m/>
    <m/>
    <m/>
    <m/>
    <m/>
    <m/>
    <m/>
    <m/>
    <n v="260"/>
    <m/>
    <m/>
    <n v="0"/>
    <n v="0"/>
    <n v="58"/>
    <n v="0"/>
    <n v="112"/>
    <n v="0"/>
    <n v="0"/>
    <n v="90"/>
    <n v="0"/>
    <n v="0"/>
    <n v="170"/>
    <n v="260"/>
    <m/>
    <m/>
    <n v="517177"/>
    <n v="172352"/>
    <s v="HPR"/>
    <s v="Ham, Petersham and Richmond Riverside"/>
    <m/>
    <m/>
    <m/>
    <m/>
    <m/>
    <m/>
    <m/>
    <m/>
    <m/>
  </r>
  <r>
    <s v="22/3112/FUL"/>
    <s v="NEW"/>
    <m/>
    <m/>
    <m/>
    <m/>
    <m/>
    <x v="4"/>
    <s v="Affordable"/>
    <x v="10"/>
    <s v="Erection of one 4-storey building and one 2-storey building to provide 12 affordable housing units (7 Supported Living units and 5 London Living Rent units), plus one residential support unit; removal of existing vehicular access; landscaping including communal amenity space and ecological enhancement area; erection of ancillary structures including secure cycle and refuse storage structures."/>
    <s v="Meadows Hall Church Road Richmond TW10 6LN"/>
    <m/>
    <m/>
    <m/>
    <m/>
    <m/>
    <m/>
    <m/>
    <m/>
    <m/>
    <m/>
    <m/>
    <m/>
    <m/>
    <m/>
    <m/>
    <m/>
    <m/>
    <m/>
    <m/>
    <m/>
    <m/>
    <m/>
    <m/>
    <m/>
    <m/>
    <m/>
    <m/>
    <m/>
    <m/>
    <m/>
    <n v="12"/>
    <m/>
    <m/>
    <n v="0"/>
    <n v="0"/>
    <n v="12"/>
    <n v="0"/>
    <n v="0"/>
    <n v="0"/>
    <n v="0"/>
    <n v="0"/>
    <n v="0"/>
    <n v="0"/>
    <n v="12"/>
    <n v="12"/>
    <m/>
    <m/>
    <n v="518385"/>
    <n v="174928"/>
    <s v="STR"/>
    <s v="South Richmond"/>
    <m/>
    <m/>
    <m/>
    <m/>
    <m/>
    <m/>
    <m/>
    <m/>
    <m/>
  </r>
  <r>
    <s v="Site Allocation"/>
    <s v="MIX"/>
    <m/>
    <m/>
    <m/>
    <m/>
    <m/>
    <x v="4"/>
    <s v="Open Market / Affordable"/>
    <x v="11"/>
    <m/>
    <s v="The Stag Brewery Lower Richmond Road Mortlake London SW14 7ET"/>
    <m/>
    <m/>
    <m/>
    <m/>
    <m/>
    <m/>
    <m/>
    <m/>
    <m/>
    <m/>
    <m/>
    <m/>
    <m/>
    <m/>
    <m/>
    <m/>
    <m/>
    <m/>
    <m/>
    <m/>
    <m/>
    <m/>
    <m/>
    <m/>
    <m/>
    <m/>
    <m/>
    <m/>
    <m/>
    <m/>
    <n v="550"/>
    <m/>
    <m/>
    <n v="0"/>
    <n v="0"/>
    <n v="0"/>
    <n v="0"/>
    <n v="150"/>
    <n v="80"/>
    <n v="80"/>
    <n v="80"/>
    <n v="80"/>
    <n v="80"/>
    <n v="150"/>
    <n v="550"/>
    <m/>
    <m/>
    <n v="520502"/>
    <n v="175950"/>
    <s v="MBC"/>
    <s v="Mortlake and Barnes Common"/>
    <m/>
    <m/>
    <m/>
    <m/>
    <m/>
    <m/>
    <m/>
    <m/>
    <m/>
  </r>
  <r>
    <s v="Site Allocation"/>
    <s v="NEW"/>
    <m/>
    <m/>
    <m/>
    <m/>
    <m/>
    <x v="4"/>
    <s v="Open Market / Affordable"/>
    <x v="12"/>
    <m/>
    <s v="Kew Biothane Plant, Melliss Avenue, Kew"/>
    <m/>
    <m/>
    <m/>
    <m/>
    <m/>
    <m/>
    <m/>
    <m/>
    <m/>
    <m/>
    <m/>
    <m/>
    <m/>
    <m/>
    <m/>
    <m/>
    <m/>
    <m/>
    <m/>
    <m/>
    <m/>
    <m/>
    <m/>
    <m/>
    <m/>
    <m/>
    <m/>
    <m/>
    <m/>
    <m/>
    <n v="90"/>
    <m/>
    <m/>
    <n v="0"/>
    <n v="0"/>
    <n v="0"/>
    <n v="90"/>
    <n v="0"/>
    <n v="0"/>
    <n v="0"/>
    <n v="0"/>
    <n v="0"/>
    <n v="0"/>
    <n v="90"/>
    <n v="90"/>
    <m/>
    <m/>
    <n v="519778"/>
    <n v="176914"/>
    <s v="KWA"/>
    <s v="Kew"/>
    <m/>
    <m/>
    <s v="Thames Policy Area"/>
    <m/>
    <m/>
    <m/>
    <s v="Townmead Kew"/>
    <m/>
    <m/>
  </r>
  <r>
    <s v="Site Allocation"/>
    <s v="MIX"/>
    <m/>
    <m/>
    <m/>
    <m/>
    <m/>
    <x v="4"/>
    <s v="Open Market / Affordable"/>
    <x v="13"/>
    <m/>
    <s v="Teddington Police Station"/>
    <m/>
    <m/>
    <m/>
    <m/>
    <m/>
    <m/>
    <m/>
    <m/>
    <m/>
    <m/>
    <m/>
    <m/>
    <m/>
    <m/>
    <m/>
    <m/>
    <m/>
    <m/>
    <m/>
    <m/>
    <m/>
    <m/>
    <m/>
    <m/>
    <m/>
    <m/>
    <m/>
    <m/>
    <m/>
    <m/>
    <n v="20"/>
    <m/>
    <m/>
    <n v="0"/>
    <n v="0"/>
    <n v="0"/>
    <n v="0"/>
    <n v="20"/>
    <n v="0"/>
    <n v="0"/>
    <n v="0"/>
    <n v="0"/>
    <n v="0"/>
    <n v="20"/>
    <n v="20"/>
    <m/>
    <m/>
    <n v="515852"/>
    <n v="170855"/>
    <s v="TED"/>
    <s v="Teddington"/>
    <m/>
    <m/>
    <m/>
    <m/>
    <m/>
    <m/>
    <m/>
    <m/>
    <m/>
  </r>
  <r>
    <s v="Site Allocation"/>
    <s v="NEW"/>
    <m/>
    <m/>
    <m/>
    <m/>
    <m/>
    <x v="4"/>
    <s v="Open Market / Affordable"/>
    <x v="14"/>
    <m/>
    <s v="Telephone Exchange, Garfield Road, Twickenham"/>
    <m/>
    <m/>
    <m/>
    <m/>
    <m/>
    <m/>
    <m/>
    <m/>
    <m/>
    <m/>
    <m/>
    <m/>
    <m/>
    <m/>
    <m/>
    <m/>
    <m/>
    <m/>
    <m/>
    <m/>
    <m/>
    <m/>
    <m/>
    <m/>
    <m/>
    <m/>
    <m/>
    <m/>
    <m/>
    <m/>
    <n v="20"/>
    <m/>
    <m/>
    <n v="0"/>
    <n v="0"/>
    <n v="0"/>
    <n v="10"/>
    <n v="10"/>
    <n v="0"/>
    <n v="0"/>
    <n v="0"/>
    <n v="0"/>
    <n v="0"/>
    <n v="20"/>
    <n v="20"/>
    <m/>
    <m/>
    <n v="516325"/>
    <n v="173426"/>
    <s v="TWR"/>
    <s v="Twickenham Riverside"/>
    <m/>
    <m/>
    <m/>
    <m/>
    <m/>
    <m/>
    <m/>
    <m/>
    <m/>
  </r>
  <r>
    <s v="Site Allocation"/>
    <s v="NEW"/>
    <m/>
    <m/>
    <m/>
    <m/>
    <m/>
    <x v="4"/>
    <s v="Open Market / Affordable"/>
    <x v="15"/>
    <m/>
    <s v="Telephone Exchange, Ashdale Close, Whitton, TW1 7BE"/>
    <m/>
    <m/>
    <m/>
    <m/>
    <m/>
    <m/>
    <m/>
    <m/>
    <m/>
    <m/>
    <m/>
    <m/>
    <m/>
    <m/>
    <m/>
    <m/>
    <m/>
    <m/>
    <m/>
    <m/>
    <m/>
    <m/>
    <m/>
    <m/>
    <m/>
    <m/>
    <m/>
    <m/>
    <m/>
    <m/>
    <n v="20"/>
    <m/>
    <m/>
    <n v="0"/>
    <n v="0"/>
    <n v="0"/>
    <n v="10"/>
    <n v="10"/>
    <n v="0"/>
    <n v="0"/>
    <n v="0"/>
    <n v="0"/>
    <n v="0"/>
    <n v="20"/>
    <n v="20"/>
    <m/>
    <m/>
    <n v="514055"/>
    <n v="173847"/>
    <s v="WHI"/>
    <s v="Whitton"/>
    <m/>
    <m/>
    <m/>
    <m/>
    <m/>
    <m/>
    <m/>
    <m/>
    <m/>
  </r>
  <r>
    <s v="Small Sites Trend"/>
    <s v="MIX"/>
    <m/>
    <m/>
    <m/>
    <m/>
    <m/>
    <x v="4"/>
    <s v="Open Market / Affordable"/>
    <x v="16"/>
    <m/>
    <s v="Small Sites Trend"/>
    <m/>
    <m/>
    <m/>
    <m/>
    <m/>
    <m/>
    <m/>
    <m/>
    <m/>
    <m/>
    <m/>
    <m/>
    <m/>
    <m/>
    <m/>
    <m/>
    <m/>
    <m/>
    <m/>
    <m/>
    <m/>
    <m/>
    <m/>
    <m/>
    <m/>
    <m/>
    <m/>
    <m/>
    <m/>
    <m/>
    <n v="742"/>
    <m/>
    <m/>
    <n v="20"/>
    <n v="20"/>
    <n v="234"/>
    <n v="234"/>
    <n v="234"/>
    <n v="234"/>
    <n v="234"/>
    <n v="234"/>
    <n v="234"/>
    <n v="234"/>
    <n v="742"/>
    <n v="1912"/>
    <m/>
    <m/>
    <m/>
    <m/>
    <m/>
    <s v="N/A"/>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7.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8.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9.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0.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7.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8.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9.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0.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7.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8.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9.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60.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6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6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6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6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6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6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67.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68.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69.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70.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7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7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7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7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7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7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9.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8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8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8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4F54616-69B6-45DC-AC50-79D27B932CFD}" name="PivotTable66" cacheId="3"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E201:E202" firstHeaderRow="1" firstDataRow="1" firstDataCol="0" rowPageCount="3" colPageCount="1"/>
  <pivotFields count="72">
    <pivotField showAll="0" defaultSubtotal="0"/>
    <pivotField axis="axisPage" multipleItemSelectionAllowed="1" showAll="0" defaultSubtotal="0">
      <items count="6">
        <item h="1" x="2"/>
        <item h="1" x="1"/>
        <item h="1" x="3"/>
        <item x="4"/>
        <item x="0"/>
        <item h="1" x="5"/>
      </items>
    </pivotField>
    <pivotField showAll="0" defaultSubtotal="0"/>
    <pivotField showAll="0"/>
    <pivotField showAll="0"/>
    <pivotField showAll="0" defaultSubtotal="0"/>
    <pivotField showAll="0" defaultSubtotal="0"/>
    <pivotField axis="axisPage" multipleItemSelectionAllowed="1" showAll="0" defaultSubtotal="0">
      <items count="9">
        <item h="1" x="0"/>
        <item x="1"/>
        <item h="1" x="2"/>
        <item h="1" m="1" x="7"/>
        <item h="1" m="1" x="8"/>
        <item h="1" x="3"/>
        <item h="1" x="4"/>
        <item h="1" m="1" x="6"/>
        <item h="1" x="5"/>
      </items>
    </pivotField>
    <pivotField axis="axisPage" multipleItemSelectionAllowed="1" showAll="0" defaultSubtotal="0">
      <items count="9">
        <item h="1" x="0"/>
        <item x="3"/>
        <item h="1" x="4"/>
        <item h="1" x="5"/>
        <item h="1" x="1"/>
        <item x="2"/>
        <item h="1" x="6"/>
        <item h="1" x="7"/>
        <item h="1" x="8"/>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3">
    <pageField fld="7" hier="-1"/>
    <pageField fld="1" hier="-1"/>
    <pageField fld="8" hier="-1"/>
  </pageFields>
  <dataFields count="1">
    <dataField name="Sum of Units Proposed" fld="32" baseField="0" baseItem="0"/>
  </dataFields>
  <formats count="37">
    <format dxfId="36">
      <pivotArea type="all" dataOnly="0" outline="0" fieldPosition="0"/>
    </format>
    <format dxfId="35">
      <pivotArea type="all" dataOnly="0" outline="0" fieldPosition="0"/>
    </format>
    <format dxfId="34">
      <pivotArea type="all" dataOnly="0" outline="0" fieldPosition="0"/>
    </format>
    <format dxfId="33">
      <pivotArea type="all" dataOnly="0" outline="0" fieldPosition="0"/>
    </format>
    <format dxfId="32">
      <pivotArea type="all" dataOnly="0" outline="0" fieldPosition="0"/>
    </format>
    <format dxfId="31">
      <pivotArea type="all" dataOnly="0" outline="0" fieldPosition="0"/>
    </format>
    <format dxfId="30">
      <pivotArea type="all" dataOnly="0" outline="0" fieldPosition="0"/>
    </format>
    <format dxfId="29">
      <pivotArea type="all" dataOnly="0" outline="0" fieldPosition="0"/>
    </format>
    <format dxfId="28">
      <pivotArea type="all" dataOnly="0" outline="0" fieldPosition="0"/>
    </format>
    <format dxfId="27">
      <pivotArea type="all" dataOnly="0" outline="0" fieldPosition="0"/>
    </format>
    <format dxfId="26">
      <pivotArea type="all" dataOnly="0" outline="0" fieldPosition="0"/>
    </format>
    <format dxfId="25">
      <pivotArea outline="0" collapsedLevelsAreSubtotals="1" fieldPosition="0"/>
    </format>
    <format dxfId="24">
      <pivotArea dataOnly="0" labelOnly="1" outline="0" axis="axisValues" fieldPosition="0"/>
    </format>
    <format dxfId="23">
      <pivotArea type="all" dataOnly="0" outline="0" fieldPosition="0"/>
    </format>
    <format dxfId="22">
      <pivotArea outline="0" collapsedLevelsAreSubtotals="1" fieldPosition="0"/>
    </format>
    <format dxfId="21">
      <pivotArea dataOnly="0" labelOnly="1" outline="0" axis="axisValues" fieldPosition="0"/>
    </format>
    <format dxfId="20">
      <pivotArea type="all" dataOnly="0" outline="0" fieldPosition="0"/>
    </format>
    <format dxfId="19">
      <pivotArea outline="0" collapsedLevelsAreSubtotals="1" fieldPosition="0"/>
    </format>
    <format dxfId="18">
      <pivotArea dataOnly="0" labelOnly="1" outline="0" axis="axisValues" fieldPosition="0"/>
    </format>
    <format dxfId="17">
      <pivotArea type="all" dataOnly="0" outline="0" fieldPosition="0"/>
    </format>
    <format dxfId="16">
      <pivotArea outline="0" collapsedLevelsAreSubtotals="1" fieldPosition="0"/>
    </format>
    <format dxfId="15">
      <pivotArea dataOnly="0" labelOnly="1" outline="0" axis="axisValues" fieldPosition="0"/>
    </format>
    <format dxfId="14">
      <pivotArea type="all" dataOnly="0" outline="0" fieldPosition="0"/>
    </format>
    <format dxfId="13">
      <pivotArea outline="0" collapsedLevelsAreSubtotals="1" fieldPosition="0"/>
    </format>
    <format dxfId="12">
      <pivotArea dataOnly="0" labelOnly="1" outline="0" axis="axisValues" fieldPosition="0"/>
    </format>
    <format dxfId="11">
      <pivotArea type="all" dataOnly="0" outline="0" fieldPosition="0"/>
    </format>
    <format dxfId="10">
      <pivotArea outline="0" collapsedLevelsAreSubtotals="1" fieldPosition="0"/>
    </format>
    <format dxfId="9">
      <pivotArea dataOnly="0" labelOnly="1" outline="0" axis="axisValues" fieldPosition="0"/>
    </format>
    <format dxfId="8">
      <pivotArea type="all" dataOnly="0" outline="0" fieldPosition="0"/>
    </format>
    <format dxfId="7">
      <pivotArea outline="0" collapsedLevelsAreSubtotals="1" fieldPosition="0"/>
    </format>
    <format dxfId="6">
      <pivotArea dataOnly="0" labelOnly="1" outline="0" axis="axisValues" fieldPosition="0"/>
    </format>
    <format dxfId="5">
      <pivotArea type="all" dataOnly="0" outline="0" fieldPosition="0"/>
    </format>
    <format dxfId="4">
      <pivotArea outline="0" collapsedLevelsAreSubtotals="1" fieldPosition="0"/>
    </format>
    <format dxfId="3">
      <pivotArea dataOnly="0" labelOnly="1" outline="0" axis="axisValues" fieldPosition="0"/>
    </format>
    <format dxfId="2">
      <pivotArea type="all" dataOnly="0" outline="0" fieldPosition="0"/>
    </format>
    <format dxfId="1">
      <pivotArea outline="0" collapsedLevelsAreSubtotals="1"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CD18320-FFF1-4D8F-BCCC-2D129CA647BF}" name="PivotTable63" cacheId="3"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164:B165" firstHeaderRow="1" firstDataRow="1" firstDataCol="0" rowPageCount="3" colPageCount="1"/>
  <pivotFields count="72">
    <pivotField showAll="0" defaultSubtotal="0"/>
    <pivotField axis="axisPage" multipleItemSelectionAllowed="1" showAll="0" defaultSubtotal="0">
      <items count="6">
        <item h="1" x="2"/>
        <item h="1" x="1"/>
        <item h="1" x="3"/>
        <item x="4"/>
        <item x="0"/>
        <item h="1" x="5"/>
      </items>
    </pivotField>
    <pivotField showAll="0" defaultSubtotal="0"/>
    <pivotField showAll="0"/>
    <pivotField showAll="0"/>
    <pivotField showAll="0" defaultSubtotal="0"/>
    <pivotField showAll="0" defaultSubtotal="0"/>
    <pivotField axis="axisPage" multipleItemSelectionAllowed="1" showAll="0" defaultSubtotal="0">
      <items count="9">
        <item x="0"/>
        <item h="1" x="1"/>
        <item h="1" x="2"/>
        <item h="1" m="1" x="7"/>
        <item h="1" m="1" x="8"/>
        <item h="1" x="3"/>
        <item h="1" x="4"/>
        <item h="1" m="1" x="6"/>
        <item h="1" x="5"/>
      </items>
    </pivotField>
    <pivotField axis="axisPage" multipleItemSelectionAllowed="1" showAll="0" defaultSubtotal="0">
      <items count="9">
        <item x="0"/>
        <item h="1" x="3"/>
        <item h="1" x="4"/>
        <item h="1" x="5"/>
        <item h="1" x="1"/>
        <item h="1" x="2"/>
        <item h="1" x="6"/>
        <item h="1" x="7"/>
        <item h="1" x="8"/>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3">
    <pageField fld="7" hier="-1"/>
    <pageField fld="1" hier="-1"/>
    <pageField fld="8" hier="-1"/>
  </pageFields>
  <dataFields count="1">
    <dataField name="Sum of Units Proposed" fld="32" baseField="0" baseItem="0"/>
  </dataFields>
  <formats count="37">
    <format dxfId="393">
      <pivotArea type="all" dataOnly="0" outline="0" fieldPosition="0"/>
    </format>
    <format dxfId="392">
      <pivotArea type="all" dataOnly="0" outline="0" fieldPosition="0"/>
    </format>
    <format dxfId="391">
      <pivotArea type="all" dataOnly="0" outline="0" fieldPosition="0"/>
    </format>
    <format dxfId="390">
      <pivotArea type="all" dataOnly="0" outline="0" fieldPosition="0"/>
    </format>
    <format dxfId="389">
      <pivotArea type="all" dataOnly="0" outline="0" fieldPosition="0"/>
    </format>
    <format dxfId="388">
      <pivotArea type="all" dataOnly="0" outline="0" fieldPosition="0"/>
    </format>
    <format dxfId="387">
      <pivotArea type="all" dataOnly="0" outline="0" fieldPosition="0"/>
    </format>
    <format dxfId="386">
      <pivotArea type="all" dataOnly="0" outline="0" fieldPosition="0"/>
    </format>
    <format dxfId="385">
      <pivotArea type="all" dataOnly="0" outline="0" fieldPosition="0"/>
    </format>
    <format dxfId="384">
      <pivotArea type="all" dataOnly="0" outline="0" fieldPosition="0"/>
    </format>
    <format dxfId="383">
      <pivotArea type="all" dataOnly="0" outline="0" fieldPosition="0"/>
    </format>
    <format dxfId="382">
      <pivotArea outline="0" collapsedLevelsAreSubtotals="1" fieldPosition="0"/>
    </format>
    <format dxfId="381">
      <pivotArea dataOnly="0" labelOnly="1" outline="0" axis="axisValues" fieldPosition="0"/>
    </format>
    <format dxfId="380">
      <pivotArea type="all" dataOnly="0" outline="0" fieldPosition="0"/>
    </format>
    <format dxfId="379">
      <pivotArea outline="0" collapsedLevelsAreSubtotals="1" fieldPosition="0"/>
    </format>
    <format dxfId="378">
      <pivotArea dataOnly="0" labelOnly="1" outline="0" axis="axisValues" fieldPosition="0"/>
    </format>
    <format dxfId="377">
      <pivotArea type="all" dataOnly="0" outline="0" fieldPosition="0"/>
    </format>
    <format dxfId="376">
      <pivotArea outline="0" collapsedLevelsAreSubtotals="1" fieldPosition="0"/>
    </format>
    <format dxfId="375">
      <pivotArea dataOnly="0" labelOnly="1" outline="0" axis="axisValues" fieldPosition="0"/>
    </format>
    <format dxfId="374">
      <pivotArea type="all" dataOnly="0" outline="0" fieldPosition="0"/>
    </format>
    <format dxfId="373">
      <pivotArea outline="0" collapsedLevelsAreSubtotals="1" fieldPosition="0"/>
    </format>
    <format dxfId="372">
      <pivotArea dataOnly="0" labelOnly="1" outline="0" axis="axisValues" fieldPosition="0"/>
    </format>
    <format dxfId="371">
      <pivotArea type="all" dataOnly="0" outline="0" fieldPosition="0"/>
    </format>
    <format dxfId="370">
      <pivotArea outline="0" collapsedLevelsAreSubtotals="1" fieldPosition="0"/>
    </format>
    <format dxfId="369">
      <pivotArea dataOnly="0" labelOnly="1" outline="0" axis="axisValues" fieldPosition="0"/>
    </format>
    <format dxfId="368">
      <pivotArea type="all" dataOnly="0" outline="0" fieldPosition="0"/>
    </format>
    <format dxfId="367">
      <pivotArea outline="0" collapsedLevelsAreSubtotals="1" fieldPosition="0"/>
    </format>
    <format dxfId="366">
      <pivotArea dataOnly="0" labelOnly="1" outline="0" axis="axisValues" fieldPosition="0"/>
    </format>
    <format dxfId="365">
      <pivotArea type="all" dataOnly="0" outline="0" fieldPosition="0"/>
    </format>
    <format dxfId="364">
      <pivotArea outline="0" collapsedLevelsAreSubtotals="1" fieldPosition="0"/>
    </format>
    <format dxfId="363">
      <pivotArea dataOnly="0" labelOnly="1" outline="0" axis="axisValues" fieldPosition="0"/>
    </format>
    <format dxfId="362">
      <pivotArea type="all" dataOnly="0" outline="0" fieldPosition="0"/>
    </format>
    <format dxfId="361">
      <pivotArea outline="0" collapsedLevelsAreSubtotals="1" fieldPosition="0"/>
    </format>
    <format dxfId="360">
      <pivotArea dataOnly="0" labelOnly="1" outline="0" axis="axisValues" fieldPosition="0"/>
    </format>
    <format dxfId="359">
      <pivotArea type="all" dataOnly="0" outline="0" fieldPosition="0"/>
    </format>
    <format dxfId="358">
      <pivotArea outline="0" collapsedLevelsAreSubtotals="1" fieldPosition="0"/>
    </format>
    <format dxfId="35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6A853DC4-E1A4-4BA1-8A93-5509D61B53DB}" name="PivotTable78" cacheId="3"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E368:F385" firstHeaderRow="1" firstDataRow="1" firstDataCol="1" rowPageCount="3" colPageCount="1"/>
  <pivotFields count="72">
    <pivotField showAll="0" defaultSubtotal="0"/>
    <pivotField axis="axisPage" multipleItemSelectionAllowed="1" showAll="0" defaultSubtotal="0">
      <items count="6">
        <item h="1" x="2"/>
        <item h="1" x="1"/>
        <item h="1" x="3"/>
        <item x="4"/>
        <item x="0"/>
        <item h="1" x="5"/>
      </items>
    </pivotField>
    <pivotField axis="axisPage" multipleItemSelectionAllowed="1" showAll="0" defaultSubtotal="0">
      <items count="2">
        <item x="1"/>
        <item x="0"/>
      </items>
    </pivotField>
    <pivotField showAll="0"/>
    <pivotField showAll="0"/>
    <pivotField showAll="0" defaultSubtotal="0"/>
    <pivotField showAll="0" defaultSubtotal="0"/>
    <pivotField axis="axisPage" multipleItemSelectionAllowed="1" showAll="0" defaultSubtotal="0">
      <items count="9">
        <item h="1" x="0"/>
        <item h="1" x="1"/>
        <item x="2"/>
        <item h="1" m="1" x="7"/>
        <item h="1" x="3"/>
        <item h="1" x="4"/>
        <item h="1" m="1" x="6"/>
        <item h="1" m="1" x="8"/>
        <item h="1" x="5"/>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21">
        <item x="3"/>
        <item x="11"/>
        <item x="10"/>
        <item x="6"/>
        <item x="16"/>
        <item x="13"/>
        <item x="4"/>
        <item x="0"/>
        <item x="12"/>
        <item x="8"/>
        <item x="2"/>
        <item x="5"/>
        <item x="1"/>
        <item x="15"/>
        <item x="9"/>
        <item x="17"/>
        <item x="14"/>
        <item x="7"/>
        <item x="19"/>
        <item m="1" x="20"/>
        <item x="18"/>
      </items>
    </pivotField>
    <pivotField axis="axisRow" showAll="0">
      <items count="21">
        <item x="5"/>
        <item x="1"/>
        <item x="6"/>
        <item x="9"/>
        <item x="12"/>
        <item x="17"/>
        <item x="11"/>
        <item x="14"/>
        <item x="13"/>
        <item x="10"/>
        <item x="16"/>
        <item x="4"/>
        <item x="8"/>
        <item x="0"/>
        <item x="2"/>
        <item x="3"/>
        <item x="7"/>
        <item x="15"/>
        <item x="18"/>
        <item x="19"/>
        <item t="default"/>
      </items>
    </pivotField>
    <pivotField showAll="0"/>
    <pivotField showAll="0"/>
    <pivotField showAll="0"/>
    <pivotField showAll="0"/>
    <pivotField showAll="0"/>
    <pivotField showAll="0"/>
    <pivotField showAll="0"/>
    <pivotField showAll="0"/>
    <pivotField showAll="0"/>
  </pivotFields>
  <rowFields count="1">
    <field x="62"/>
  </rowFields>
  <rowItems count="17">
    <i>
      <x/>
    </i>
    <i>
      <x v="1"/>
    </i>
    <i>
      <x v="2"/>
    </i>
    <i>
      <x v="3"/>
    </i>
    <i>
      <x v="4"/>
    </i>
    <i>
      <x v="5"/>
    </i>
    <i>
      <x v="6"/>
    </i>
    <i>
      <x v="7"/>
    </i>
    <i>
      <x v="8"/>
    </i>
    <i>
      <x v="9"/>
    </i>
    <i>
      <x v="10"/>
    </i>
    <i>
      <x v="11"/>
    </i>
    <i>
      <x v="12"/>
    </i>
    <i>
      <x v="13"/>
    </i>
    <i>
      <x v="15"/>
    </i>
    <i>
      <x v="16"/>
    </i>
    <i t="grand">
      <x/>
    </i>
  </rowItems>
  <colItems count="1">
    <i/>
  </colItems>
  <pageFields count="3">
    <pageField fld="7" hier="-1"/>
    <pageField fld="2" hier="-1"/>
    <pageField fld="1" hier="-1"/>
  </pageFields>
  <dataFields count="1">
    <dataField name="Sum of Net Dwellings" fld="42" baseField="0" baseItem="0"/>
  </dataFields>
  <formats count="49">
    <format dxfId="442">
      <pivotArea type="all" dataOnly="0" outline="0" fieldPosition="0"/>
    </format>
    <format dxfId="441">
      <pivotArea type="all" dataOnly="0" outline="0" fieldPosition="0"/>
    </format>
    <format dxfId="440">
      <pivotArea type="all" dataOnly="0" outline="0" fieldPosition="0"/>
    </format>
    <format dxfId="439">
      <pivotArea type="all" dataOnly="0" outline="0" fieldPosition="0"/>
    </format>
    <format dxfId="438">
      <pivotArea type="all" dataOnly="0" outline="0" fieldPosition="0"/>
    </format>
    <format dxfId="437">
      <pivotArea type="all" dataOnly="0" outline="0" fieldPosition="0"/>
    </format>
    <format dxfId="436">
      <pivotArea type="all" dataOnly="0" outline="0" fieldPosition="0"/>
    </format>
    <format dxfId="435">
      <pivotArea field="61" type="button" dataOnly="0" labelOnly="1" outline="0"/>
    </format>
    <format dxfId="434">
      <pivotArea dataOnly="0" labelOnly="1" outline="0" fieldPosition="0">
        <references count="1">
          <reference field="4294967294" count="1">
            <x v="0"/>
          </reference>
        </references>
      </pivotArea>
    </format>
    <format dxfId="433">
      <pivotArea field="61" type="button" dataOnly="0" labelOnly="1" outline="0"/>
    </format>
    <format dxfId="432">
      <pivotArea dataOnly="0" labelOnly="1" outline="0" fieldPosition="0">
        <references count="1">
          <reference field="4294967294" count="1">
            <x v="0"/>
          </reference>
        </references>
      </pivotArea>
    </format>
    <format dxfId="431">
      <pivotArea field="61" type="button" dataOnly="0" labelOnly="1" outline="0"/>
    </format>
    <format dxfId="430">
      <pivotArea dataOnly="0" labelOnly="1" outline="0" fieldPosition="0">
        <references count="1">
          <reference field="4294967294" count="1">
            <x v="0"/>
          </reference>
        </references>
      </pivotArea>
    </format>
    <format dxfId="429">
      <pivotArea type="all" dataOnly="0" outline="0" fieldPosition="0"/>
    </format>
    <format dxfId="428">
      <pivotArea type="all" dataOnly="0" outline="0" fieldPosition="0"/>
    </format>
    <format dxfId="427">
      <pivotArea type="all" dataOnly="0" outline="0" fieldPosition="0"/>
    </format>
    <format dxfId="426">
      <pivotArea type="all" dataOnly="0" outline="0" fieldPosition="0"/>
    </format>
    <format dxfId="425">
      <pivotArea outline="0" collapsedLevelsAreSubtotals="1" fieldPosition="0"/>
    </format>
    <format dxfId="424">
      <pivotArea field="61" type="button" dataOnly="0" labelOnly="1" outline="0"/>
    </format>
    <format dxfId="423">
      <pivotArea dataOnly="0" labelOnly="1" grandRow="1" outline="0" fieldPosition="0"/>
    </format>
    <format dxfId="422">
      <pivotArea dataOnly="0" labelOnly="1" outline="0" axis="axisValues" fieldPosition="0"/>
    </format>
    <format dxfId="421">
      <pivotArea type="all" dataOnly="0" outline="0" fieldPosition="0"/>
    </format>
    <format dxfId="420">
      <pivotArea outline="0" collapsedLevelsAreSubtotals="1" fieldPosition="0"/>
    </format>
    <format dxfId="419">
      <pivotArea field="61" type="button" dataOnly="0" labelOnly="1" outline="0"/>
    </format>
    <format dxfId="418">
      <pivotArea dataOnly="0" labelOnly="1" grandRow="1" outline="0" fieldPosition="0"/>
    </format>
    <format dxfId="417">
      <pivotArea dataOnly="0" labelOnly="1" outline="0" axis="axisValues" fieldPosition="0"/>
    </format>
    <format dxfId="416">
      <pivotArea type="all" dataOnly="0" outline="0" fieldPosition="0"/>
    </format>
    <format dxfId="415">
      <pivotArea outline="0" collapsedLevelsAreSubtotals="1" fieldPosition="0"/>
    </format>
    <format dxfId="414">
      <pivotArea field="61" type="button" dataOnly="0" labelOnly="1" outline="0"/>
    </format>
    <format dxfId="413">
      <pivotArea dataOnly="0" labelOnly="1" grandRow="1" outline="0" fieldPosition="0"/>
    </format>
    <format dxfId="412">
      <pivotArea dataOnly="0" labelOnly="1" outline="0" axis="axisValues" fieldPosition="0"/>
    </format>
    <format dxfId="411">
      <pivotArea type="all" dataOnly="0" outline="0" fieldPosition="0"/>
    </format>
    <format dxfId="410">
      <pivotArea outline="0" collapsedLevelsAreSubtotals="1" fieldPosition="0"/>
    </format>
    <format dxfId="409">
      <pivotArea field="62" type="button" dataOnly="0" labelOnly="1" outline="0" axis="axisRow" fieldPosition="0"/>
    </format>
    <format dxfId="408">
      <pivotArea dataOnly="0" labelOnly="1" fieldPosition="0">
        <references count="1">
          <reference field="62" count="16">
            <x v="0"/>
            <x v="1"/>
            <x v="2"/>
            <x v="3"/>
            <x v="4"/>
            <x v="5"/>
            <x v="6"/>
            <x v="7"/>
            <x v="8"/>
            <x v="9"/>
            <x v="10"/>
            <x v="11"/>
            <x v="12"/>
            <x v="13"/>
            <x v="15"/>
            <x v="16"/>
          </reference>
        </references>
      </pivotArea>
    </format>
    <format dxfId="407">
      <pivotArea dataOnly="0" labelOnly="1" grandRow="1" outline="0" fieldPosition="0"/>
    </format>
    <format dxfId="406">
      <pivotArea dataOnly="0" labelOnly="1" outline="0" axis="axisValues" fieldPosition="0"/>
    </format>
    <format dxfId="405">
      <pivotArea type="all" dataOnly="0" outline="0" fieldPosition="0"/>
    </format>
    <format dxfId="404">
      <pivotArea outline="0" collapsedLevelsAreSubtotals="1" fieldPosition="0"/>
    </format>
    <format dxfId="403">
      <pivotArea field="62" type="button" dataOnly="0" labelOnly="1" outline="0" axis="axisRow" fieldPosition="0"/>
    </format>
    <format dxfId="402">
      <pivotArea dataOnly="0" labelOnly="1" fieldPosition="0">
        <references count="1">
          <reference field="62" count="16">
            <x v="0"/>
            <x v="1"/>
            <x v="2"/>
            <x v="3"/>
            <x v="4"/>
            <x v="5"/>
            <x v="6"/>
            <x v="7"/>
            <x v="8"/>
            <x v="9"/>
            <x v="10"/>
            <x v="11"/>
            <x v="12"/>
            <x v="13"/>
            <x v="15"/>
            <x v="16"/>
          </reference>
        </references>
      </pivotArea>
    </format>
    <format dxfId="401">
      <pivotArea dataOnly="0" labelOnly="1" grandRow="1" outline="0" fieldPosition="0"/>
    </format>
    <format dxfId="400">
      <pivotArea dataOnly="0" labelOnly="1" outline="0" axis="axisValues" fieldPosition="0"/>
    </format>
    <format dxfId="399">
      <pivotArea type="all" dataOnly="0" outline="0" fieldPosition="0"/>
    </format>
    <format dxfId="398">
      <pivotArea outline="0" collapsedLevelsAreSubtotals="1" fieldPosition="0"/>
    </format>
    <format dxfId="397">
      <pivotArea field="62" type="button" dataOnly="0" labelOnly="1" outline="0" axis="axisRow" fieldPosition="0"/>
    </format>
    <format dxfId="396">
      <pivotArea dataOnly="0" labelOnly="1" fieldPosition="0">
        <references count="1">
          <reference field="62" count="16">
            <x v="0"/>
            <x v="1"/>
            <x v="2"/>
            <x v="3"/>
            <x v="4"/>
            <x v="5"/>
            <x v="6"/>
            <x v="7"/>
            <x v="8"/>
            <x v="9"/>
            <x v="10"/>
            <x v="11"/>
            <x v="12"/>
            <x v="13"/>
            <x v="15"/>
            <x v="16"/>
          </reference>
        </references>
      </pivotArea>
    </format>
    <format dxfId="395">
      <pivotArea dataOnly="0" labelOnly="1" grandRow="1" outline="0" fieldPosition="0"/>
    </format>
    <format dxfId="39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3AE451CC-2A42-48E9-AED3-9C2439E05C5E}" name="PivotTable45" cacheId="3"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115:B116" firstHeaderRow="1" firstDataRow="1" firstDataCol="0" rowPageCount="2" colPageCount="1"/>
  <pivotFields count="72">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9">
        <item x="0"/>
        <item h="1" x="1"/>
        <item h="1" x="2"/>
        <item h="1" m="1" x="7"/>
        <item h="1" m="1" x="8"/>
        <item h="1" x="3"/>
        <item h="1" x="4"/>
        <item h="1" m="1" x="6"/>
        <item h="1" x="5"/>
      </items>
    </pivotField>
    <pivotField axis="axisPage" multipleItemSelectionAllowed="1" showAll="0" defaultSubtotal="0">
      <items count="9">
        <item x="0"/>
        <item h="1" x="3"/>
        <item h="1" x="4"/>
        <item h="1" x="5"/>
        <item h="1" x="1"/>
        <item h="1" x="2"/>
        <item h="1" x="6"/>
        <item h="1" x="7"/>
        <item h="1" x="8"/>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7" hier="-1"/>
    <pageField fld="8" hier="-1"/>
  </pageFields>
  <dataFields count="1">
    <dataField name="Sum of Net Dwellings" fld="42" baseField="0" baseItem="0"/>
  </dataFields>
  <formats count="37">
    <format dxfId="479">
      <pivotArea type="all" dataOnly="0" outline="0" fieldPosition="0"/>
    </format>
    <format dxfId="478">
      <pivotArea type="all" dataOnly="0" outline="0" fieldPosition="0"/>
    </format>
    <format dxfId="477">
      <pivotArea type="all" dataOnly="0" outline="0" fieldPosition="0"/>
    </format>
    <format dxfId="476">
      <pivotArea type="all" dataOnly="0" outline="0" fieldPosition="0"/>
    </format>
    <format dxfId="475">
      <pivotArea type="all" dataOnly="0" outline="0" fieldPosition="0"/>
    </format>
    <format dxfId="474">
      <pivotArea type="all" dataOnly="0" outline="0" fieldPosition="0"/>
    </format>
    <format dxfId="473">
      <pivotArea type="all" dataOnly="0" outline="0" fieldPosition="0"/>
    </format>
    <format dxfId="472">
      <pivotArea type="all" dataOnly="0" outline="0" fieldPosition="0"/>
    </format>
    <format dxfId="471">
      <pivotArea type="all" dataOnly="0" outline="0" fieldPosition="0"/>
    </format>
    <format dxfId="470">
      <pivotArea type="all" dataOnly="0" outline="0" fieldPosition="0"/>
    </format>
    <format dxfId="469">
      <pivotArea type="all" dataOnly="0" outline="0" fieldPosition="0"/>
    </format>
    <format dxfId="468">
      <pivotArea outline="0" collapsedLevelsAreSubtotals="1" fieldPosition="0"/>
    </format>
    <format dxfId="467">
      <pivotArea dataOnly="0" labelOnly="1" outline="0" axis="axisValues" fieldPosition="0"/>
    </format>
    <format dxfId="466">
      <pivotArea type="all" dataOnly="0" outline="0" fieldPosition="0"/>
    </format>
    <format dxfId="465">
      <pivotArea outline="0" collapsedLevelsAreSubtotals="1" fieldPosition="0"/>
    </format>
    <format dxfId="464">
      <pivotArea dataOnly="0" labelOnly="1" outline="0" axis="axisValues" fieldPosition="0"/>
    </format>
    <format dxfId="463">
      <pivotArea type="all" dataOnly="0" outline="0" fieldPosition="0"/>
    </format>
    <format dxfId="462">
      <pivotArea outline="0" collapsedLevelsAreSubtotals="1" fieldPosition="0"/>
    </format>
    <format dxfId="461">
      <pivotArea dataOnly="0" labelOnly="1" outline="0" axis="axisValues" fieldPosition="0"/>
    </format>
    <format dxfId="460">
      <pivotArea type="all" dataOnly="0" outline="0" fieldPosition="0"/>
    </format>
    <format dxfId="459">
      <pivotArea outline="0" collapsedLevelsAreSubtotals="1" fieldPosition="0"/>
    </format>
    <format dxfId="458">
      <pivotArea dataOnly="0" labelOnly="1" outline="0" axis="axisValues" fieldPosition="0"/>
    </format>
    <format dxfId="457">
      <pivotArea type="all" dataOnly="0" outline="0" fieldPosition="0"/>
    </format>
    <format dxfId="456">
      <pivotArea outline="0" collapsedLevelsAreSubtotals="1" fieldPosition="0"/>
    </format>
    <format dxfId="455">
      <pivotArea dataOnly="0" labelOnly="1" outline="0" axis="axisValues" fieldPosition="0"/>
    </format>
    <format dxfId="454">
      <pivotArea type="all" dataOnly="0" outline="0" fieldPosition="0"/>
    </format>
    <format dxfId="453">
      <pivotArea outline="0" collapsedLevelsAreSubtotals="1" fieldPosition="0"/>
    </format>
    <format dxfId="452">
      <pivotArea dataOnly="0" labelOnly="1" outline="0" axis="axisValues" fieldPosition="0"/>
    </format>
    <format dxfId="451">
      <pivotArea type="all" dataOnly="0" outline="0" fieldPosition="0"/>
    </format>
    <format dxfId="450">
      <pivotArea outline="0" collapsedLevelsAreSubtotals="1" fieldPosition="0"/>
    </format>
    <format dxfId="449">
      <pivotArea dataOnly="0" labelOnly="1" outline="0" axis="axisValues" fieldPosition="0"/>
    </format>
    <format dxfId="448">
      <pivotArea type="all" dataOnly="0" outline="0" fieldPosition="0"/>
    </format>
    <format dxfId="447">
      <pivotArea outline="0" collapsedLevelsAreSubtotals="1" fieldPosition="0"/>
    </format>
    <format dxfId="446">
      <pivotArea dataOnly="0" labelOnly="1" outline="0" axis="axisValues" fieldPosition="0"/>
    </format>
    <format dxfId="445">
      <pivotArea type="all" dataOnly="0" outline="0" fieldPosition="0"/>
    </format>
    <format dxfId="444">
      <pivotArea outline="0" collapsedLevelsAreSubtotals="1" fieldPosition="0"/>
    </format>
    <format dxfId="44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BCB6CCCB-F52B-484F-83B0-5E000AB72ADC}" name="PivotTable39" cacheId="3"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352:I357" firstHeaderRow="0" firstDataRow="1" firstDataCol="1" rowPageCount="2" colPageCount="1"/>
  <pivotFields count="72">
    <pivotField showAll="0" defaultSubtotal="0"/>
    <pivotField axis="axisPage" multipleItemSelectionAllowed="1" showAll="0" defaultSubtotal="0">
      <items count="6">
        <item h="1" x="2"/>
        <item h="1" x="1"/>
        <item h="1" x="3"/>
        <item x="4"/>
        <item x="0"/>
        <item h="1" x="5"/>
      </items>
    </pivotField>
    <pivotField showAll="0" defaultSubtotal="0"/>
    <pivotField showAll="0"/>
    <pivotField showAll="0"/>
    <pivotField showAll="0" defaultSubtotal="0"/>
    <pivotField showAll="0" defaultSubtotal="0"/>
    <pivotField axis="axisPage" multipleItemSelectionAllowed="1" showAll="0" defaultSubtotal="0">
      <items count="9">
        <item h="1" x="0"/>
        <item h="1" x="1"/>
        <item x="2"/>
        <item h="1" m="1" x="7"/>
        <item h="1" x="3"/>
        <item h="1" x="4"/>
        <item h="1" m="1" x="6"/>
        <item h="1" m="1" x="8"/>
        <item h="1" x="5"/>
      </items>
    </pivotField>
    <pivotField axis="axisRow" multipleItemSelectionAllowed="1" showAll="0" defaultSubtotal="0">
      <items count="9">
        <item x="0"/>
        <item x="3"/>
        <item x="4"/>
        <item x="5"/>
        <item x="1"/>
        <item x="2"/>
        <item x="6"/>
        <item x="7"/>
        <item x="8"/>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s>
  <rowFields count="1">
    <field x="8"/>
  </rowFields>
  <rowItems count="5">
    <i>
      <x/>
    </i>
    <i>
      <x v="1"/>
    </i>
    <i>
      <x v="2"/>
    </i>
    <i>
      <x v="4"/>
    </i>
    <i t="grand">
      <x/>
    </i>
  </rowItems>
  <colFields count="1">
    <field x="-2"/>
  </colFields>
  <colItems count="7">
    <i>
      <x/>
    </i>
    <i i="1">
      <x v="1"/>
    </i>
    <i i="2">
      <x v="2"/>
    </i>
    <i i="3">
      <x v="3"/>
    </i>
    <i i="4">
      <x v="4"/>
    </i>
    <i i="5">
      <x v="5"/>
    </i>
    <i i="6">
      <x v="6"/>
    </i>
  </colItems>
  <pageFields count="2">
    <pageField fld="7" hier="-1"/>
    <pageField fld="1" hier="-1"/>
  </pageFields>
  <dataFields count="7">
    <dataField name="Sum of 1 bed net" fld="33" baseField="0" baseItem="0"/>
    <dataField name="Sum of 2 bed net" fld="34" baseField="0" baseItem="0"/>
    <dataField name="Sum of 3 bed net" fld="35" baseField="0" baseItem="0"/>
    <dataField name="Sum of 4 bed net" fld="36" baseField="0" baseItem="0"/>
    <dataField name="Sum of 5 bed net" fld="37" baseField="0" baseItem="0"/>
    <dataField name="Sum of 6 bed net" fld="38" baseField="0" baseItem="0"/>
    <dataField name="Sum of 7 bed net" fld="39" baseField="0" baseItem="0"/>
  </dataFields>
  <formats count="46">
    <format dxfId="525">
      <pivotArea type="all" dataOnly="0" outline="0" fieldPosition="0"/>
    </format>
    <format dxfId="524">
      <pivotArea type="all" dataOnly="0" outline="0" fieldPosition="0"/>
    </format>
    <format dxfId="523">
      <pivotArea type="all" dataOnly="0" outline="0" fieldPosition="0"/>
    </format>
    <format dxfId="522">
      <pivotArea type="all" dataOnly="0" outline="0" fieldPosition="0"/>
    </format>
    <format dxfId="521">
      <pivotArea type="all" dataOnly="0" outline="0" fieldPosition="0"/>
    </format>
    <format dxfId="520">
      <pivotArea type="all" dataOnly="0" outline="0" fieldPosition="0"/>
    </format>
    <format dxfId="519">
      <pivotArea type="all" dataOnly="0" outline="0" fieldPosition="0"/>
    </format>
    <format dxfId="518">
      <pivotArea type="all" dataOnly="0" outline="0" fieldPosition="0"/>
    </format>
    <format dxfId="517">
      <pivotArea type="all" dataOnly="0" outline="0" fieldPosition="0"/>
    </format>
    <format dxfId="516">
      <pivotArea type="all" dataOnly="0" outline="0" fieldPosition="0"/>
    </format>
    <format dxfId="515">
      <pivotArea type="all" dataOnly="0" outline="0" fieldPosition="0"/>
    </format>
    <format dxfId="514">
      <pivotArea outline="0" collapsedLevelsAreSubtotals="1" fieldPosition="0"/>
    </format>
    <format dxfId="513">
      <pivotArea field="8" type="button" dataOnly="0" labelOnly="1" outline="0" axis="axisRow" fieldPosition="0"/>
    </format>
    <format dxfId="512">
      <pivotArea dataOnly="0" labelOnly="1" fieldPosition="0">
        <references count="1">
          <reference field="8" count="1">
            <x v="0"/>
          </reference>
        </references>
      </pivotArea>
    </format>
    <format dxfId="511">
      <pivotArea dataOnly="0" labelOnly="1" grandRow="1" outline="0" fieldPosition="0"/>
    </format>
    <format dxfId="510">
      <pivotArea dataOnly="0" labelOnly="1" outline="0" fieldPosition="0">
        <references count="1">
          <reference field="4294967294" count="7">
            <x v="0"/>
            <x v="1"/>
            <x v="2"/>
            <x v="3"/>
            <x v="4"/>
            <x v="5"/>
            <x v="6"/>
          </reference>
        </references>
      </pivotArea>
    </format>
    <format dxfId="509">
      <pivotArea type="all" dataOnly="0" outline="0" fieldPosition="0"/>
    </format>
    <format dxfId="508">
      <pivotArea outline="0" collapsedLevelsAreSubtotals="1" fieldPosition="0"/>
    </format>
    <format dxfId="507">
      <pivotArea field="8" type="button" dataOnly="0" labelOnly="1" outline="0" axis="axisRow" fieldPosition="0"/>
    </format>
    <format dxfId="506">
      <pivotArea dataOnly="0" labelOnly="1" fieldPosition="0">
        <references count="1">
          <reference field="8" count="1">
            <x v="0"/>
          </reference>
        </references>
      </pivotArea>
    </format>
    <format dxfId="505">
      <pivotArea dataOnly="0" labelOnly="1" grandRow="1" outline="0" fieldPosition="0"/>
    </format>
    <format dxfId="504">
      <pivotArea dataOnly="0" labelOnly="1" outline="0" fieldPosition="0">
        <references count="1">
          <reference field="4294967294" count="7">
            <x v="0"/>
            <x v="1"/>
            <x v="2"/>
            <x v="3"/>
            <x v="4"/>
            <x v="5"/>
            <x v="6"/>
          </reference>
        </references>
      </pivotArea>
    </format>
    <format dxfId="503">
      <pivotArea type="all" dataOnly="0" outline="0" fieldPosition="0"/>
    </format>
    <format dxfId="502">
      <pivotArea outline="0" collapsedLevelsAreSubtotals="1" fieldPosition="0"/>
    </format>
    <format dxfId="501">
      <pivotArea field="8" type="button" dataOnly="0" labelOnly="1" outline="0" axis="axisRow" fieldPosition="0"/>
    </format>
    <format dxfId="500">
      <pivotArea dataOnly="0" labelOnly="1" fieldPosition="0">
        <references count="1">
          <reference field="8" count="1">
            <x v="0"/>
          </reference>
        </references>
      </pivotArea>
    </format>
    <format dxfId="499">
      <pivotArea dataOnly="0" labelOnly="1" grandRow="1" outline="0" fieldPosition="0"/>
    </format>
    <format dxfId="498">
      <pivotArea dataOnly="0" labelOnly="1" outline="0" fieldPosition="0">
        <references count="1">
          <reference field="4294967294" count="7">
            <x v="0"/>
            <x v="1"/>
            <x v="2"/>
            <x v="3"/>
            <x v="4"/>
            <x v="5"/>
            <x v="6"/>
          </reference>
        </references>
      </pivotArea>
    </format>
    <format dxfId="497">
      <pivotArea type="all" dataOnly="0" outline="0" fieldPosition="0"/>
    </format>
    <format dxfId="496">
      <pivotArea outline="0" collapsedLevelsAreSubtotals="1" fieldPosition="0"/>
    </format>
    <format dxfId="495">
      <pivotArea field="8" type="button" dataOnly="0" labelOnly="1" outline="0" axis="axisRow" fieldPosition="0"/>
    </format>
    <format dxfId="494">
      <pivotArea dataOnly="0" labelOnly="1" fieldPosition="0">
        <references count="1">
          <reference field="8" count="4">
            <x v="0"/>
            <x v="1"/>
            <x v="2"/>
            <x v="4"/>
          </reference>
        </references>
      </pivotArea>
    </format>
    <format dxfId="493">
      <pivotArea dataOnly="0" labelOnly="1" grandRow="1" outline="0" fieldPosition="0"/>
    </format>
    <format dxfId="492">
      <pivotArea dataOnly="0" labelOnly="1" outline="0" fieldPosition="0">
        <references count="1">
          <reference field="4294967294" count="7">
            <x v="0"/>
            <x v="1"/>
            <x v="2"/>
            <x v="3"/>
            <x v="4"/>
            <x v="5"/>
            <x v="6"/>
          </reference>
        </references>
      </pivotArea>
    </format>
    <format dxfId="491">
      <pivotArea type="all" dataOnly="0" outline="0" fieldPosition="0"/>
    </format>
    <format dxfId="490">
      <pivotArea outline="0" collapsedLevelsAreSubtotals="1" fieldPosition="0"/>
    </format>
    <format dxfId="489">
      <pivotArea field="8" type="button" dataOnly="0" labelOnly="1" outline="0" axis="axisRow" fieldPosition="0"/>
    </format>
    <format dxfId="488">
      <pivotArea dataOnly="0" labelOnly="1" fieldPosition="0">
        <references count="1">
          <reference field="8" count="4">
            <x v="0"/>
            <x v="1"/>
            <x v="2"/>
            <x v="4"/>
          </reference>
        </references>
      </pivotArea>
    </format>
    <format dxfId="487">
      <pivotArea dataOnly="0" labelOnly="1" grandRow="1" outline="0" fieldPosition="0"/>
    </format>
    <format dxfId="486">
      <pivotArea dataOnly="0" labelOnly="1" outline="0" fieldPosition="0">
        <references count="1">
          <reference field="4294967294" count="7">
            <x v="0"/>
            <x v="1"/>
            <x v="2"/>
            <x v="3"/>
            <x v="4"/>
            <x v="5"/>
            <x v="6"/>
          </reference>
        </references>
      </pivotArea>
    </format>
    <format dxfId="485">
      <pivotArea type="all" dataOnly="0" outline="0" fieldPosition="0"/>
    </format>
    <format dxfId="484">
      <pivotArea outline="0" collapsedLevelsAreSubtotals="1" fieldPosition="0"/>
    </format>
    <format dxfId="483">
      <pivotArea field="8" type="button" dataOnly="0" labelOnly="1" outline="0" axis="axisRow" fieldPosition="0"/>
    </format>
    <format dxfId="482">
      <pivotArea dataOnly="0" labelOnly="1" fieldPosition="0">
        <references count="1">
          <reference field="8" count="4">
            <x v="0"/>
            <x v="1"/>
            <x v="2"/>
            <x v="4"/>
          </reference>
        </references>
      </pivotArea>
    </format>
    <format dxfId="481">
      <pivotArea dataOnly="0" labelOnly="1" grandRow="1" outline="0" fieldPosition="0"/>
    </format>
    <format dxfId="480">
      <pivotArea dataOnly="0" labelOnly="1" outline="0" fieldPosition="0">
        <references count="1">
          <reference field="4294967294" count="7">
            <x v="0"/>
            <x v="1"/>
            <x v="2"/>
            <x v="3"/>
            <x v="4"/>
            <x v="5"/>
            <x v="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B2FA7C3E-7544-434C-AAFA-899E0C0CE747}" name="PivotTable85" cacheId="3"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451:H463" firstHeaderRow="0" firstDataRow="1" firstDataCol="1" rowPageCount="1" colPageCount="1"/>
  <pivotFields count="72">
    <pivotField showAll="0" defaultSubtotal="0"/>
    <pivotField multipleItemSelectionAllowed="1" showAll="0" defaultSubtotal="0"/>
    <pivotField multipleItemSelectionAllowed="1" showAll="0" defaultSubtotal="0"/>
    <pivotField showAll="0"/>
    <pivotField showAll="0"/>
    <pivotField showAll="0" defaultSubtotal="0"/>
    <pivotField showAll="0" defaultSubtotal="0"/>
    <pivotField axis="axisPage" multipleItemSelectionAllowed="1" showAll="0" defaultSubtotal="0">
      <items count="9">
        <item h="1" x="0"/>
        <item h="1" x="1"/>
        <item h="1" x="2"/>
        <item h="1" m="1" x="7"/>
        <item h="1" m="1" x="8"/>
        <item x="3"/>
        <item x="4"/>
        <item h="1" m="1" x="6"/>
        <item h="1" x="5"/>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defaultSubtota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defaultSubtotal="0">
      <items count="21">
        <item x="0"/>
        <item x="6"/>
        <item x="14"/>
        <item x="4"/>
        <item x="16"/>
        <item x="9"/>
        <item x="3"/>
        <item x="7"/>
        <item x="5"/>
        <item x="11"/>
        <item x="13"/>
        <item x="8"/>
        <item x="10"/>
        <item x="1"/>
        <item x="2"/>
        <item x="12"/>
        <item x="17"/>
        <item x="15"/>
        <item x="19"/>
        <item m="1" x="20"/>
        <item x="18"/>
      </items>
    </pivotField>
    <pivotField axis="axisRow" showAll="0">
      <items count="21">
        <item x="5"/>
        <item x="1"/>
        <item x="6"/>
        <item x="9"/>
        <item x="12"/>
        <item x="17"/>
        <item x="11"/>
        <item x="14"/>
        <item x="13"/>
        <item x="10"/>
        <item x="16"/>
        <item x="4"/>
        <item x="8"/>
        <item x="0"/>
        <item x="2"/>
        <item x="3"/>
        <item x="7"/>
        <item x="15"/>
        <item x="18"/>
        <item x="19"/>
        <item t="default"/>
      </items>
    </pivotField>
    <pivotField showAll="0"/>
    <pivotField showAll="0"/>
    <pivotField showAll="0"/>
    <pivotField showAll="0"/>
    <pivotField showAll="0"/>
    <pivotField showAll="0"/>
    <pivotField showAll="0"/>
    <pivotField showAll="0"/>
    <pivotField showAll="0"/>
  </pivotFields>
  <rowFields count="1">
    <field x="62"/>
  </rowFields>
  <rowItems count="12">
    <i>
      <x v="2"/>
    </i>
    <i>
      <x v="3"/>
    </i>
    <i>
      <x v="8"/>
    </i>
    <i>
      <x v="9"/>
    </i>
    <i>
      <x v="10"/>
    </i>
    <i>
      <x v="11"/>
    </i>
    <i>
      <x v="12"/>
    </i>
    <i>
      <x v="14"/>
    </i>
    <i>
      <x v="15"/>
    </i>
    <i>
      <x v="17"/>
    </i>
    <i>
      <x v="18"/>
    </i>
    <i t="grand">
      <x/>
    </i>
  </rowItems>
  <colFields count="1">
    <field x="-2"/>
  </colFields>
  <colItems count="6">
    <i>
      <x/>
    </i>
    <i i="1">
      <x v="1"/>
    </i>
    <i i="2">
      <x v="2"/>
    </i>
    <i i="3">
      <x v="3"/>
    </i>
    <i i="4">
      <x v="4"/>
    </i>
    <i i="5">
      <x v="5"/>
    </i>
  </colItems>
  <pageFields count="1">
    <pageField fld="7" hier="-1"/>
  </pageFields>
  <dataFields count="6">
    <dataField name="Sum of 2027/28 (6)" fld="50" baseField="0" baseItem="0"/>
    <dataField name="Sum of 2028/29 (7)" fld="51" baseField="0" baseItem="0"/>
    <dataField name="Sum of 2029/30 (8)" fld="52" baseField="0" baseItem="0"/>
    <dataField name="Sum of 2030/31 (9)" fld="53" baseField="0" baseItem="0"/>
    <dataField name="Sum of 2031/32 (10)" fld="54" baseField="0" baseItem="0"/>
    <dataField name="Sum of 2022/2026 Total" fld="55" baseField="0" baseItem="0"/>
  </dataFields>
  <formats count="47">
    <format dxfId="572">
      <pivotArea type="all" dataOnly="0" outline="0" fieldPosition="0"/>
    </format>
    <format dxfId="571">
      <pivotArea type="all" dataOnly="0" outline="0" fieldPosition="0"/>
    </format>
    <format dxfId="570">
      <pivotArea type="all" dataOnly="0" outline="0" fieldPosition="0"/>
    </format>
    <format dxfId="569">
      <pivotArea type="all" dataOnly="0" outline="0" fieldPosition="0"/>
    </format>
    <format dxfId="568">
      <pivotArea type="all" dataOnly="0" outline="0" fieldPosition="0"/>
    </format>
    <format dxfId="567">
      <pivotArea type="all" dataOnly="0" outline="0" fieldPosition="0"/>
    </format>
    <format dxfId="566">
      <pivotArea type="all" dataOnly="0" outline="0" fieldPosition="0"/>
    </format>
    <format dxfId="565">
      <pivotArea field="61" type="button" dataOnly="0" labelOnly="1" outline="0"/>
    </format>
    <format dxfId="564">
      <pivotArea field="61" type="button" dataOnly="0" labelOnly="1" outline="0"/>
    </format>
    <format dxfId="563">
      <pivotArea field="61" type="button" dataOnly="0" labelOnly="1" outline="0"/>
    </format>
    <format dxfId="562">
      <pivotArea type="all" dataOnly="0" outline="0" fieldPosition="0"/>
    </format>
    <format dxfId="561">
      <pivotArea type="all" dataOnly="0" outline="0" fieldPosition="0"/>
    </format>
    <format dxfId="560">
      <pivotArea type="all" dataOnly="0" outline="0" fieldPosition="0"/>
    </format>
    <format dxfId="559">
      <pivotArea type="all" dataOnly="0" outline="0" fieldPosition="0"/>
    </format>
    <format dxfId="558">
      <pivotArea outline="0" collapsedLevelsAreSubtotals="1" fieldPosition="0"/>
    </format>
    <format dxfId="557">
      <pivotArea field="61" type="button" dataOnly="0" labelOnly="1" outline="0"/>
    </format>
    <format dxfId="556">
      <pivotArea dataOnly="0" labelOnly="1" grandRow="1" outline="0" fieldPosition="0"/>
    </format>
    <format dxfId="555">
      <pivotArea outline="0" collapsedLevelsAreSubtotals="1" fieldPosition="0"/>
    </format>
    <format dxfId="554">
      <pivotArea type="all" dataOnly="0" outline="0" fieldPosition="0"/>
    </format>
    <format dxfId="553">
      <pivotArea outline="0" collapsedLevelsAreSubtotals="1" fieldPosition="0"/>
    </format>
    <format dxfId="552">
      <pivotArea field="61" type="button" dataOnly="0" labelOnly="1" outline="0"/>
    </format>
    <format dxfId="551">
      <pivotArea dataOnly="0" labelOnly="1" grandRow="1" outline="0" fieldPosition="0"/>
    </format>
    <format dxfId="550">
      <pivotArea type="all" dataOnly="0" outline="0" fieldPosition="0"/>
    </format>
    <format dxfId="549">
      <pivotArea outline="0" collapsedLevelsAreSubtotals="1" fieldPosition="0"/>
    </format>
    <format dxfId="548">
      <pivotArea field="61" type="button" dataOnly="0" labelOnly="1" outline="0"/>
    </format>
    <format dxfId="547">
      <pivotArea dataOnly="0" labelOnly="1" grandRow="1" outline="0" fieldPosition="0"/>
    </format>
    <format dxfId="546">
      <pivotArea type="all" dataOnly="0" outline="0" fieldPosition="0"/>
    </format>
    <format dxfId="545">
      <pivotArea outline="0" collapsedLevelsAreSubtotals="1" fieldPosition="0"/>
    </format>
    <format dxfId="544">
      <pivotArea outline="0" collapsedLevelsAreSubtotals="1" fieldPosition="0"/>
    </format>
    <format dxfId="543">
      <pivotArea type="all" dataOnly="0" outline="0" fieldPosition="0"/>
    </format>
    <format dxfId="542">
      <pivotArea outline="0" collapsedLevelsAreSubtotals="1" fieldPosition="0"/>
    </format>
    <format dxfId="541">
      <pivotArea field="62" type="button" dataOnly="0" labelOnly="1" outline="0" axis="axisRow" fieldPosition="0"/>
    </format>
    <format dxfId="540">
      <pivotArea dataOnly="0" labelOnly="1" fieldPosition="0">
        <references count="1">
          <reference field="62" count="11">
            <x v="2"/>
            <x v="3"/>
            <x v="8"/>
            <x v="9"/>
            <x v="10"/>
            <x v="11"/>
            <x v="12"/>
            <x v="14"/>
            <x v="15"/>
            <x v="17"/>
            <x v="18"/>
          </reference>
        </references>
      </pivotArea>
    </format>
    <format dxfId="539">
      <pivotArea dataOnly="0" labelOnly="1" grandRow="1" outline="0" fieldPosition="0"/>
    </format>
    <format dxfId="538">
      <pivotArea dataOnly="0" labelOnly="1" outline="0" fieldPosition="0">
        <references count="1">
          <reference field="4294967294" count="6">
            <x v="0"/>
            <x v="1"/>
            <x v="2"/>
            <x v="3"/>
            <x v="4"/>
            <x v="5"/>
          </reference>
        </references>
      </pivotArea>
    </format>
    <format dxfId="537">
      <pivotArea type="all" dataOnly="0" outline="0" fieldPosition="0"/>
    </format>
    <format dxfId="536">
      <pivotArea outline="0" collapsedLevelsAreSubtotals="1" fieldPosition="0"/>
    </format>
    <format dxfId="535">
      <pivotArea field="62" type="button" dataOnly="0" labelOnly="1" outline="0" axis="axisRow" fieldPosition="0"/>
    </format>
    <format dxfId="534">
      <pivotArea dataOnly="0" labelOnly="1" fieldPosition="0">
        <references count="1">
          <reference field="62" count="11">
            <x v="2"/>
            <x v="3"/>
            <x v="8"/>
            <x v="9"/>
            <x v="10"/>
            <x v="11"/>
            <x v="12"/>
            <x v="14"/>
            <x v="15"/>
            <x v="17"/>
            <x v="18"/>
          </reference>
        </references>
      </pivotArea>
    </format>
    <format dxfId="533">
      <pivotArea dataOnly="0" labelOnly="1" grandRow="1" outline="0" fieldPosition="0"/>
    </format>
    <format dxfId="532">
      <pivotArea dataOnly="0" labelOnly="1" outline="0" fieldPosition="0">
        <references count="1">
          <reference field="4294967294" count="6">
            <x v="0"/>
            <x v="1"/>
            <x v="2"/>
            <x v="3"/>
            <x v="4"/>
            <x v="5"/>
          </reference>
        </references>
      </pivotArea>
    </format>
    <format dxfId="531">
      <pivotArea type="all" dataOnly="0" outline="0" fieldPosition="0"/>
    </format>
    <format dxfId="530">
      <pivotArea outline="0" collapsedLevelsAreSubtotals="1" fieldPosition="0"/>
    </format>
    <format dxfId="529">
      <pivotArea field="62" type="button" dataOnly="0" labelOnly="1" outline="0" axis="axisRow" fieldPosition="0"/>
    </format>
    <format dxfId="528">
      <pivotArea dataOnly="0" labelOnly="1" fieldPosition="0">
        <references count="1">
          <reference field="62" count="11">
            <x v="2"/>
            <x v="3"/>
            <x v="8"/>
            <x v="9"/>
            <x v="10"/>
            <x v="11"/>
            <x v="12"/>
            <x v="14"/>
            <x v="15"/>
            <x v="17"/>
            <x v="18"/>
          </reference>
        </references>
      </pivotArea>
    </format>
    <format dxfId="527">
      <pivotArea dataOnly="0" labelOnly="1" grandRow="1" outline="0" fieldPosition="0"/>
    </format>
    <format dxfId="526">
      <pivotArea dataOnly="0" labelOnly="1" outline="0" fieldPosition="0">
        <references count="1">
          <reference field="4294967294" count="6">
            <x v="0"/>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CCF01D08-CA4E-4F89-8B80-805BE046CD89}" name="PivotTable19" cacheId="3"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E89:E90" firstHeaderRow="1" firstDataRow="1" firstDataCol="0" rowPageCount="2" colPageCount="1"/>
  <pivotFields count="72">
    <pivotField showAll="0" defaultSubtotal="0"/>
    <pivotField axis="axisPage" multipleItemSelectionAllowed="1" showAll="0" defaultSubtotal="0">
      <items count="6">
        <item x="2"/>
        <item x="1"/>
        <item x="3"/>
        <item h="1" x="4"/>
        <item h="1" x="0"/>
        <item h="1" x="5"/>
      </items>
    </pivotField>
    <pivotField showAll="0" defaultSubtotal="0"/>
    <pivotField showAll="0"/>
    <pivotField showAll="0"/>
    <pivotField showAll="0" defaultSubtotal="0"/>
    <pivotField showAll="0" defaultSubtotal="0"/>
    <pivotField axis="axisPage" multipleItemSelectionAllowed="1" showAll="0" defaultSubtotal="0">
      <items count="9">
        <item h="1" x="0"/>
        <item x="1"/>
        <item h="1" x="2"/>
        <item h="1" m="1" x="7"/>
        <item h="1" m="1" x="8"/>
        <item h="1" x="3"/>
        <item h="1" x="4"/>
        <item h="1" m="1" x="6"/>
        <item h="1" x="5"/>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7" hier="-1"/>
    <pageField fld="1" hier="-1"/>
  </pageFields>
  <dataFields count="1">
    <dataField name="Sum of Units Proposed" fld="32" baseField="0" baseItem="0"/>
  </dataFields>
  <formats count="37">
    <format dxfId="609">
      <pivotArea type="all" dataOnly="0" outline="0" fieldPosition="0"/>
    </format>
    <format dxfId="608">
      <pivotArea type="all" dataOnly="0" outline="0" fieldPosition="0"/>
    </format>
    <format dxfId="607">
      <pivotArea type="all" dataOnly="0" outline="0" fieldPosition="0"/>
    </format>
    <format dxfId="606">
      <pivotArea type="all" dataOnly="0" outline="0" fieldPosition="0"/>
    </format>
    <format dxfId="605">
      <pivotArea type="all" dataOnly="0" outline="0" fieldPosition="0"/>
    </format>
    <format dxfId="604">
      <pivotArea type="all" dataOnly="0" outline="0" fieldPosition="0"/>
    </format>
    <format dxfId="603">
      <pivotArea type="all" dataOnly="0" outline="0" fieldPosition="0"/>
    </format>
    <format dxfId="602">
      <pivotArea type="all" dataOnly="0" outline="0" fieldPosition="0"/>
    </format>
    <format dxfId="601">
      <pivotArea type="all" dataOnly="0" outline="0" fieldPosition="0"/>
    </format>
    <format dxfId="600">
      <pivotArea type="all" dataOnly="0" outline="0" fieldPosition="0"/>
    </format>
    <format dxfId="599">
      <pivotArea type="all" dataOnly="0" outline="0" fieldPosition="0"/>
    </format>
    <format dxfId="598">
      <pivotArea outline="0" collapsedLevelsAreSubtotals="1" fieldPosition="0"/>
    </format>
    <format dxfId="597">
      <pivotArea dataOnly="0" labelOnly="1" outline="0" axis="axisValues" fieldPosition="0"/>
    </format>
    <format dxfId="596">
      <pivotArea type="all" dataOnly="0" outline="0" fieldPosition="0"/>
    </format>
    <format dxfId="595">
      <pivotArea outline="0" collapsedLevelsAreSubtotals="1" fieldPosition="0"/>
    </format>
    <format dxfId="594">
      <pivotArea dataOnly="0" labelOnly="1" outline="0" axis="axisValues" fieldPosition="0"/>
    </format>
    <format dxfId="593">
      <pivotArea type="all" dataOnly="0" outline="0" fieldPosition="0"/>
    </format>
    <format dxfId="592">
      <pivotArea outline="0" collapsedLevelsAreSubtotals="1" fieldPosition="0"/>
    </format>
    <format dxfId="591">
      <pivotArea dataOnly="0" labelOnly="1" outline="0" axis="axisValues" fieldPosition="0"/>
    </format>
    <format dxfId="590">
      <pivotArea type="all" dataOnly="0" outline="0" fieldPosition="0"/>
    </format>
    <format dxfId="589">
      <pivotArea outline="0" collapsedLevelsAreSubtotals="1" fieldPosition="0"/>
    </format>
    <format dxfId="588">
      <pivotArea dataOnly="0" labelOnly="1" outline="0" axis="axisValues" fieldPosition="0"/>
    </format>
    <format dxfId="587">
      <pivotArea type="all" dataOnly="0" outline="0" fieldPosition="0"/>
    </format>
    <format dxfId="586">
      <pivotArea outline="0" collapsedLevelsAreSubtotals="1" fieldPosition="0"/>
    </format>
    <format dxfId="585">
      <pivotArea dataOnly="0" labelOnly="1" outline="0" axis="axisValues" fieldPosition="0"/>
    </format>
    <format dxfId="584">
      <pivotArea type="all" dataOnly="0" outline="0" fieldPosition="0"/>
    </format>
    <format dxfId="583">
      <pivotArea outline="0" collapsedLevelsAreSubtotals="1" fieldPosition="0"/>
    </format>
    <format dxfId="582">
      <pivotArea dataOnly="0" labelOnly="1" outline="0" axis="axisValues" fieldPosition="0"/>
    </format>
    <format dxfId="581">
      <pivotArea type="all" dataOnly="0" outline="0" fieldPosition="0"/>
    </format>
    <format dxfId="580">
      <pivotArea outline="0" collapsedLevelsAreSubtotals="1" fieldPosition="0"/>
    </format>
    <format dxfId="579">
      <pivotArea dataOnly="0" labelOnly="1" outline="0" axis="axisValues" fieldPosition="0"/>
    </format>
    <format dxfId="578">
      <pivotArea type="all" dataOnly="0" outline="0" fieldPosition="0"/>
    </format>
    <format dxfId="577">
      <pivotArea outline="0" collapsedLevelsAreSubtotals="1" fieldPosition="0"/>
    </format>
    <format dxfId="576">
      <pivotArea dataOnly="0" labelOnly="1" outline="0" axis="axisValues" fieldPosition="0"/>
    </format>
    <format dxfId="575">
      <pivotArea type="all" dataOnly="0" outline="0" fieldPosition="0"/>
    </format>
    <format dxfId="574">
      <pivotArea outline="0" collapsedLevelsAreSubtotals="1" fieldPosition="0"/>
    </format>
    <format dxfId="57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F8539E7F-9E87-4938-A249-09C409A7383B}" name="PivotTable53" cacheId="3"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E125:E126" firstHeaderRow="1" firstDataRow="1" firstDataCol="0" rowPageCount="2" colPageCount="1"/>
  <pivotFields count="72">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9">
        <item h="1" x="0"/>
        <item x="1"/>
        <item h="1" x="2"/>
        <item h="1" m="1" x="7"/>
        <item h="1" m="1" x="8"/>
        <item h="1" x="3"/>
        <item h="1" x="4"/>
        <item h="1" m="1" x="6"/>
        <item h="1" x="5"/>
      </items>
    </pivotField>
    <pivotField axis="axisPage" multipleItemSelectionAllowed="1" showAll="0" defaultSubtotal="0">
      <items count="9">
        <item h="1" x="0"/>
        <item h="1" x="3"/>
        <item x="4"/>
        <item h="1" x="5"/>
        <item h="1" x="1"/>
        <item h="1" x="2"/>
        <item h="1" x="6"/>
        <item h="1" x="7"/>
        <item h="1" x="8"/>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7" hier="-1"/>
    <pageField fld="8" hier="-1"/>
  </pageFields>
  <dataFields count="1">
    <dataField name="Sum of Units Proposed" fld="32" baseField="0" baseItem="0"/>
  </dataFields>
  <formats count="37">
    <format dxfId="646">
      <pivotArea type="all" dataOnly="0" outline="0" fieldPosition="0"/>
    </format>
    <format dxfId="645">
      <pivotArea type="all" dataOnly="0" outline="0" fieldPosition="0"/>
    </format>
    <format dxfId="644">
      <pivotArea type="all" dataOnly="0" outline="0" fieldPosition="0"/>
    </format>
    <format dxfId="643">
      <pivotArea type="all" dataOnly="0" outline="0" fieldPosition="0"/>
    </format>
    <format dxfId="642">
      <pivotArea type="all" dataOnly="0" outline="0" fieldPosition="0"/>
    </format>
    <format dxfId="641">
      <pivotArea type="all" dataOnly="0" outline="0" fieldPosition="0"/>
    </format>
    <format dxfId="640">
      <pivotArea type="all" dataOnly="0" outline="0" fieldPosition="0"/>
    </format>
    <format dxfId="639">
      <pivotArea type="all" dataOnly="0" outline="0" fieldPosition="0"/>
    </format>
    <format dxfId="638">
      <pivotArea type="all" dataOnly="0" outline="0" fieldPosition="0"/>
    </format>
    <format dxfId="637">
      <pivotArea type="all" dataOnly="0" outline="0" fieldPosition="0"/>
    </format>
    <format dxfId="636">
      <pivotArea type="all" dataOnly="0" outline="0" fieldPosition="0"/>
    </format>
    <format dxfId="635">
      <pivotArea outline="0" collapsedLevelsAreSubtotals="1" fieldPosition="0"/>
    </format>
    <format dxfId="634">
      <pivotArea dataOnly="0" labelOnly="1" outline="0" axis="axisValues" fieldPosition="0"/>
    </format>
    <format dxfId="633">
      <pivotArea type="all" dataOnly="0" outline="0" fieldPosition="0"/>
    </format>
    <format dxfId="632">
      <pivotArea outline="0" collapsedLevelsAreSubtotals="1" fieldPosition="0"/>
    </format>
    <format dxfId="631">
      <pivotArea dataOnly="0" labelOnly="1" outline="0" axis="axisValues" fieldPosition="0"/>
    </format>
    <format dxfId="630">
      <pivotArea type="all" dataOnly="0" outline="0" fieldPosition="0"/>
    </format>
    <format dxfId="629">
      <pivotArea outline="0" collapsedLevelsAreSubtotals="1" fieldPosition="0"/>
    </format>
    <format dxfId="628">
      <pivotArea dataOnly="0" labelOnly="1" outline="0" axis="axisValues" fieldPosition="0"/>
    </format>
    <format dxfId="627">
      <pivotArea type="all" dataOnly="0" outline="0" fieldPosition="0"/>
    </format>
    <format dxfId="626">
      <pivotArea outline="0" collapsedLevelsAreSubtotals="1" fieldPosition="0"/>
    </format>
    <format dxfId="625">
      <pivotArea dataOnly="0" labelOnly="1" outline="0" axis="axisValues" fieldPosition="0"/>
    </format>
    <format dxfId="624">
      <pivotArea type="all" dataOnly="0" outline="0" fieldPosition="0"/>
    </format>
    <format dxfId="623">
      <pivotArea outline="0" collapsedLevelsAreSubtotals="1" fieldPosition="0"/>
    </format>
    <format dxfId="622">
      <pivotArea dataOnly="0" labelOnly="1" outline="0" axis="axisValues" fieldPosition="0"/>
    </format>
    <format dxfId="621">
      <pivotArea type="all" dataOnly="0" outline="0" fieldPosition="0"/>
    </format>
    <format dxfId="620">
      <pivotArea outline="0" collapsedLevelsAreSubtotals="1" fieldPosition="0"/>
    </format>
    <format dxfId="619">
      <pivotArea dataOnly="0" labelOnly="1" outline="0" axis="axisValues" fieldPosition="0"/>
    </format>
    <format dxfId="618">
      <pivotArea type="all" dataOnly="0" outline="0" fieldPosition="0"/>
    </format>
    <format dxfId="617">
      <pivotArea outline="0" collapsedLevelsAreSubtotals="1" fieldPosition="0"/>
    </format>
    <format dxfId="616">
      <pivotArea dataOnly="0" labelOnly="1" outline="0" axis="axisValues" fieldPosition="0"/>
    </format>
    <format dxfId="615">
      <pivotArea type="all" dataOnly="0" outline="0" fieldPosition="0"/>
    </format>
    <format dxfId="614">
      <pivotArea outline="0" collapsedLevelsAreSubtotals="1" fieldPosition="0"/>
    </format>
    <format dxfId="613">
      <pivotArea dataOnly="0" labelOnly="1" outline="0" axis="axisValues" fieldPosition="0"/>
    </format>
    <format dxfId="612">
      <pivotArea type="all" dataOnly="0" outline="0" fieldPosition="0"/>
    </format>
    <format dxfId="611">
      <pivotArea outline="0" collapsedLevelsAreSubtotals="1" fieldPosition="0"/>
    </format>
    <format dxfId="61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7B70538F-D7C2-4D6F-B979-90084106AB9C}" name="PivotTable35" cacheId="1"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H247:I250" firstHeaderRow="1" firstDataRow="1" firstDataCol="1" rowPageCount="1" colPageCount="1"/>
  <pivotFields count="72">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6">
        <item x="0"/>
        <item h="1" x="1"/>
        <item h="1" x="2"/>
        <item h="1" x="4"/>
        <item h="1" x="3"/>
        <item h="1" x="5"/>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axis="axisRow" showAll="0">
      <items count="3">
        <item x="1"/>
        <item x="0"/>
        <item t="default"/>
      </items>
    </pivotField>
    <pivotField showAll="0"/>
    <pivotField showAll="0"/>
    <pivotField showAll="0"/>
    <pivotField showAll="0"/>
    <pivotField showAll="0"/>
    <pivotField showAll="0"/>
  </pivotFields>
  <rowFields count="1">
    <field x="65"/>
  </rowFields>
  <rowItems count="3">
    <i>
      <x/>
    </i>
    <i>
      <x v="1"/>
    </i>
    <i t="grand">
      <x/>
    </i>
  </rowItems>
  <colItems count="1">
    <i/>
  </colItems>
  <pageFields count="1">
    <pageField fld="7" hier="-1"/>
  </pageFields>
  <dataFields count="1">
    <dataField name="Sum of Net Dwellings" fld="42" baseField="0" baseItem="0"/>
  </dataFields>
  <formats count="40">
    <format dxfId="686">
      <pivotArea type="all" dataOnly="0" outline="0" fieldPosition="0"/>
    </format>
    <format dxfId="685">
      <pivotArea type="all" dataOnly="0" outline="0" fieldPosition="0"/>
    </format>
    <format dxfId="684">
      <pivotArea type="all" dataOnly="0" outline="0" fieldPosition="0"/>
    </format>
    <format dxfId="683">
      <pivotArea type="all" dataOnly="0" outline="0" fieldPosition="0"/>
    </format>
    <format dxfId="682">
      <pivotArea type="all" dataOnly="0" outline="0" fieldPosition="0"/>
    </format>
    <format dxfId="681">
      <pivotArea type="all" dataOnly="0" outline="0" fieldPosition="0"/>
    </format>
    <format dxfId="680">
      <pivotArea type="all" dataOnly="0" outline="0" fieldPosition="0"/>
    </format>
    <format dxfId="679">
      <pivotArea type="all" dataOnly="0" outline="0" fieldPosition="0"/>
    </format>
    <format dxfId="678">
      <pivotArea type="all" dataOnly="0" outline="0" fieldPosition="0"/>
    </format>
    <format dxfId="677">
      <pivotArea type="all" dataOnly="0" outline="0" fieldPosition="0"/>
    </format>
    <format dxfId="676">
      <pivotArea type="all" dataOnly="0" outline="0" fieldPosition="0"/>
    </format>
    <format dxfId="675">
      <pivotArea outline="0" collapsedLevelsAreSubtotals="1" fieldPosition="0"/>
    </format>
    <format dxfId="674">
      <pivotArea dataOnly="0" labelOnly="1" grandRow="1" outline="0" fieldPosition="0"/>
    </format>
    <format dxfId="673">
      <pivotArea dataOnly="0" labelOnly="1" outline="0" axis="axisValues" fieldPosition="0"/>
    </format>
    <format dxfId="672">
      <pivotArea type="all" dataOnly="0" outline="0" fieldPosition="0"/>
    </format>
    <format dxfId="671">
      <pivotArea outline="0" collapsedLevelsAreSubtotals="1" fieldPosition="0"/>
    </format>
    <format dxfId="670">
      <pivotArea dataOnly="0" labelOnly="1" grandRow="1" outline="0" fieldPosition="0"/>
    </format>
    <format dxfId="669">
      <pivotArea dataOnly="0" labelOnly="1" outline="0" axis="axisValues" fieldPosition="0"/>
    </format>
    <format dxfId="668">
      <pivotArea type="all" dataOnly="0" outline="0" fieldPosition="0"/>
    </format>
    <format dxfId="667">
      <pivotArea outline="0" collapsedLevelsAreSubtotals="1" fieldPosition="0"/>
    </format>
    <format dxfId="666">
      <pivotArea dataOnly="0" labelOnly="1" grandRow="1" outline="0" fieldPosition="0"/>
    </format>
    <format dxfId="665">
      <pivotArea dataOnly="0" labelOnly="1" outline="0" axis="axisValues" fieldPosition="0"/>
    </format>
    <format dxfId="664">
      <pivotArea type="all" dataOnly="0" outline="0" fieldPosition="0"/>
    </format>
    <format dxfId="663">
      <pivotArea outline="0" collapsedLevelsAreSubtotals="1" fieldPosition="0"/>
    </format>
    <format dxfId="662">
      <pivotArea field="65" type="button" dataOnly="0" labelOnly="1" outline="0" axis="axisRow" fieldPosition="0"/>
    </format>
    <format dxfId="661">
      <pivotArea dataOnly="0" labelOnly="1" fieldPosition="0">
        <references count="1">
          <reference field="65" count="0"/>
        </references>
      </pivotArea>
    </format>
    <format dxfId="660">
      <pivotArea dataOnly="0" labelOnly="1" grandRow="1" outline="0" fieldPosition="0"/>
    </format>
    <format dxfId="659">
      <pivotArea dataOnly="0" labelOnly="1" outline="0" axis="axisValues" fieldPosition="0"/>
    </format>
    <format dxfId="658">
      <pivotArea type="all" dataOnly="0" outline="0" fieldPosition="0"/>
    </format>
    <format dxfId="657">
      <pivotArea outline="0" collapsedLevelsAreSubtotals="1" fieldPosition="0"/>
    </format>
    <format dxfId="656">
      <pivotArea field="65" type="button" dataOnly="0" labelOnly="1" outline="0" axis="axisRow" fieldPosition="0"/>
    </format>
    <format dxfId="655">
      <pivotArea dataOnly="0" labelOnly="1" fieldPosition="0">
        <references count="1">
          <reference field="65" count="0"/>
        </references>
      </pivotArea>
    </format>
    <format dxfId="654">
      <pivotArea dataOnly="0" labelOnly="1" grandRow="1" outline="0" fieldPosition="0"/>
    </format>
    <format dxfId="653">
      <pivotArea dataOnly="0" labelOnly="1" outline="0" axis="axisValues" fieldPosition="0"/>
    </format>
    <format dxfId="652">
      <pivotArea type="all" dataOnly="0" outline="0" fieldPosition="0"/>
    </format>
    <format dxfId="651">
      <pivotArea outline="0" collapsedLevelsAreSubtotals="1" fieldPosition="0"/>
    </format>
    <format dxfId="650">
      <pivotArea field="65" type="button" dataOnly="0" labelOnly="1" outline="0" axis="axisRow" fieldPosition="0"/>
    </format>
    <format dxfId="649">
      <pivotArea dataOnly="0" labelOnly="1" fieldPosition="0">
        <references count="1">
          <reference field="65" count="0"/>
        </references>
      </pivotArea>
    </format>
    <format dxfId="648">
      <pivotArea dataOnly="0" labelOnly="1" grandRow="1" outline="0" fieldPosition="0"/>
    </format>
    <format dxfId="64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AD2B5CDB-6083-454B-A00B-C357347B85A4}" name="PivotTable70" cacheId="3"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E155:E156" firstHeaderRow="1" firstDataRow="1" firstDataCol="0" rowPageCount="3" colPageCount="1"/>
  <pivotFields count="72">
    <pivotField showAll="0" defaultSubtotal="0"/>
    <pivotField axis="axisPage" multipleItemSelectionAllowed="1" showAll="0" defaultSubtotal="0">
      <items count="6">
        <item h="1" x="2"/>
        <item h="1" x="1"/>
        <item h="1" x="3"/>
        <item x="4"/>
        <item x="0"/>
        <item h="1" x="5"/>
      </items>
    </pivotField>
    <pivotField showAll="0" defaultSubtotal="0"/>
    <pivotField showAll="0"/>
    <pivotField showAll="0"/>
    <pivotField showAll="0" defaultSubtotal="0"/>
    <pivotField showAll="0" defaultSubtotal="0"/>
    <pivotField axis="axisPage" multipleItemSelectionAllowed="1" showAll="0" defaultSubtotal="0">
      <items count="9">
        <item h="1" x="0"/>
        <item x="1"/>
        <item h="1" x="2"/>
        <item h="1" m="1" x="7"/>
        <item h="1" m="1" x="8"/>
        <item h="1" x="3"/>
        <item h="1" x="4"/>
        <item h="1" m="1" x="6"/>
        <item h="1" x="5"/>
      </items>
    </pivotField>
    <pivotField axis="axisPage" multipleItemSelectionAllowed="1" showAll="0" defaultSubtotal="0">
      <items count="9">
        <item x="0"/>
        <item h="1" x="3"/>
        <item h="1" x="4"/>
        <item h="1" x="5"/>
        <item h="1" x="1"/>
        <item h="1" x="2"/>
        <item h="1" x="6"/>
        <item h="1" x="7"/>
        <item h="1" x="8"/>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42" baseField="0" baseItem="0"/>
  </dataFields>
  <formats count="37">
    <format dxfId="723">
      <pivotArea type="all" dataOnly="0" outline="0" fieldPosition="0"/>
    </format>
    <format dxfId="722">
      <pivotArea type="all" dataOnly="0" outline="0" fieldPosition="0"/>
    </format>
    <format dxfId="721">
      <pivotArea type="all" dataOnly="0" outline="0" fieldPosition="0"/>
    </format>
    <format dxfId="720">
      <pivotArea type="all" dataOnly="0" outline="0" fieldPosition="0"/>
    </format>
    <format dxfId="719">
      <pivotArea type="all" dataOnly="0" outline="0" fieldPosition="0"/>
    </format>
    <format dxfId="718">
      <pivotArea type="all" dataOnly="0" outline="0" fieldPosition="0"/>
    </format>
    <format dxfId="717">
      <pivotArea type="all" dataOnly="0" outline="0" fieldPosition="0"/>
    </format>
    <format dxfId="716">
      <pivotArea type="all" dataOnly="0" outline="0" fieldPosition="0"/>
    </format>
    <format dxfId="715">
      <pivotArea type="all" dataOnly="0" outline="0" fieldPosition="0"/>
    </format>
    <format dxfId="714">
      <pivotArea type="all" dataOnly="0" outline="0" fieldPosition="0"/>
    </format>
    <format dxfId="713">
      <pivotArea type="all" dataOnly="0" outline="0" fieldPosition="0"/>
    </format>
    <format dxfId="712">
      <pivotArea outline="0" collapsedLevelsAreSubtotals="1" fieldPosition="0"/>
    </format>
    <format dxfId="711">
      <pivotArea dataOnly="0" labelOnly="1" outline="0" axis="axisValues" fieldPosition="0"/>
    </format>
    <format dxfId="710">
      <pivotArea type="all" dataOnly="0" outline="0" fieldPosition="0"/>
    </format>
    <format dxfId="709">
      <pivotArea outline="0" collapsedLevelsAreSubtotals="1" fieldPosition="0"/>
    </format>
    <format dxfId="708">
      <pivotArea dataOnly="0" labelOnly="1" outline="0" axis="axisValues" fieldPosition="0"/>
    </format>
    <format dxfId="707">
      <pivotArea type="all" dataOnly="0" outline="0" fieldPosition="0"/>
    </format>
    <format dxfId="706">
      <pivotArea outline="0" collapsedLevelsAreSubtotals="1" fieldPosition="0"/>
    </format>
    <format dxfId="705">
      <pivotArea dataOnly="0" labelOnly="1" outline="0" axis="axisValues" fieldPosition="0"/>
    </format>
    <format dxfId="704">
      <pivotArea type="all" dataOnly="0" outline="0" fieldPosition="0"/>
    </format>
    <format dxfId="703">
      <pivotArea outline="0" collapsedLevelsAreSubtotals="1" fieldPosition="0"/>
    </format>
    <format dxfId="702">
      <pivotArea dataOnly="0" labelOnly="1" outline="0" axis="axisValues" fieldPosition="0"/>
    </format>
    <format dxfId="701">
      <pivotArea type="all" dataOnly="0" outline="0" fieldPosition="0"/>
    </format>
    <format dxfId="700">
      <pivotArea outline="0" collapsedLevelsAreSubtotals="1" fieldPosition="0"/>
    </format>
    <format dxfId="699">
      <pivotArea dataOnly="0" labelOnly="1" outline="0" axis="axisValues" fieldPosition="0"/>
    </format>
    <format dxfId="698">
      <pivotArea type="all" dataOnly="0" outline="0" fieldPosition="0"/>
    </format>
    <format dxfId="697">
      <pivotArea outline="0" collapsedLevelsAreSubtotals="1" fieldPosition="0"/>
    </format>
    <format dxfId="696">
      <pivotArea dataOnly="0" labelOnly="1" outline="0" axis="axisValues" fieldPosition="0"/>
    </format>
    <format dxfId="695">
      <pivotArea type="all" dataOnly="0" outline="0" fieldPosition="0"/>
    </format>
    <format dxfId="694">
      <pivotArea outline="0" collapsedLevelsAreSubtotals="1" fieldPosition="0"/>
    </format>
    <format dxfId="693">
      <pivotArea dataOnly="0" labelOnly="1" outline="0" axis="axisValues" fieldPosition="0"/>
    </format>
    <format dxfId="692">
      <pivotArea type="all" dataOnly="0" outline="0" fieldPosition="0"/>
    </format>
    <format dxfId="691">
      <pivotArea outline="0" collapsedLevelsAreSubtotals="1" fieldPosition="0"/>
    </format>
    <format dxfId="690">
      <pivotArea dataOnly="0" labelOnly="1" outline="0" axis="axisValues" fieldPosition="0"/>
    </format>
    <format dxfId="689">
      <pivotArea type="all" dataOnly="0" outline="0" fieldPosition="0"/>
    </format>
    <format dxfId="688">
      <pivotArea outline="0" collapsedLevelsAreSubtotals="1" fieldPosition="0"/>
    </format>
    <format dxfId="68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BB479DF8-24E7-47F9-9CE3-5D86711151B6}" name="PivotTable18" cacheId="3"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E80:E81" firstHeaderRow="1" firstDataRow="1" firstDataCol="0" rowPageCount="2" colPageCount="1"/>
  <pivotFields count="72">
    <pivotField showAll="0" defaultSubtotal="0"/>
    <pivotField axis="axisPage" multipleItemSelectionAllowed="1" showAll="0" defaultSubtotal="0">
      <items count="6">
        <item x="2"/>
        <item x="1"/>
        <item x="3"/>
        <item h="1" x="4"/>
        <item h="1" x="0"/>
        <item h="1" x="5"/>
      </items>
    </pivotField>
    <pivotField showAll="0" defaultSubtotal="0"/>
    <pivotField showAll="0"/>
    <pivotField showAll="0"/>
    <pivotField showAll="0" defaultSubtotal="0"/>
    <pivotField showAll="0" defaultSubtotal="0"/>
    <pivotField axis="axisPage" multipleItemSelectionAllowed="1" showAll="0" defaultSubtotal="0">
      <items count="9">
        <item h="1" x="0"/>
        <item x="1"/>
        <item h="1" x="2"/>
        <item h="1" m="1" x="7"/>
        <item h="1" m="1" x="8"/>
        <item h="1" x="3"/>
        <item h="1" x="4"/>
        <item h="1" m="1" x="6"/>
        <item h="1" x="5"/>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7" hier="-1"/>
    <pageField fld="1" hier="-1"/>
  </pageFields>
  <dataFields count="1">
    <dataField name="Sum of Net Dwellings" fld="42" baseField="0" baseItem="0"/>
  </dataFields>
  <formats count="37">
    <format dxfId="760">
      <pivotArea type="all" dataOnly="0" outline="0" fieldPosition="0"/>
    </format>
    <format dxfId="759">
      <pivotArea type="all" dataOnly="0" outline="0" fieldPosition="0"/>
    </format>
    <format dxfId="758">
      <pivotArea type="all" dataOnly="0" outline="0" fieldPosition="0"/>
    </format>
    <format dxfId="757">
      <pivotArea type="all" dataOnly="0" outline="0" fieldPosition="0"/>
    </format>
    <format dxfId="756">
      <pivotArea type="all" dataOnly="0" outline="0" fieldPosition="0"/>
    </format>
    <format dxfId="755">
      <pivotArea type="all" dataOnly="0" outline="0" fieldPosition="0"/>
    </format>
    <format dxfId="754">
      <pivotArea type="all" dataOnly="0" outline="0" fieldPosition="0"/>
    </format>
    <format dxfId="753">
      <pivotArea type="all" dataOnly="0" outline="0" fieldPosition="0"/>
    </format>
    <format dxfId="752">
      <pivotArea type="all" dataOnly="0" outline="0" fieldPosition="0"/>
    </format>
    <format dxfId="751">
      <pivotArea type="all" dataOnly="0" outline="0" fieldPosition="0"/>
    </format>
    <format dxfId="750">
      <pivotArea type="all" dataOnly="0" outline="0" fieldPosition="0"/>
    </format>
    <format dxfId="749">
      <pivotArea outline="0" collapsedLevelsAreSubtotals="1" fieldPosition="0"/>
    </format>
    <format dxfId="748">
      <pivotArea dataOnly="0" labelOnly="1" outline="0" axis="axisValues" fieldPosition="0"/>
    </format>
    <format dxfId="747">
      <pivotArea type="all" dataOnly="0" outline="0" fieldPosition="0"/>
    </format>
    <format dxfId="746">
      <pivotArea outline="0" collapsedLevelsAreSubtotals="1" fieldPosition="0"/>
    </format>
    <format dxfId="745">
      <pivotArea dataOnly="0" labelOnly="1" outline="0" axis="axisValues" fieldPosition="0"/>
    </format>
    <format dxfId="744">
      <pivotArea type="all" dataOnly="0" outline="0" fieldPosition="0"/>
    </format>
    <format dxfId="743">
      <pivotArea outline="0" collapsedLevelsAreSubtotals="1" fieldPosition="0"/>
    </format>
    <format dxfId="742">
      <pivotArea dataOnly="0" labelOnly="1" outline="0" axis="axisValues" fieldPosition="0"/>
    </format>
    <format dxfId="741">
      <pivotArea type="all" dataOnly="0" outline="0" fieldPosition="0"/>
    </format>
    <format dxfId="740">
      <pivotArea outline="0" collapsedLevelsAreSubtotals="1" fieldPosition="0"/>
    </format>
    <format dxfId="739">
      <pivotArea dataOnly="0" labelOnly="1" outline="0" axis="axisValues" fieldPosition="0"/>
    </format>
    <format dxfId="738">
      <pivotArea type="all" dataOnly="0" outline="0" fieldPosition="0"/>
    </format>
    <format dxfId="737">
      <pivotArea outline="0" collapsedLevelsAreSubtotals="1" fieldPosition="0"/>
    </format>
    <format dxfId="736">
      <pivotArea dataOnly="0" labelOnly="1" outline="0" axis="axisValues" fieldPosition="0"/>
    </format>
    <format dxfId="735">
      <pivotArea type="all" dataOnly="0" outline="0" fieldPosition="0"/>
    </format>
    <format dxfId="734">
      <pivotArea outline="0" collapsedLevelsAreSubtotals="1" fieldPosition="0"/>
    </format>
    <format dxfId="733">
      <pivotArea dataOnly="0" labelOnly="1" outline="0" axis="axisValues" fieldPosition="0"/>
    </format>
    <format dxfId="732">
      <pivotArea type="all" dataOnly="0" outline="0" fieldPosition="0"/>
    </format>
    <format dxfId="731">
      <pivotArea outline="0" collapsedLevelsAreSubtotals="1" fieldPosition="0"/>
    </format>
    <format dxfId="730">
      <pivotArea dataOnly="0" labelOnly="1" outline="0" axis="axisValues" fieldPosition="0"/>
    </format>
    <format dxfId="729">
      <pivotArea type="all" dataOnly="0" outline="0" fieldPosition="0"/>
    </format>
    <format dxfId="728">
      <pivotArea outline="0" collapsedLevelsAreSubtotals="1" fieldPosition="0"/>
    </format>
    <format dxfId="727">
      <pivotArea dataOnly="0" labelOnly="1" outline="0" axis="axisValues" fieldPosition="0"/>
    </format>
    <format dxfId="726">
      <pivotArea type="all" dataOnly="0" outline="0" fieldPosition="0"/>
    </format>
    <format dxfId="725">
      <pivotArea outline="0" collapsedLevelsAreSubtotals="1" fieldPosition="0"/>
    </format>
    <format dxfId="72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639F7D25-FCA3-4596-ACC8-BF6C9495357C}" name="PivotTable58" cacheId="3"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328:K331" firstHeaderRow="0" firstDataRow="1" firstDataCol="1" rowPageCount="2" colPageCount="1"/>
  <pivotFields count="72">
    <pivotField showAll="0" defaultSubtotal="0"/>
    <pivotField axis="axisPage" multipleItemSelectionAllowed="1" showAll="0" defaultSubtotal="0">
      <items count="6">
        <item h="1" x="2"/>
        <item h="1" x="1"/>
        <item h="1" x="3"/>
        <item x="4"/>
        <item x="0"/>
        <item h="1" x="5"/>
      </items>
    </pivotField>
    <pivotField showAll="0" defaultSubtotal="0"/>
    <pivotField showAll="0"/>
    <pivotField showAll="0"/>
    <pivotField showAll="0" defaultSubtotal="0"/>
    <pivotField showAll="0" defaultSubtotal="0"/>
    <pivotField axis="axisPage" multipleItemSelectionAllowed="1" showAll="0" defaultSubtotal="0">
      <items count="9">
        <item x="0"/>
        <item h="1" x="1"/>
        <item h="1" x="2"/>
        <item h="1" m="1" x="7"/>
        <item h="1" x="3"/>
        <item h="1" x="4"/>
        <item h="1" m="1" x="6"/>
        <item h="1" m="1" x="8"/>
        <item h="1" x="5"/>
      </items>
    </pivotField>
    <pivotField axis="axisRow" multipleItemSelectionAllowed="1" showAll="0" defaultSubtotal="0">
      <items count="9">
        <item x="0"/>
        <item x="3"/>
        <item x="4"/>
        <item x="5"/>
        <item x="2"/>
        <item x="1"/>
        <item x="6"/>
        <item x="7"/>
        <item x="8"/>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pivotField dataField="1"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s>
  <rowFields count="1">
    <field x="8"/>
  </rowFields>
  <rowItems count="3">
    <i>
      <x/>
    </i>
    <i>
      <x v="5"/>
    </i>
    <i t="grand">
      <x/>
    </i>
  </rowItems>
  <colFields count="1">
    <field x="-2"/>
  </colFields>
  <colItems count="9">
    <i>
      <x/>
    </i>
    <i i="1">
      <x v="1"/>
    </i>
    <i i="2">
      <x v="2"/>
    </i>
    <i i="3">
      <x v="3"/>
    </i>
    <i i="4">
      <x v="4"/>
    </i>
    <i i="5">
      <x v="5"/>
    </i>
    <i i="6">
      <x v="6"/>
    </i>
    <i i="7">
      <x v="7"/>
    </i>
    <i i="8">
      <x v="8"/>
    </i>
  </colItems>
  <pageFields count="2">
    <pageField fld="7" hier="-1"/>
    <pageField fld="1" hier="-1"/>
  </pageFields>
  <dataFields count="9">
    <dataField name="Sum of 1 bed net" fld="33" baseField="0" baseItem="0"/>
    <dataField name="Sum of 2 bed net" fld="34" baseField="0" baseItem="0"/>
    <dataField name="Sum of 3 bed net" fld="35" baseField="0" baseItem="0"/>
    <dataField name="Sum of 4 bed net" fld="36" baseField="0" baseItem="0"/>
    <dataField name="Sum of 5 bed net" fld="37" baseField="0" baseItem="0"/>
    <dataField name="Sum of 6 bed net" fld="38" baseField="0" baseItem="0"/>
    <dataField name="Sum of 7 bed net" fld="39" baseField="0" baseItem="0"/>
    <dataField name="Sum of 8 bed net" fld="40" baseField="0" baseItem="0"/>
    <dataField name="Sum of 9 bed net" fld="41" baseField="0" baseItem="0"/>
  </dataFields>
  <formats count="46">
    <format dxfId="82">
      <pivotArea type="all" dataOnly="0" outline="0" fieldPosition="0"/>
    </format>
    <format dxfId="81">
      <pivotArea type="all" dataOnly="0" outline="0" fieldPosition="0"/>
    </format>
    <format dxfId="80">
      <pivotArea type="all" dataOnly="0" outline="0" fieldPosition="0"/>
    </format>
    <format dxfId="79">
      <pivotArea type="all" dataOnly="0" outline="0" fieldPosition="0"/>
    </format>
    <format dxfId="78">
      <pivotArea type="all" dataOnly="0" outline="0" fieldPosition="0"/>
    </format>
    <format dxfId="77">
      <pivotArea type="all" dataOnly="0" outline="0" fieldPosition="0"/>
    </format>
    <format dxfId="76">
      <pivotArea type="all" dataOnly="0" outline="0" fieldPosition="0"/>
    </format>
    <format dxfId="75">
      <pivotArea type="all" dataOnly="0" outline="0" fieldPosition="0"/>
    </format>
    <format dxfId="74">
      <pivotArea type="all" dataOnly="0" outline="0" fieldPosition="0"/>
    </format>
    <format dxfId="73">
      <pivotArea type="all" dataOnly="0" outline="0" fieldPosition="0"/>
    </format>
    <format dxfId="72">
      <pivotArea type="all" dataOnly="0" outline="0" fieldPosition="0"/>
    </format>
    <format dxfId="71">
      <pivotArea outline="0" collapsedLevelsAreSubtotals="1" fieldPosition="0"/>
    </format>
    <format dxfId="70">
      <pivotArea field="8" type="button" dataOnly="0" labelOnly="1" outline="0" axis="axisRow" fieldPosition="0"/>
    </format>
    <format dxfId="69">
      <pivotArea dataOnly="0" labelOnly="1" fieldPosition="0">
        <references count="1">
          <reference field="8" count="1">
            <x v="0"/>
          </reference>
        </references>
      </pivotArea>
    </format>
    <format dxfId="68">
      <pivotArea dataOnly="0" labelOnly="1" grandRow="1" outline="0" fieldPosition="0"/>
    </format>
    <format dxfId="67">
      <pivotArea dataOnly="0" labelOnly="1" outline="0" fieldPosition="0">
        <references count="1">
          <reference field="4294967294" count="7">
            <x v="0"/>
            <x v="1"/>
            <x v="2"/>
            <x v="3"/>
            <x v="4"/>
            <x v="5"/>
            <x v="6"/>
          </reference>
        </references>
      </pivotArea>
    </format>
    <format dxfId="66">
      <pivotArea type="all" dataOnly="0" outline="0" fieldPosition="0"/>
    </format>
    <format dxfId="65">
      <pivotArea outline="0" collapsedLevelsAreSubtotals="1" fieldPosition="0"/>
    </format>
    <format dxfId="64">
      <pivotArea field="8" type="button" dataOnly="0" labelOnly="1" outline="0" axis="axisRow" fieldPosition="0"/>
    </format>
    <format dxfId="63">
      <pivotArea dataOnly="0" labelOnly="1" fieldPosition="0">
        <references count="1">
          <reference field="8" count="1">
            <x v="0"/>
          </reference>
        </references>
      </pivotArea>
    </format>
    <format dxfId="62">
      <pivotArea dataOnly="0" labelOnly="1" grandRow="1" outline="0" fieldPosition="0"/>
    </format>
    <format dxfId="61">
      <pivotArea dataOnly="0" labelOnly="1" outline="0" fieldPosition="0">
        <references count="1">
          <reference field="4294967294" count="7">
            <x v="0"/>
            <x v="1"/>
            <x v="2"/>
            <x v="3"/>
            <x v="4"/>
            <x v="5"/>
            <x v="6"/>
          </reference>
        </references>
      </pivotArea>
    </format>
    <format dxfId="60">
      <pivotArea type="all" dataOnly="0" outline="0" fieldPosition="0"/>
    </format>
    <format dxfId="59">
      <pivotArea outline="0" collapsedLevelsAreSubtotals="1" fieldPosition="0"/>
    </format>
    <format dxfId="58">
      <pivotArea field="8" type="button" dataOnly="0" labelOnly="1" outline="0" axis="axisRow" fieldPosition="0"/>
    </format>
    <format dxfId="57">
      <pivotArea dataOnly="0" labelOnly="1" fieldPosition="0">
        <references count="1">
          <reference field="8" count="1">
            <x v="0"/>
          </reference>
        </references>
      </pivotArea>
    </format>
    <format dxfId="56">
      <pivotArea dataOnly="0" labelOnly="1" grandRow="1" outline="0" fieldPosition="0"/>
    </format>
    <format dxfId="55">
      <pivotArea dataOnly="0" labelOnly="1" outline="0" fieldPosition="0">
        <references count="1">
          <reference field="4294967294" count="7">
            <x v="0"/>
            <x v="1"/>
            <x v="2"/>
            <x v="3"/>
            <x v="4"/>
            <x v="5"/>
            <x v="6"/>
          </reference>
        </references>
      </pivotArea>
    </format>
    <format dxfId="54">
      <pivotArea type="all" dataOnly="0" outline="0" fieldPosition="0"/>
    </format>
    <format dxfId="53">
      <pivotArea outline="0" collapsedLevelsAreSubtotals="1" fieldPosition="0"/>
    </format>
    <format dxfId="52">
      <pivotArea field="8" type="button" dataOnly="0" labelOnly="1" outline="0" axis="axisRow" fieldPosition="0"/>
    </format>
    <format dxfId="51">
      <pivotArea dataOnly="0" labelOnly="1" fieldPosition="0">
        <references count="1">
          <reference field="8" count="2">
            <x v="0"/>
            <x v="5"/>
          </reference>
        </references>
      </pivotArea>
    </format>
    <format dxfId="50">
      <pivotArea dataOnly="0" labelOnly="1" grandRow="1" outline="0" fieldPosition="0"/>
    </format>
    <format dxfId="49">
      <pivotArea dataOnly="0" labelOnly="1" outline="0" fieldPosition="0">
        <references count="1">
          <reference field="4294967294" count="9">
            <x v="0"/>
            <x v="1"/>
            <x v="2"/>
            <x v="3"/>
            <x v="4"/>
            <x v="5"/>
            <x v="6"/>
            <x v="7"/>
            <x v="8"/>
          </reference>
        </references>
      </pivotArea>
    </format>
    <format dxfId="48">
      <pivotArea type="all" dataOnly="0" outline="0" fieldPosition="0"/>
    </format>
    <format dxfId="47">
      <pivotArea outline="0" collapsedLevelsAreSubtotals="1" fieldPosition="0"/>
    </format>
    <format dxfId="46">
      <pivotArea field="8" type="button" dataOnly="0" labelOnly="1" outline="0" axis="axisRow" fieldPosition="0"/>
    </format>
    <format dxfId="45">
      <pivotArea dataOnly="0" labelOnly="1" fieldPosition="0">
        <references count="1">
          <reference field="8" count="2">
            <x v="0"/>
            <x v="5"/>
          </reference>
        </references>
      </pivotArea>
    </format>
    <format dxfId="44">
      <pivotArea dataOnly="0" labelOnly="1" grandRow="1" outline="0" fieldPosition="0"/>
    </format>
    <format dxfId="43">
      <pivotArea dataOnly="0" labelOnly="1" outline="0" fieldPosition="0">
        <references count="1">
          <reference field="4294967294" count="9">
            <x v="0"/>
            <x v="1"/>
            <x v="2"/>
            <x v="3"/>
            <x v="4"/>
            <x v="5"/>
            <x v="6"/>
            <x v="7"/>
            <x v="8"/>
          </reference>
        </references>
      </pivotArea>
    </format>
    <format dxfId="42">
      <pivotArea type="all" dataOnly="0" outline="0" fieldPosition="0"/>
    </format>
    <format dxfId="41">
      <pivotArea outline="0" collapsedLevelsAreSubtotals="1" fieldPosition="0"/>
    </format>
    <format dxfId="40">
      <pivotArea field="8" type="button" dataOnly="0" labelOnly="1" outline="0" axis="axisRow" fieldPosition="0"/>
    </format>
    <format dxfId="39">
      <pivotArea dataOnly="0" labelOnly="1" fieldPosition="0">
        <references count="1">
          <reference field="8" count="2">
            <x v="0"/>
            <x v="5"/>
          </reference>
        </references>
      </pivotArea>
    </format>
    <format dxfId="38">
      <pivotArea dataOnly="0" labelOnly="1" grandRow="1" outline="0" fieldPosition="0"/>
    </format>
    <format dxfId="37">
      <pivotArea dataOnly="0" labelOnly="1" outline="0" fieldPosition="0">
        <references count="1">
          <reference field="4294967294" count="9">
            <x v="0"/>
            <x v="1"/>
            <x v="2"/>
            <x v="3"/>
            <x v="4"/>
            <x v="5"/>
            <x v="6"/>
            <x v="7"/>
            <x v="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7BF33C2D-712F-4FA9-9E83-67327FAFC151}" name="PivotTable37" cacheId="4"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426:K427" firstHeaderRow="0" firstDataRow="1" firstDataCol="0" rowPageCount="2" colPageCount="1"/>
  <pivotFields count="72">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x="0"/>
        <item x="1"/>
        <item x="2"/>
        <item x="3"/>
        <item x="4"/>
      </items>
    </pivotField>
    <pivotField showAll="0" defaultSubtotal="0"/>
    <pivotField axis="axisPage" multipleItemSelectionAllowed="1" showAll="0">
      <items count="18">
        <item x="9"/>
        <item x="3"/>
        <item h="1" x="1"/>
        <item x="16"/>
        <item x="11"/>
        <item x="13"/>
        <item x="6"/>
        <item x="8"/>
        <item x="14"/>
        <item x="15"/>
        <item x="0"/>
        <item x="2"/>
        <item x="4"/>
        <item x="7"/>
        <item x="10"/>
        <item x="12"/>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defaultSubtota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s>
  <rowItems count="1">
    <i/>
  </rowItems>
  <colFields count="1">
    <field x="-2"/>
  </colFields>
  <colItems count="10">
    <i>
      <x/>
    </i>
    <i i="1">
      <x v="1"/>
    </i>
    <i i="2">
      <x v="2"/>
    </i>
    <i i="3">
      <x v="3"/>
    </i>
    <i i="4">
      <x v="4"/>
    </i>
    <i i="5">
      <x v="5"/>
    </i>
    <i i="6">
      <x v="6"/>
    </i>
    <i i="7">
      <x v="7"/>
    </i>
    <i i="8">
      <x v="8"/>
    </i>
    <i i="9">
      <x v="9"/>
    </i>
  </colItems>
  <pageFields count="2">
    <pageField fld="7" hier="-1"/>
    <pageField fld="9" hier="-1"/>
  </pageFields>
  <dataFields count="10">
    <dataField name="Sum of 2022/23 (1)" fld="45" baseField="0" baseItem="0"/>
    <dataField name="Sum of 2023/24 (2)" fld="46" baseField="0" baseItem="1"/>
    <dataField name="Sum of 2024/25 (3)" fld="47" baseField="0" baseItem="1"/>
    <dataField name="Sum of 2025/26 (4)" fld="48" baseField="0" baseItem="1"/>
    <dataField name="Sum of 2026/27 (5)" fld="49" baseField="0" baseItem="1"/>
    <dataField name="Sum of 2027/28 (6)" fld="50" baseField="0" baseItem="1"/>
    <dataField name="Sum of 2028/29 (7)" fld="51" baseField="0" baseItem="1"/>
    <dataField name="Sum of 2029/30 (8)" fld="52" baseField="0" baseItem="1"/>
    <dataField name="Sum of 2030/31 (9)" fld="53" baseField="0" baseItem="1"/>
    <dataField name="Sum of 2031/32 (10)" fld="54" baseField="0" baseItem="1"/>
  </dataFields>
  <formats count="26">
    <format dxfId="786">
      <pivotArea type="all" dataOnly="0" outline="0" fieldPosition="0"/>
    </format>
    <format dxfId="785">
      <pivotArea type="all" dataOnly="0" outline="0" fieldPosition="0"/>
    </format>
    <format dxfId="784">
      <pivotArea type="all" dataOnly="0" outline="0" fieldPosition="0"/>
    </format>
    <format dxfId="783">
      <pivotArea type="all" dataOnly="0" outline="0" fieldPosition="0"/>
    </format>
    <format dxfId="782">
      <pivotArea type="all" dataOnly="0" outline="0" fieldPosition="0"/>
    </format>
    <format dxfId="781">
      <pivotArea type="all" dataOnly="0" outline="0" fieldPosition="0"/>
    </format>
    <format dxfId="780">
      <pivotArea type="all" dataOnly="0" outline="0" fieldPosition="0"/>
    </format>
    <format dxfId="779">
      <pivotArea outline="0" collapsedLevelsAreSubtotals="1" fieldPosition="0"/>
    </format>
    <format dxfId="778">
      <pivotArea type="all" dataOnly="0" outline="0" fieldPosition="0"/>
    </format>
    <format dxfId="777">
      <pivotArea type="all" dataOnly="0" outline="0" fieldPosition="0"/>
    </format>
    <format dxfId="776">
      <pivotArea type="all" dataOnly="0" outline="0" fieldPosition="0"/>
    </format>
    <format dxfId="775">
      <pivotArea type="all" dataOnly="0" outline="0" fieldPosition="0"/>
    </format>
    <format dxfId="774">
      <pivotArea outline="0" collapsedLevelsAreSubtotals="1" fieldPosition="0"/>
    </format>
    <format dxfId="773">
      <pivotArea type="all" dataOnly="0" outline="0" fieldPosition="0"/>
    </format>
    <format dxfId="772">
      <pivotArea outline="0" collapsedLevelsAreSubtotals="1" fieldPosition="0"/>
    </format>
    <format dxfId="771">
      <pivotArea type="all" dataOnly="0" outline="0" fieldPosition="0"/>
    </format>
    <format dxfId="770">
      <pivotArea outline="0" collapsedLevelsAreSubtotals="1" fieldPosition="0"/>
    </format>
    <format dxfId="769">
      <pivotArea type="all" dataOnly="0" outline="0" fieldPosition="0"/>
    </format>
    <format dxfId="768">
      <pivotArea outline="0" collapsedLevelsAreSubtotals="1" fieldPosition="0"/>
    </format>
    <format dxfId="767">
      <pivotArea dataOnly="0" labelOnly="1" outline="0" fieldPosition="0">
        <references count="1">
          <reference field="4294967294" count="10">
            <x v="0"/>
            <x v="1"/>
            <x v="2"/>
            <x v="3"/>
            <x v="4"/>
            <x v="5"/>
            <x v="6"/>
            <x v="7"/>
            <x v="8"/>
            <x v="9"/>
          </reference>
        </references>
      </pivotArea>
    </format>
    <format dxfId="766">
      <pivotArea type="all" dataOnly="0" outline="0" fieldPosition="0"/>
    </format>
    <format dxfId="765">
      <pivotArea outline="0" collapsedLevelsAreSubtotals="1" fieldPosition="0"/>
    </format>
    <format dxfId="764">
      <pivotArea dataOnly="0" labelOnly="1" outline="0" fieldPosition="0">
        <references count="1">
          <reference field="4294967294" count="10">
            <x v="0"/>
            <x v="1"/>
            <x v="2"/>
            <x v="3"/>
            <x v="4"/>
            <x v="5"/>
            <x v="6"/>
            <x v="7"/>
            <x v="8"/>
            <x v="9"/>
          </reference>
        </references>
      </pivotArea>
    </format>
    <format dxfId="763">
      <pivotArea type="all" dataOnly="0" outline="0" fieldPosition="0"/>
    </format>
    <format dxfId="762">
      <pivotArea outline="0" collapsedLevelsAreSubtotals="1" fieldPosition="0"/>
    </format>
    <format dxfId="761">
      <pivotArea dataOnly="0" labelOnly="1" outline="0" fieldPosition="0">
        <references count="1">
          <reference field="4294967294" count="10">
            <x v="0"/>
            <x v="1"/>
            <x v="2"/>
            <x v="3"/>
            <x v="4"/>
            <x v="5"/>
            <x v="6"/>
            <x v="7"/>
            <x v="8"/>
            <x v="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1D65221A-4C70-49D9-996E-CE83857A3C66}" name="PivotTable80" cacheId="3"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400:C418" firstHeaderRow="1" firstDataRow="1" firstDataCol="1" rowPageCount="3" colPageCount="1"/>
  <pivotFields count="72">
    <pivotField showAll="0" defaultSubtotal="0"/>
    <pivotField axis="axisPage" multipleItemSelectionAllowed="1" showAll="0" defaultSubtotal="0">
      <items count="6">
        <item x="2"/>
        <item x="1"/>
        <item x="3"/>
        <item h="1" x="4"/>
        <item h="1" x="0"/>
        <item h="1" x="5"/>
      </items>
    </pivotField>
    <pivotField axis="axisPage" multipleItemSelectionAllowed="1" showAll="0" defaultSubtotal="0">
      <items count="2">
        <item h="1" x="1"/>
        <item x="0"/>
      </items>
    </pivotField>
    <pivotField showAll="0"/>
    <pivotField showAll="0"/>
    <pivotField showAll="0" defaultSubtotal="0"/>
    <pivotField showAll="0" defaultSubtotal="0"/>
    <pivotField axis="axisPage" multipleItemSelectionAllowed="1" showAll="0" defaultSubtotal="0">
      <items count="9">
        <item h="1" x="0"/>
        <item h="1" x="1"/>
        <item x="2"/>
        <item h="1" m="1" x="7"/>
        <item h="1" x="3"/>
        <item h="1" x="4"/>
        <item h="1" m="1" x="6"/>
        <item h="1" m="1" x="8"/>
        <item h="1" x="5"/>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21">
        <item x="3"/>
        <item x="11"/>
        <item x="10"/>
        <item x="6"/>
        <item x="16"/>
        <item x="13"/>
        <item x="4"/>
        <item x="0"/>
        <item x="12"/>
        <item x="8"/>
        <item x="2"/>
        <item x="5"/>
        <item x="1"/>
        <item x="15"/>
        <item x="9"/>
        <item x="17"/>
        <item x="14"/>
        <item x="7"/>
        <item x="19"/>
        <item m="1" x="20"/>
        <item x="18"/>
      </items>
    </pivotField>
    <pivotField axis="axisRow" showAll="0">
      <items count="21">
        <item x="5"/>
        <item x="1"/>
        <item x="6"/>
        <item x="9"/>
        <item x="12"/>
        <item x="17"/>
        <item x="11"/>
        <item x="14"/>
        <item x="13"/>
        <item x="10"/>
        <item x="16"/>
        <item x="4"/>
        <item x="8"/>
        <item x="0"/>
        <item x="2"/>
        <item x="3"/>
        <item x="7"/>
        <item x="15"/>
        <item x="18"/>
        <item x="19"/>
        <item t="default"/>
      </items>
    </pivotField>
    <pivotField showAll="0"/>
    <pivotField showAll="0"/>
    <pivotField showAll="0"/>
    <pivotField showAll="0"/>
    <pivotField showAll="0"/>
    <pivotField showAll="0"/>
    <pivotField showAll="0"/>
    <pivotField showAll="0"/>
    <pivotField showAll="0"/>
  </pivotFields>
  <rowFields count="1">
    <field x="62"/>
  </rowFields>
  <rowItems count="18">
    <i>
      <x/>
    </i>
    <i>
      <x v="1"/>
    </i>
    <i>
      <x v="2"/>
    </i>
    <i>
      <x v="3"/>
    </i>
    <i>
      <x v="4"/>
    </i>
    <i>
      <x v="5"/>
    </i>
    <i>
      <x v="6"/>
    </i>
    <i>
      <x v="7"/>
    </i>
    <i>
      <x v="8"/>
    </i>
    <i>
      <x v="9"/>
    </i>
    <i>
      <x v="10"/>
    </i>
    <i>
      <x v="11"/>
    </i>
    <i>
      <x v="12"/>
    </i>
    <i>
      <x v="13"/>
    </i>
    <i>
      <x v="14"/>
    </i>
    <i>
      <x v="15"/>
    </i>
    <i>
      <x v="17"/>
    </i>
    <i t="grand">
      <x/>
    </i>
  </rowItems>
  <colItems count="1">
    <i/>
  </colItems>
  <pageFields count="3">
    <pageField fld="7" hier="-1"/>
    <pageField fld="2" hier="-1"/>
    <pageField fld="1" hier="-1"/>
  </pageFields>
  <dataFields count="1">
    <dataField name="Sum of Net Dwellings" fld="42" baseField="0" baseItem="0"/>
  </dataFields>
  <formats count="49">
    <format dxfId="835">
      <pivotArea type="all" dataOnly="0" outline="0" fieldPosition="0"/>
    </format>
    <format dxfId="834">
      <pivotArea type="all" dataOnly="0" outline="0" fieldPosition="0"/>
    </format>
    <format dxfId="833">
      <pivotArea type="all" dataOnly="0" outline="0" fieldPosition="0"/>
    </format>
    <format dxfId="832">
      <pivotArea type="all" dataOnly="0" outline="0" fieldPosition="0"/>
    </format>
    <format dxfId="831">
      <pivotArea type="all" dataOnly="0" outline="0" fieldPosition="0"/>
    </format>
    <format dxfId="830">
      <pivotArea type="all" dataOnly="0" outline="0" fieldPosition="0"/>
    </format>
    <format dxfId="829">
      <pivotArea type="all" dataOnly="0" outline="0" fieldPosition="0"/>
    </format>
    <format dxfId="828">
      <pivotArea field="61" type="button" dataOnly="0" labelOnly="1" outline="0"/>
    </format>
    <format dxfId="827">
      <pivotArea dataOnly="0" labelOnly="1" outline="0" fieldPosition="0">
        <references count="1">
          <reference field="4294967294" count="1">
            <x v="0"/>
          </reference>
        </references>
      </pivotArea>
    </format>
    <format dxfId="826">
      <pivotArea field="61" type="button" dataOnly="0" labelOnly="1" outline="0"/>
    </format>
    <format dxfId="825">
      <pivotArea dataOnly="0" labelOnly="1" outline="0" fieldPosition="0">
        <references count="1">
          <reference field="4294967294" count="1">
            <x v="0"/>
          </reference>
        </references>
      </pivotArea>
    </format>
    <format dxfId="824">
      <pivotArea field="61" type="button" dataOnly="0" labelOnly="1" outline="0"/>
    </format>
    <format dxfId="823">
      <pivotArea dataOnly="0" labelOnly="1" outline="0" fieldPosition="0">
        <references count="1">
          <reference field="4294967294" count="1">
            <x v="0"/>
          </reference>
        </references>
      </pivotArea>
    </format>
    <format dxfId="822">
      <pivotArea type="all" dataOnly="0" outline="0" fieldPosition="0"/>
    </format>
    <format dxfId="821">
      <pivotArea type="all" dataOnly="0" outline="0" fieldPosition="0"/>
    </format>
    <format dxfId="820">
      <pivotArea type="all" dataOnly="0" outline="0" fieldPosition="0"/>
    </format>
    <format dxfId="819">
      <pivotArea type="all" dataOnly="0" outline="0" fieldPosition="0"/>
    </format>
    <format dxfId="818">
      <pivotArea outline="0" collapsedLevelsAreSubtotals="1" fieldPosition="0"/>
    </format>
    <format dxfId="817">
      <pivotArea field="61" type="button" dataOnly="0" labelOnly="1" outline="0"/>
    </format>
    <format dxfId="816">
      <pivotArea dataOnly="0" labelOnly="1" grandRow="1" outline="0" fieldPosition="0"/>
    </format>
    <format dxfId="815">
      <pivotArea dataOnly="0" labelOnly="1" outline="0" axis="axisValues" fieldPosition="0"/>
    </format>
    <format dxfId="814">
      <pivotArea type="all" dataOnly="0" outline="0" fieldPosition="0"/>
    </format>
    <format dxfId="813">
      <pivotArea outline="0" collapsedLevelsAreSubtotals="1" fieldPosition="0"/>
    </format>
    <format dxfId="812">
      <pivotArea field="61" type="button" dataOnly="0" labelOnly="1" outline="0"/>
    </format>
    <format dxfId="811">
      <pivotArea dataOnly="0" labelOnly="1" grandRow="1" outline="0" fieldPosition="0"/>
    </format>
    <format dxfId="810">
      <pivotArea dataOnly="0" labelOnly="1" outline="0" axis="axisValues" fieldPosition="0"/>
    </format>
    <format dxfId="809">
      <pivotArea type="all" dataOnly="0" outline="0" fieldPosition="0"/>
    </format>
    <format dxfId="808">
      <pivotArea outline="0" collapsedLevelsAreSubtotals="1" fieldPosition="0"/>
    </format>
    <format dxfId="807">
      <pivotArea field="61" type="button" dataOnly="0" labelOnly="1" outline="0"/>
    </format>
    <format dxfId="806">
      <pivotArea dataOnly="0" labelOnly="1" grandRow="1" outline="0" fieldPosition="0"/>
    </format>
    <format dxfId="805">
      <pivotArea dataOnly="0" labelOnly="1" outline="0" axis="axisValues" fieldPosition="0"/>
    </format>
    <format dxfId="804">
      <pivotArea type="all" dataOnly="0" outline="0" fieldPosition="0"/>
    </format>
    <format dxfId="803">
      <pivotArea outline="0" collapsedLevelsAreSubtotals="1" fieldPosition="0"/>
    </format>
    <format dxfId="802">
      <pivotArea field="62" type="button" dataOnly="0" labelOnly="1" outline="0" axis="axisRow" fieldPosition="0"/>
    </format>
    <format dxfId="801">
      <pivotArea dataOnly="0" labelOnly="1" fieldPosition="0">
        <references count="1">
          <reference field="62" count="17">
            <x v="0"/>
            <x v="1"/>
            <x v="2"/>
            <x v="3"/>
            <x v="4"/>
            <x v="5"/>
            <x v="6"/>
            <x v="7"/>
            <x v="8"/>
            <x v="9"/>
            <x v="10"/>
            <x v="11"/>
            <x v="12"/>
            <x v="13"/>
            <x v="14"/>
            <x v="15"/>
            <x v="17"/>
          </reference>
        </references>
      </pivotArea>
    </format>
    <format dxfId="800">
      <pivotArea dataOnly="0" labelOnly="1" grandRow="1" outline="0" fieldPosition="0"/>
    </format>
    <format dxfId="799">
      <pivotArea dataOnly="0" labelOnly="1" outline="0" axis="axisValues" fieldPosition="0"/>
    </format>
    <format dxfId="798">
      <pivotArea type="all" dataOnly="0" outline="0" fieldPosition="0"/>
    </format>
    <format dxfId="797">
      <pivotArea outline="0" collapsedLevelsAreSubtotals="1" fieldPosition="0"/>
    </format>
    <format dxfId="796">
      <pivotArea field="62" type="button" dataOnly="0" labelOnly="1" outline="0" axis="axisRow" fieldPosition="0"/>
    </format>
    <format dxfId="795">
      <pivotArea dataOnly="0" labelOnly="1" fieldPosition="0">
        <references count="1">
          <reference field="62" count="17">
            <x v="0"/>
            <x v="1"/>
            <x v="2"/>
            <x v="3"/>
            <x v="4"/>
            <x v="5"/>
            <x v="6"/>
            <x v="7"/>
            <x v="8"/>
            <x v="9"/>
            <x v="10"/>
            <x v="11"/>
            <x v="12"/>
            <x v="13"/>
            <x v="14"/>
            <x v="15"/>
            <x v="17"/>
          </reference>
        </references>
      </pivotArea>
    </format>
    <format dxfId="794">
      <pivotArea dataOnly="0" labelOnly="1" grandRow="1" outline="0" fieldPosition="0"/>
    </format>
    <format dxfId="793">
      <pivotArea dataOnly="0" labelOnly="1" outline="0" axis="axisValues" fieldPosition="0"/>
    </format>
    <format dxfId="792">
      <pivotArea type="all" dataOnly="0" outline="0" fieldPosition="0"/>
    </format>
    <format dxfId="791">
      <pivotArea outline="0" collapsedLevelsAreSubtotals="1" fieldPosition="0"/>
    </format>
    <format dxfId="790">
      <pivotArea field="62" type="button" dataOnly="0" labelOnly="1" outline="0" axis="axisRow" fieldPosition="0"/>
    </format>
    <format dxfId="789">
      <pivotArea dataOnly="0" labelOnly="1" fieldPosition="0">
        <references count="1">
          <reference field="62" count="17">
            <x v="0"/>
            <x v="1"/>
            <x v="2"/>
            <x v="3"/>
            <x v="4"/>
            <x v="5"/>
            <x v="6"/>
            <x v="7"/>
            <x v="8"/>
            <x v="9"/>
            <x v="10"/>
            <x v="11"/>
            <x v="12"/>
            <x v="13"/>
            <x v="14"/>
            <x v="15"/>
            <x v="17"/>
          </reference>
        </references>
      </pivotArea>
    </format>
    <format dxfId="788">
      <pivotArea dataOnly="0" labelOnly="1" grandRow="1" outline="0" fieldPosition="0"/>
    </format>
    <format dxfId="78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DBD0B32E-8527-440F-BE3B-45165D32F1B0}" name="PivotTable36"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H261:I264" firstHeaderRow="1" firstDataRow="1" firstDataCol="1" rowPageCount="1" colPageCount="1"/>
  <pivotFields count="64">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6">
        <item x="0"/>
        <item h="1" x="1"/>
        <item h="1" x="2"/>
        <item h="1" x="4"/>
        <item h="1" x="3"/>
        <item h="1" x="5"/>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
        <item x="1"/>
        <item x="0"/>
        <item t="default"/>
      </items>
    </pivotField>
  </pivotFields>
  <rowFields count="1">
    <field x="63"/>
  </rowFields>
  <rowItems count="3">
    <i>
      <x/>
    </i>
    <i>
      <x v="1"/>
    </i>
    <i t="grand">
      <x/>
    </i>
  </rowItems>
  <colItems count="1">
    <i/>
  </colItems>
  <pageFields count="1">
    <pageField fld="7" hier="-1"/>
  </pageFields>
  <dataFields count="1">
    <dataField name="Sum of Net Dwellings" fld="42" baseField="0" baseItem="0"/>
  </dataFields>
  <formats count="42">
    <format dxfId="877">
      <pivotArea type="all" dataOnly="0" outline="0" fieldPosition="0"/>
    </format>
    <format dxfId="876">
      <pivotArea type="all" dataOnly="0" outline="0" fieldPosition="0"/>
    </format>
    <format dxfId="875">
      <pivotArea type="all" dataOnly="0" outline="0" fieldPosition="0"/>
    </format>
    <format dxfId="874">
      <pivotArea type="all" dataOnly="0" outline="0" fieldPosition="0"/>
    </format>
    <format dxfId="873">
      <pivotArea type="all" dataOnly="0" outline="0" fieldPosition="0"/>
    </format>
    <format dxfId="872">
      <pivotArea type="all" dataOnly="0" outline="0" fieldPosition="0"/>
    </format>
    <format dxfId="871">
      <pivotArea type="all" dataOnly="0" outline="0" fieldPosition="0"/>
    </format>
    <format dxfId="870">
      <pivotArea type="all" dataOnly="0" outline="0" fieldPosition="0"/>
    </format>
    <format dxfId="869">
      <pivotArea type="all" dataOnly="0" outline="0" fieldPosition="0"/>
    </format>
    <format dxfId="868">
      <pivotArea type="all" dataOnly="0" outline="0" fieldPosition="0"/>
    </format>
    <format dxfId="867">
      <pivotArea type="all" dataOnly="0" outline="0" fieldPosition="0"/>
    </format>
    <format dxfId="866">
      <pivotArea outline="0" collapsedLevelsAreSubtotals="1" fieldPosition="0"/>
    </format>
    <format dxfId="865">
      <pivotArea dataOnly="0" labelOnly="1" grandRow="1" outline="0" fieldPosition="0"/>
    </format>
    <format dxfId="864">
      <pivotArea dataOnly="0" labelOnly="1" outline="0" axis="axisValues" fieldPosition="0"/>
    </format>
    <format dxfId="863">
      <pivotArea type="all" dataOnly="0" outline="0" fieldPosition="0"/>
    </format>
    <format dxfId="862">
      <pivotArea outline="0" collapsedLevelsAreSubtotals="1" fieldPosition="0"/>
    </format>
    <format dxfId="861">
      <pivotArea dataOnly="0" labelOnly="1" grandRow="1" outline="0" fieldPosition="0"/>
    </format>
    <format dxfId="860">
      <pivotArea dataOnly="0" labelOnly="1" outline="0" axis="axisValues" fieldPosition="0"/>
    </format>
    <format dxfId="859">
      <pivotArea type="all" dataOnly="0" outline="0" fieldPosition="0"/>
    </format>
    <format dxfId="858">
      <pivotArea outline="0" collapsedLevelsAreSubtotals="1" fieldPosition="0"/>
    </format>
    <format dxfId="857">
      <pivotArea dataOnly="0" labelOnly="1" grandRow="1" outline="0" fieldPosition="0"/>
    </format>
    <format dxfId="856">
      <pivotArea dataOnly="0" labelOnly="1" outline="0" axis="axisValues" fieldPosition="0"/>
    </format>
    <format dxfId="855">
      <pivotArea type="all" dataOnly="0" outline="0" fieldPosition="0"/>
    </format>
    <format dxfId="854">
      <pivotArea collapsedLevelsAreSubtotals="1" fieldPosition="0">
        <references count="1">
          <reference field="63" count="1">
            <x v="1"/>
          </reference>
        </references>
      </pivotArea>
    </format>
    <format dxfId="853">
      <pivotArea type="all" dataOnly="0" outline="0" fieldPosition="0"/>
    </format>
    <format dxfId="852">
      <pivotArea outline="0" collapsedLevelsAreSubtotals="1" fieldPosition="0"/>
    </format>
    <format dxfId="851">
      <pivotArea field="63" type="button" dataOnly="0" labelOnly="1" outline="0" axis="axisRow" fieldPosition="0"/>
    </format>
    <format dxfId="850">
      <pivotArea dataOnly="0" labelOnly="1" fieldPosition="0">
        <references count="1">
          <reference field="63" count="1">
            <x v="0"/>
          </reference>
        </references>
      </pivotArea>
    </format>
    <format dxfId="849">
      <pivotArea dataOnly="0" labelOnly="1" grandRow="1" outline="0" fieldPosition="0"/>
    </format>
    <format dxfId="848">
      <pivotArea dataOnly="0" labelOnly="1" outline="0" axis="axisValues" fieldPosition="0"/>
    </format>
    <format dxfId="847">
      <pivotArea type="all" dataOnly="0" outline="0" fieldPosition="0"/>
    </format>
    <format dxfId="846">
      <pivotArea outline="0" collapsedLevelsAreSubtotals="1" fieldPosition="0"/>
    </format>
    <format dxfId="845">
      <pivotArea field="63" type="button" dataOnly="0" labelOnly="1" outline="0" axis="axisRow" fieldPosition="0"/>
    </format>
    <format dxfId="844">
      <pivotArea dataOnly="0" labelOnly="1" fieldPosition="0">
        <references count="1">
          <reference field="63" count="1">
            <x v="0"/>
          </reference>
        </references>
      </pivotArea>
    </format>
    <format dxfId="843">
      <pivotArea dataOnly="0" labelOnly="1" grandRow="1" outline="0" fieldPosition="0"/>
    </format>
    <format dxfId="842">
      <pivotArea dataOnly="0" labelOnly="1" outline="0" axis="axisValues" fieldPosition="0"/>
    </format>
    <format dxfId="841">
      <pivotArea type="all" dataOnly="0" outline="0" fieldPosition="0"/>
    </format>
    <format dxfId="840">
      <pivotArea outline="0" collapsedLevelsAreSubtotals="1" fieldPosition="0"/>
    </format>
    <format dxfId="839">
      <pivotArea field="63" type="button" dataOnly="0" labelOnly="1" outline="0" axis="axisRow" fieldPosition="0"/>
    </format>
    <format dxfId="838">
      <pivotArea dataOnly="0" labelOnly="1" fieldPosition="0">
        <references count="1">
          <reference field="63" count="0"/>
        </references>
      </pivotArea>
    </format>
    <format dxfId="837">
      <pivotArea dataOnly="0" labelOnly="1" grandRow="1" outline="0" fieldPosition="0"/>
    </format>
    <format dxfId="83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9F8F5CE0-B686-407D-A545-B8408326F4AF}" name="PivotTable4" cacheId="3"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23:B24" firstHeaderRow="1" firstDataRow="1" firstDataCol="0" rowPageCount="3" colPageCount="1"/>
  <pivotFields count="72">
    <pivotField showAll="0"/>
    <pivotField axis="axisPage" multipleItemSelectionAllowed="1" showAll="0" defaultSubtotal="0">
      <items count="6">
        <item h="1" x="2"/>
        <item h="1" x="1"/>
        <item h="1" x="3"/>
        <item x="4"/>
        <item x="0"/>
        <item h="1" x="5"/>
      </items>
    </pivotField>
    <pivotField showAll="0"/>
    <pivotField numFmtId="14" showAll="0"/>
    <pivotField numFmtId="14" showAll="0"/>
    <pivotField showAll="0" defaultSubtotal="0"/>
    <pivotField showAll="0" defaultSubtotal="0"/>
    <pivotField axis="axisPage" multipleItemSelectionAllowed="1" showAll="0">
      <items count="10">
        <item h="1" x="0"/>
        <item h="1" x="1"/>
        <item x="2"/>
        <item h="1" m="1" x="7"/>
        <item h="1" x="3"/>
        <item h="1" x="4"/>
        <item h="1" m="1" x="6"/>
        <item h="1" m="1" x="8"/>
        <item h="1" x="5"/>
        <item t="default"/>
      </items>
    </pivotField>
    <pivotField showAll="0"/>
    <pivotField axis="axisPage" multipleItemSelectionAllowed="1" showAll="0">
      <items count="20">
        <item x="7"/>
        <item x="9"/>
        <item m="1" x="18"/>
        <item x="3"/>
        <item h="1" x="1"/>
        <item x="2"/>
        <item x="16"/>
        <item x="11"/>
        <item x="13"/>
        <item x="4"/>
        <item x="6"/>
        <item x="8"/>
        <item x="14"/>
        <item x="15"/>
        <item x="0"/>
        <item x="17"/>
        <item h="1" x="10"/>
        <item h="1" x="12"/>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3">
    <pageField fld="1" hier="-1"/>
    <pageField fld="7" hier="-1"/>
    <pageField fld="9" hier="-1"/>
  </pageFields>
  <dataFields count="1">
    <dataField name="Sum of Net Dwellings" fld="42" baseField="0" baseItem="0"/>
  </dataFields>
  <formats count="39">
    <format dxfId="916">
      <pivotArea type="all" dataOnly="0" outline="0" fieldPosition="0"/>
    </format>
    <format dxfId="915">
      <pivotArea type="all" dataOnly="0" outline="0" fieldPosition="0"/>
    </format>
    <format dxfId="914">
      <pivotArea type="all" dataOnly="0" outline="0" fieldPosition="0"/>
    </format>
    <format dxfId="913">
      <pivotArea type="all" dataOnly="0" outline="0" fieldPosition="0"/>
    </format>
    <format dxfId="912">
      <pivotArea type="all" dataOnly="0" outline="0" fieldPosition="0"/>
    </format>
    <format dxfId="911">
      <pivotArea type="all" dataOnly="0" outline="0" fieldPosition="0"/>
    </format>
    <format dxfId="910">
      <pivotArea type="all" dataOnly="0" outline="0" fieldPosition="0"/>
    </format>
    <format dxfId="909">
      <pivotArea type="all" dataOnly="0" outline="0" fieldPosition="0"/>
    </format>
    <format dxfId="908">
      <pivotArea type="all" dataOnly="0" outline="0" fieldPosition="0"/>
    </format>
    <format dxfId="907">
      <pivotArea type="all" dataOnly="0" outline="0" fieldPosition="0"/>
    </format>
    <format dxfId="906">
      <pivotArea type="all" dataOnly="0" outline="0" fieldPosition="0"/>
    </format>
    <format dxfId="905">
      <pivotArea outline="0" collapsedLevelsAreSubtotals="1" fieldPosition="0"/>
    </format>
    <format dxfId="904">
      <pivotArea dataOnly="0" labelOnly="1" outline="0" axis="axisValues" fieldPosition="0"/>
    </format>
    <format dxfId="903">
      <pivotArea type="all" dataOnly="0" outline="0" fieldPosition="0"/>
    </format>
    <format dxfId="902">
      <pivotArea outline="0" collapsedLevelsAreSubtotals="1" fieldPosition="0"/>
    </format>
    <format dxfId="901">
      <pivotArea dataOnly="0" labelOnly="1" outline="0" axis="axisValues" fieldPosition="0"/>
    </format>
    <format dxfId="900">
      <pivotArea type="all" dataOnly="0" outline="0" fieldPosition="0"/>
    </format>
    <format dxfId="899">
      <pivotArea outline="0" collapsedLevelsAreSubtotals="1" fieldPosition="0"/>
    </format>
    <format dxfId="898">
      <pivotArea dataOnly="0" labelOnly="1" outline="0" axis="axisValues" fieldPosition="0"/>
    </format>
    <format dxfId="897">
      <pivotArea type="all" dataOnly="0" outline="0" fieldPosition="0"/>
    </format>
    <format dxfId="896">
      <pivotArea outline="0" collapsedLevelsAreSubtotals="1" fieldPosition="0"/>
    </format>
    <format dxfId="895">
      <pivotArea dataOnly="0" labelOnly="1" outline="0" axis="axisValues" fieldPosition="0"/>
    </format>
    <format dxfId="894">
      <pivotArea outline="0" collapsedLevelsAreSubtotals="1" fieldPosition="0"/>
    </format>
    <format dxfId="893">
      <pivotArea outline="0" collapsedLevelsAreSubtotals="1" fieldPosition="0"/>
    </format>
    <format dxfId="892">
      <pivotArea type="all" dataOnly="0" outline="0" fieldPosition="0"/>
    </format>
    <format dxfId="891">
      <pivotArea outline="0" collapsedLevelsAreSubtotals="1" fieldPosition="0"/>
    </format>
    <format dxfId="890">
      <pivotArea dataOnly="0" labelOnly="1" outline="0" axis="axisValues" fieldPosition="0"/>
    </format>
    <format dxfId="889">
      <pivotArea type="all" dataOnly="0" outline="0" fieldPosition="0"/>
    </format>
    <format dxfId="888">
      <pivotArea outline="0" collapsedLevelsAreSubtotals="1" fieldPosition="0"/>
    </format>
    <format dxfId="887">
      <pivotArea dataOnly="0" labelOnly="1" outline="0" axis="axisValues" fieldPosition="0"/>
    </format>
    <format dxfId="886">
      <pivotArea type="all" dataOnly="0" outline="0" fieldPosition="0"/>
    </format>
    <format dxfId="885">
      <pivotArea outline="0" collapsedLevelsAreSubtotals="1" fieldPosition="0"/>
    </format>
    <format dxfId="884">
      <pivotArea dataOnly="0" labelOnly="1" outline="0" axis="axisValues" fieldPosition="0"/>
    </format>
    <format dxfId="883">
      <pivotArea type="all" dataOnly="0" outline="0" fieldPosition="0"/>
    </format>
    <format dxfId="882">
      <pivotArea outline="0" collapsedLevelsAreSubtotals="1" fieldPosition="0"/>
    </format>
    <format dxfId="881">
      <pivotArea dataOnly="0" labelOnly="1" outline="0" axis="axisValues" fieldPosition="0"/>
    </format>
    <format dxfId="880">
      <pivotArea type="all" dataOnly="0" outline="0" fieldPosition="0"/>
    </format>
    <format dxfId="879">
      <pivotArea outline="0" collapsedLevelsAreSubtotals="1" fieldPosition="0"/>
    </format>
    <format dxfId="87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B7E33130-3AAF-4D57-B5C1-73718FABB501}" name="PivotTable64" cacheId="3"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E192:E193" firstHeaderRow="1" firstDataRow="1" firstDataCol="0" rowPageCount="3" colPageCount="1"/>
  <pivotFields count="72">
    <pivotField showAll="0" defaultSubtotal="0"/>
    <pivotField axis="axisPage" multipleItemSelectionAllowed="1" showAll="0" defaultSubtotal="0">
      <items count="6">
        <item h="1" x="2"/>
        <item h="1" x="1"/>
        <item h="1" x="3"/>
        <item x="4"/>
        <item x="0"/>
        <item h="1" x="5"/>
      </items>
    </pivotField>
    <pivotField showAll="0" defaultSubtotal="0"/>
    <pivotField showAll="0"/>
    <pivotField showAll="0"/>
    <pivotField showAll="0" defaultSubtotal="0"/>
    <pivotField showAll="0" defaultSubtotal="0"/>
    <pivotField axis="axisPage" multipleItemSelectionAllowed="1" showAll="0" defaultSubtotal="0">
      <items count="9">
        <item h="1" x="0"/>
        <item x="1"/>
        <item h="1" x="2"/>
        <item h="1" m="1" x="7"/>
        <item h="1" m="1" x="8"/>
        <item h="1" x="3"/>
        <item h="1" x="4"/>
        <item h="1" m="1" x="6"/>
        <item h="1" x="5"/>
      </items>
    </pivotField>
    <pivotField axis="axisPage" multipleItemSelectionAllowed="1" showAll="0" defaultSubtotal="0">
      <items count="9">
        <item h="1" x="0"/>
        <item x="3"/>
        <item h="1" x="4"/>
        <item h="1" x="5"/>
        <item h="1" x="1"/>
        <item x="2"/>
        <item h="1" x="6"/>
        <item h="1" x="7"/>
        <item h="1" x="8"/>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42" baseField="0" baseItem="0"/>
  </dataFields>
  <formats count="37">
    <format dxfId="953">
      <pivotArea type="all" dataOnly="0" outline="0" fieldPosition="0"/>
    </format>
    <format dxfId="952">
      <pivotArea type="all" dataOnly="0" outline="0" fieldPosition="0"/>
    </format>
    <format dxfId="951">
      <pivotArea type="all" dataOnly="0" outline="0" fieldPosition="0"/>
    </format>
    <format dxfId="950">
      <pivotArea type="all" dataOnly="0" outline="0" fieldPosition="0"/>
    </format>
    <format dxfId="949">
      <pivotArea type="all" dataOnly="0" outline="0" fieldPosition="0"/>
    </format>
    <format dxfId="948">
      <pivotArea type="all" dataOnly="0" outline="0" fieldPosition="0"/>
    </format>
    <format dxfId="947">
      <pivotArea type="all" dataOnly="0" outline="0" fieldPosition="0"/>
    </format>
    <format dxfId="946">
      <pivotArea type="all" dataOnly="0" outline="0" fieldPosition="0"/>
    </format>
    <format dxfId="945">
      <pivotArea type="all" dataOnly="0" outline="0" fieldPosition="0"/>
    </format>
    <format dxfId="944">
      <pivotArea type="all" dataOnly="0" outline="0" fieldPosition="0"/>
    </format>
    <format dxfId="943">
      <pivotArea type="all" dataOnly="0" outline="0" fieldPosition="0"/>
    </format>
    <format dxfId="942">
      <pivotArea outline="0" collapsedLevelsAreSubtotals="1" fieldPosition="0"/>
    </format>
    <format dxfId="941">
      <pivotArea dataOnly="0" labelOnly="1" outline="0" axis="axisValues" fieldPosition="0"/>
    </format>
    <format dxfId="940">
      <pivotArea type="all" dataOnly="0" outline="0" fieldPosition="0"/>
    </format>
    <format dxfId="939">
      <pivotArea outline="0" collapsedLevelsAreSubtotals="1" fieldPosition="0"/>
    </format>
    <format dxfId="938">
      <pivotArea dataOnly="0" labelOnly="1" outline="0" axis="axisValues" fieldPosition="0"/>
    </format>
    <format dxfId="937">
      <pivotArea type="all" dataOnly="0" outline="0" fieldPosition="0"/>
    </format>
    <format dxfId="936">
      <pivotArea outline="0" collapsedLevelsAreSubtotals="1" fieldPosition="0"/>
    </format>
    <format dxfId="935">
      <pivotArea dataOnly="0" labelOnly="1" outline="0" axis="axisValues" fieldPosition="0"/>
    </format>
    <format dxfId="934">
      <pivotArea type="all" dataOnly="0" outline="0" fieldPosition="0"/>
    </format>
    <format dxfId="933">
      <pivotArea outline="0" collapsedLevelsAreSubtotals="1" fieldPosition="0"/>
    </format>
    <format dxfId="932">
      <pivotArea dataOnly="0" labelOnly="1" outline="0" axis="axisValues" fieldPosition="0"/>
    </format>
    <format dxfId="931">
      <pivotArea type="all" dataOnly="0" outline="0" fieldPosition="0"/>
    </format>
    <format dxfId="930">
      <pivotArea outline="0" collapsedLevelsAreSubtotals="1" fieldPosition="0"/>
    </format>
    <format dxfId="929">
      <pivotArea dataOnly="0" labelOnly="1" outline="0" axis="axisValues" fieldPosition="0"/>
    </format>
    <format dxfId="928">
      <pivotArea type="all" dataOnly="0" outline="0" fieldPosition="0"/>
    </format>
    <format dxfId="927">
      <pivotArea outline="0" collapsedLevelsAreSubtotals="1" fieldPosition="0"/>
    </format>
    <format dxfId="926">
      <pivotArea dataOnly="0" labelOnly="1" outline="0" axis="axisValues" fieldPosition="0"/>
    </format>
    <format dxfId="925">
      <pivotArea type="all" dataOnly="0" outline="0" fieldPosition="0"/>
    </format>
    <format dxfId="924">
      <pivotArea outline="0" collapsedLevelsAreSubtotals="1" fieldPosition="0"/>
    </format>
    <format dxfId="923">
      <pivotArea dataOnly="0" labelOnly="1" outline="0" axis="axisValues" fieldPosition="0"/>
    </format>
    <format dxfId="922">
      <pivotArea type="all" dataOnly="0" outline="0" fieldPosition="0"/>
    </format>
    <format dxfId="921">
      <pivotArea outline="0" collapsedLevelsAreSubtotals="1" fieldPosition="0"/>
    </format>
    <format dxfId="920">
      <pivotArea dataOnly="0" labelOnly="1" outline="0" axis="axisValues" fieldPosition="0"/>
    </format>
    <format dxfId="919">
      <pivotArea type="all" dataOnly="0" outline="0" fieldPosition="0"/>
    </format>
    <format dxfId="918">
      <pivotArea outline="0" collapsedLevelsAreSubtotals="1" fieldPosition="0"/>
    </format>
    <format dxfId="91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C3788E7A-6019-4147-8BF7-81CBE471FA45}" name="PivotTable28" cacheId="3"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E273:F292" firstHeaderRow="1" firstDataRow="1" firstDataCol="1" rowPageCount="1" colPageCount="1"/>
  <pivotFields count="72">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9">
        <item h="1" x="0"/>
        <item x="1"/>
        <item h="1" x="2"/>
        <item h="1" m="1" x="7"/>
        <item h="1" x="3"/>
        <item h="1" x="4"/>
        <item h="1" m="1" x="6"/>
        <item h="1" m="1" x="8"/>
        <item h="1" x="5"/>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defaultSubtotal="0">
      <items count="21">
        <item x="5"/>
        <item x="1"/>
        <item x="6"/>
        <item x="14"/>
        <item x="17"/>
        <item x="9"/>
        <item x="12"/>
        <item x="11"/>
        <item x="13"/>
        <item x="10"/>
        <item x="16"/>
        <item x="8"/>
        <item x="4"/>
        <item x="0"/>
        <item x="18"/>
        <item x="2"/>
        <item x="3"/>
        <item x="7"/>
        <item x="15"/>
        <item m="1" x="20"/>
        <item x="19"/>
      </items>
    </pivotField>
    <pivotField axis="axisRow" showAll="0">
      <items count="21">
        <item x="5"/>
        <item x="1"/>
        <item x="6"/>
        <item x="9"/>
        <item x="12"/>
        <item x="17"/>
        <item x="11"/>
        <item x="14"/>
        <item x="13"/>
        <item x="10"/>
        <item x="16"/>
        <item x="4"/>
        <item x="8"/>
        <item x="0"/>
        <item x="2"/>
        <item x="3"/>
        <item x="7"/>
        <item x="15"/>
        <item x="18"/>
        <item x="19"/>
        <item t="default"/>
      </items>
    </pivotField>
    <pivotField showAll="0"/>
    <pivotField showAll="0"/>
    <pivotField showAll="0"/>
    <pivotField showAll="0"/>
    <pivotField showAll="0"/>
    <pivotField showAll="0"/>
    <pivotField showAll="0"/>
    <pivotField showAll="0"/>
    <pivotField showAll="0"/>
  </pivotFields>
  <rowFields count="1">
    <field x="62"/>
  </rowFields>
  <rowItems count="19">
    <i>
      <x/>
    </i>
    <i>
      <x v="1"/>
    </i>
    <i>
      <x v="2"/>
    </i>
    <i>
      <x v="3"/>
    </i>
    <i>
      <x v="4"/>
    </i>
    <i>
      <x v="5"/>
    </i>
    <i>
      <x v="6"/>
    </i>
    <i>
      <x v="7"/>
    </i>
    <i>
      <x v="8"/>
    </i>
    <i>
      <x v="9"/>
    </i>
    <i>
      <x v="10"/>
    </i>
    <i>
      <x v="11"/>
    </i>
    <i>
      <x v="12"/>
    </i>
    <i>
      <x v="13"/>
    </i>
    <i>
      <x v="14"/>
    </i>
    <i>
      <x v="15"/>
    </i>
    <i>
      <x v="16"/>
    </i>
    <i>
      <x v="17"/>
    </i>
    <i t="grand">
      <x/>
    </i>
  </rowItems>
  <colItems count="1">
    <i/>
  </colItems>
  <pageFields count="1">
    <pageField fld="7" hier="-1"/>
  </pageFields>
  <dataFields count="1">
    <dataField name="Sum of Net Dwellings" fld="42" baseField="0" baseItem="0"/>
  </dataFields>
  <formats count="43">
    <format dxfId="996">
      <pivotArea type="all" dataOnly="0" outline="0" fieldPosition="0"/>
    </format>
    <format dxfId="995">
      <pivotArea type="all" dataOnly="0" outline="0" fieldPosition="0"/>
    </format>
    <format dxfId="994">
      <pivotArea type="all" dataOnly="0" outline="0" fieldPosition="0"/>
    </format>
    <format dxfId="993">
      <pivotArea type="all" dataOnly="0" outline="0" fieldPosition="0"/>
    </format>
    <format dxfId="992">
      <pivotArea type="all" dataOnly="0" outline="0" fieldPosition="0"/>
    </format>
    <format dxfId="991">
      <pivotArea type="all" dataOnly="0" outline="0" fieldPosition="0"/>
    </format>
    <format dxfId="990">
      <pivotArea type="all" dataOnly="0" outline="0" fieldPosition="0"/>
    </format>
    <format dxfId="989">
      <pivotArea type="all" dataOnly="0" outline="0" fieldPosition="0"/>
    </format>
    <format dxfId="988">
      <pivotArea type="all" dataOnly="0" outline="0" fieldPosition="0"/>
    </format>
    <format dxfId="987">
      <pivotArea type="all" dataOnly="0" outline="0" fieldPosition="0"/>
    </format>
    <format dxfId="986">
      <pivotArea type="all" dataOnly="0" outline="0" fieldPosition="0"/>
    </format>
    <format dxfId="985">
      <pivotArea outline="0" collapsedLevelsAreSubtotals="1" fieldPosition="0"/>
    </format>
    <format dxfId="984">
      <pivotArea field="61" type="button" dataOnly="0" labelOnly="1" outline="0"/>
    </format>
    <format dxfId="983">
      <pivotArea dataOnly="0" labelOnly="1" grandRow="1" outline="0" fieldPosition="0"/>
    </format>
    <format dxfId="982">
      <pivotArea dataOnly="0" labelOnly="1" outline="0" axis="axisValues" fieldPosition="0"/>
    </format>
    <format dxfId="981">
      <pivotArea type="all" dataOnly="0" outline="0" fieldPosition="0"/>
    </format>
    <format dxfId="980">
      <pivotArea outline="0" collapsedLevelsAreSubtotals="1" fieldPosition="0"/>
    </format>
    <format dxfId="979">
      <pivotArea field="61" type="button" dataOnly="0" labelOnly="1" outline="0"/>
    </format>
    <format dxfId="978">
      <pivotArea dataOnly="0" labelOnly="1" grandRow="1" outline="0" fieldPosition="0"/>
    </format>
    <format dxfId="977">
      <pivotArea dataOnly="0" labelOnly="1" outline="0" axis="axisValues" fieldPosition="0"/>
    </format>
    <format dxfId="976">
      <pivotArea type="all" dataOnly="0" outline="0" fieldPosition="0"/>
    </format>
    <format dxfId="975">
      <pivotArea outline="0" collapsedLevelsAreSubtotals="1" fieldPosition="0"/>
    </format>
    <format dxfId="974">
      <pivotArea field="61" type="button" dataOnly="0" labelOnly="1" outline="0"/>
    </format>
    <format dxfId="973">
      <pivotArea dataOnly="0" labelOnly="1" grandRow="1" outline="0" fieldPosition="0"/>
    </format>
    <format dxfId="972">
      <pivotArea dataOnly="0" labelOnly="1" outline="0" axis="axisValues" fieldPosition="0"/>
    </format>
    <format dxfId="971">
      <pivotArea type="all" dataOnly="0" outline="0" fieldPosition="0"/>
    </format>
    <format dxfId="970">
      <pivotArea outline="0" collapsedLevelsAreSubtotals="1" fieldPosition="0"/>
    </format>
    <format dxfId="969">
      <pivotArea field="62" type="button" dataOnly="0" labelOnly="1" outline="0" axis="axisRow" fieldPosition="0"/>
    </format>
    <format dxfId="968">
      <pivotArea dataOnly="0" labelOnly="1" fieldPosition="0">
        <references count="1">
          <reference field="62" count="18">
            <x v="0"/>
            <x v="1"/>
            <x v="2"/>
            <x v="3"/>
            <x v="4"/>
            <x v="5"/>
            <x v="6"/>
            <x v="7"/>
            <x v="8"/>
            <x v="9"/>
            <x v="10"/>
            <x v="11"/>
            <x v="12"/>
            <x v="13"/>
            <x v="14"/>
            <x v="15"/>
            <x v="16"/>
            <x v="17"/>
          </reference>
        </references>
      </pivotArea>
    </format>
    <format dxfId="967">
      <pivotArea dataOnly="0" labelOnly="1" grandRow="1" outline="0" fieldPosition="0"/>
    </format>
    <format dxfId="966">
      <pivotArea dataOnly="0" labelOnly="1" outline="0" axis="axisValues" fieldPosition="0"/>
    </format>
    <format dxfId="965">
      <pivotArea type="all" dataOnly="0" outline="0" fieldPosition="0"/>
    </format>
    <format dxfId="964">
      <pivotArea outline="0" collapsedLevelsAreSubtotals="1" fieldPosition="0"/>
    </format>
    <format dxfId="963">
      <pivotArea field="62" type="button" dataOnly="0" labelOnly="1" outline="0" axis="axisRow" fieldPosition="0"/>
    </format>
    <format dxfId="962">
      <pivotArea dataOnly="0" labelOnly="1" fieldPosition="0">
        <references count="1">
          <reference field="62" count="18">
            <x v="0"/>
            <x v="1"/>
            <x v="2"/>
            <x v="3"/>
            <x v="4"/>
            <x v="5"/>
            <x v="6"/>
            <x v="7"/>
            <x v="8"/>
            <x v="9"/>
            <x v="10"/>
            <x v="11"/>
            <x v="12"/>
            <x v="13"/>
            <x v="14"/>
            <x v="15"/>
            <x v="16"/>
            <x v="17"/>
          </reference>
        </references>
      </pivotArea>
    </format>
    <format dxfId="961">
      <pivotArea dataOnly="0" labelOnly="1" grandRow="1" outline="0" fieldPosition="0"/>
    </format>
    <format dxfId="960">
      <pivotArea dataOnly="0" labelOnly="1" outline="0" axis="axisValues" fieldPosition="0"/>
    </format>
    <format dxfId="959">
      <pivotArea type="all" dataOnly="0" outline="0" fieldPosition="0"/>
    </format>
    <format dxfId="958">
      <pivotArea outline="0" collapsedLevelsAreSubtotals="1" fieldPosition="0"/>
    </format>
    <format dxfId="957">
      <pivotArea field="62" type="button" dataOnly="0" labelOnly="1" outline="0" axis="axisRow" fieldPosition="0"/>
    </format>
    <format dxfId="956">
      <pivotArea dataOnly="0" labelOnly="1" fieldPosition="0">
        <references count="1">
          <reference field="62" count="18">
            <x v="0"/>
            <x v="1"/>
            <x v="2"/>
            <x v="3"/>
            <x v="4"/>
            <x v="5"/>
            <x v="6"/>
            <x v="7"/>
            <x v="8"/>
            <x v="9"/>
            <x v="10"/>
            <x v="11"/>
            <x v="12"/>
            <x v="13"/>
            <x v="14"/>
            <x v="15"/>
            <x v="16"/>
            <x v="17"/>
          </reference>
        </references>
      </pivotArea>
    </format>
    <format dxfId="955">
      <pivotArea dataOnly="0" labelOnly="1" grandRow="1" outline="0" fieldPosition="0"/>
    </format>
    <format dxfId="95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6.xml><?xml version="1.0" encoding="utf-8"?>
<pivotTableDefinition xmlns="http://schemas.openxmlformats.org/spreadsheetml/2006/main" xmlns:mc="http://schemas.openxmlformats.org/markup-compatibility/2006" xmlns:xr="http://schemas.microsoft.com/office/spreadsheetml/2014/revision" mc:Ignorable="xr" xr:uid="{EF7AC970-B0D3-4B7C-8FCB-3E31843380F5}" name="PivotTable29"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H273:I289" firstHeaderRow="1" firstDataRow="1" firstDataCol="1" rowPageCount="1" colPageCount="1"/>
  <pivotFields count="64">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6">
        <item x="0"/>
        <item h="1" x="1"/>
        <item h="1" x="2"/>
        <item h="1" x="4"/>
        <item h="1" x="3"/>
        <item h="1" x="5"/>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defaultSubtotal="0">
      <items count="20">
        <item x="5"/>
        <item x="1"/>
        <item x="6"/>
        <item x="14"/>
        <item x="17"/>
        <item x="9"/>
        <item x="12"/>
        <item x="11"/>
        <item x="13"/>
        <item x="10"/>
        <item x="16"/>
        <item x="8"/>
        <item x="4"/>
        <item x="0"/>
        <item x="18"/>
        <item x="2"/>
        <item x="3"/>
        <item x="7"/>
        <item x="15"/>
        <item x="19"/>
      </items>
    </pivotField>
    <pivotField axis="axisRow" showAll="0">
      <items count="21">
        <item x="5"/>
        <item x="1"/>
        <item x="6"/>
        <item x="9"/>
        <item x="12"/>
        <item x="17"/>
        <item x="11"/>
        <item x="14"/>
        <item x="13"/>
        <item x="10"/>
        <item x="16"/>
        <item x="4"/>
        <item x="8"/>
        <item x="0"/>
        <item x="2"/>
        <item x="3"/>
        <item x="7"/>
        <item x="15"/>
        <item x="19"/>
        <item x="18"/>
        <item t="default"/>
      </items>
    </pivotField>
    <pivotField showAll="0"/>
  </pivotFields>
  <rowFields count="1">
    <field x="62"/>
  </rowFields>
  <rowItems count="16">
    <i>
      <x/>
    </i>
    <i>
      <x v="1"/>
    </i>
    <i>
      <x v="2"/>
    </i>
    <i>
      <x v="3"/>
    </i>
    <i>
      <x v="4"/>
    </i>
    <i>
      <x v="6"/>
    </i>
    <i>
      <x v="7"/>
    </i>
    <i>
      <x v="8"/>
    </i>
    <i>
      <x v="9"/>
    </i>
    <i>
      <x v="11"/>
    </i>
    <i>
      <x v="12"/>
    </i>
    <i>
      <x v="13"/>
    </i>
    <i>
      <x v="14"/>
    </i>
    <i>
      <x v="15"/>
    </i>
    <i>
      <x v="16"/>
    </i>
    <i t="grand">
      <x/>
    </i>
  </rowItems>
  <colItems count="1">
    <i/>
  </colItems>
  <pageFields count="1">
    <pageField fld="7" hier="-1"/>
  </pageFields>
  <dataFields count="1">
    <dataField name="Sum of Net Dwellings" fld="42" baseField="0" baseItem="0"/>
  </dataFields>
  <formats count="43">
    <format dxfId="1039">
      <pivotArea type="all" dataOnly="0" outline="0" fieldPosition="0"/>
    </format>
    <format dxfId="1038">
      <pivotArea type="all" dataOnly="0" outline="0" fieldPosition="0"/>
    </format>
    <format dxfId="1037">
      <pivotArea type="all" dataOnly="0" outline="0" fieldPosition="0"/>
    </format>
    <format dxfId="1036">
      <pivotArea type="all" dataOnly="0" outline="0" fieldPosition="0"/>
    </format>
    <format dxfId="1035">
      <pivotArea type="all" dataOnly="0" outline="0" fieldPosition="0"/>
    </format>
    <format dxfId="1034">
      <pivotArea type="all" dataOnly="0" outline="0" fieldPosition="0"/>
    </format>
    <format dxfId="1033">
      <pivotArea type="all" dataOnly="0" outline="0" fieldPosition="0"/>
    </format>
    <format dxfId="1032">
      <pivotArea type="all" dataOnly="0" outline="0" fieldPosition="0"/>
    </format>
    <format dxfId="1031">
      <pivotArea type="all" dataOnly="0" outline="0" fieldPosition="0"/>
    </format>
    <format dxfId="1030">
      <pivotArea type="all" dataOnly="0" outline="0" fieldPosition="0"/>
    </format>
    <format dxfId="1029">
      <pivotArea type="all" dataOnly="0" outline="0" fieldPosition="0"/>
    </format>
    <format dxfId="1028">
      <pivotArea outline="0" collapsedLevelsAreSubtotals="1" fieldPosition="0"/>
    </format>
    <format dxfId="1027">
      <pivotArea field="61" type="button" dataOnly="0" labelOnly="1" outline="0"/>
    </format>
    <format dxfId="1026">
      <pivotArea dataOnly="0" labelOnly="1" grandRow="1" outline="0" fieldPosition="0"/>
    </format>
    <format dxfId="1025">
      <pivotArea dataOnly="0" labelOnly="1" outline="0" axis="axisValues" fieldPosition="0"/>
    </format>
    <format dxfId="1024">
      <pivotArea type="all" dataOnly="0" outline="0" fieldPosition="0"/>
    </format>
    <format dxfId="1023">
      <pivotArea outline="0" collapsedLevelsAreSubtotals="1" fieldPosition="0"/>
    </format>
    <format dxfId="1022">
      <pivotArea field="61" type="button" dataOnly="0" labelOnly="1" outline="0"/>
    </format>
    <format dxfId="1021">
      <pivotArea dataOnly="0" labelOnly="1" grandRow="1" outline="0" fieldPosition="0"/>
    </format>
    <format dxfId="1020">
      <pivotArea dataOnly="0" labelOnly="1" outline="0" axis="axisValues" fieldPosition="0"/>
    </format>
    <format dxfId="1019">
      <pivotArea type="all" dataOnly="0" outline="0" fieldPosition="0"/>
    </format>
    <format dxfId="1018">
      <pivotArea outline="0" collapsedLevelsAreSubtotals="1" fieldPosition="0"/>
    </format>
    <format dxfId="1017">
      <pivotArea field="61" type="button" dataOnly="0" labelOnly="1" outline="0"/>
    </format>
    <format dxfId="1016">
      <pivotArea dataOnly="0" labelOnly="1" grandRow="1" outline="0" fieldPosition="0"/>
    </format>
    <format dxfId="1015">
      <pivotArea dataOnly="0" labelOnly="1" outline="0" axis="axisValues" fieldPosition="0"/>
    </format>
    <format dxfId="1014">
      <pivotArea type="all" dataOnly="0" outline="0" fieldPosition="0"/>
    </format>
    <format dxfId="1013">
      <pivotArea outline="0" collapsedLevelsAreSubtotals="1" fieldPosition="0"/>
    </format>
    <format dxfId="1012">
      <pivotArea field="62" type="button" dataOnly="0" labelOnly="1" outline="0" axis="axisRow" fieldPosition="0"/>
    </format>
    <format dxfId="1011">
      <pivotArea dataOnly="0" labelOnly="1" fieldPosition="0">
        <references count="1">
          <reference field="62" count="15">
            <x v="0"/>
            <x v="1"/>
            <x v="2"/>
            <x v="3"/>
            <x v="4"/>
            <x v="6"/>
            <x v="7"/>
            <x v="8"/>
            <x v="9"/>
            <x v="11"/>
            <x v="12"/>
            <x v="13"/>
            <x v="14"/>
            <x v="15"/>
            <x v="16"/>
          </reference>
        </references>
      </pivotArea>
    </format>
    <format dxfId="1010">
      <pivotArea dataOnly="0" labelOnly="1" grandRow="1" outline="0" fieldPosition="0"/>
    </format>
    <format dxfId="1009">
      <pivotArea dataOnly="0" labelOnly="1" outline="0" axis="axisValues" fieldPosition="0"/>
    </format>
    <format dxfId="1008">
      <pivotArea type="all" dataOnly="0" outline="0" fieldPosition="0"/>
    </format>
    <format dxfId="1007">
      <pivotArea outline="0" collapsedLevelsAreSubtotals="1" fieldPosition="0"/>
    </format>
    <format dxfId="1006">
      <pivotArea field="62" type="button" dataOnly="0" labelOnly="1" outline="0" axis="axisRow" fieldPosition="0"/>
    </format>
    <format dxfId="1005">
      <pivotArea dataOnly="0" labelOnly="1" fieldPosition="0">
        <references count="1">
          <reference field="62" count="15">
            <x v="0"/>
            <x v="1"/>
            <x v="2"/>
            <x v="3"/>
            <x v="4"/>
            <x v="6"/>
            <x v="7"/>
            <x v="8"/>
            <x v="9"/>
            <x v="11"/>
            <x v="12"/>
            <x v="13"/>
            <x v="14"/>
            <x v="15"/>
            <x v="16"/>
          </reference>
        </references>
      </pivotArea>
    </format>
    <format dxfId="1004">
      <pivotArea dataOnly="0" labelOnly="1" grandRow="1" outline="0" fieldPosition="0"/>
    </format>
    <format dxfId="1003">
      <pivotArea dataOnly="0" labelOnly="1" outline="0" axis="axisValues" fieldPosition="0"/>
    </format>
    <format dxfId="1002">
      <pivotArea type="all" dataOnly="0" outline="0" fieldPosition="0"/>
    </format>
    <format dxfId="1001">
      <pivotArea outline="0" collapsedLevelsAreSubtotals="1" fieldPosition="0"/>
    </format>
    <format dxfId="1000">
      <pivotArea field="62" type="button" dataOnly="0" labelOnly="1" outline="0" axis="axisRow" fieldPosition="0"/>
    </format>
    <format dxfId="999">
      <pivotArea dataOnly="0" labelOnly="1" fieldPosition="0">
        <references count="1">
          <reference field="62" count="15">
            <x v="0"/>
            <x v="1"/>
            <x v="2"/>
            <x v="3"/>
            <x v="4"/>
            <x v="6"/>
            <x v="7"/>
            <x v="8"/>
            <x v="9"/>
            <x v="11"/>
            <x v="12"/>
            <x v="13"/>
            <x v="14"/>
            <x v="15"/>
            <x v="16"/>
          </reference>
        </references>
      </pivotArea>
    </format>
    <format dxfId="998">
      <pivotArea dataOnly="0" labelOnly="1" grandRow="1" outline="0" fieldPosition="0"/>
    </format>
    <format dxfId="99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7.xml><?xml version="1.0" encoding="utf-8"?>
<pivotTableDefinition xmlns="http://schemas.openxmlformats.org/spreadsheetml/2006/main" xmlns:mc="http://schemas.openxmlformats.org/markup-compatibility/2006" xmlns:xr="http://schemas.microsoft.com/office/spreadsheetml/2014/revision" mc:Ignorable="xr" xr:uid="{409E19F3-C2AD-43B7-AB9C-BAB241C44F46}" name="PivotTable84" cacheId="3" applyNumberFormats="0" applyBorderFormats="0" applyFontFormats="0" applyPatternFormats="0" applyAlignmentFormats="0" applyWidthHeightFormats="1" dataCaption="Values" updatedVersion="8" minRefreshableVersion="3" itemPrintTitles="1" createdVersion="4" indent="0" outline="1" outlineData="1" multipleFieldFilters="0" rowHeaderCaption="SELECT SITES">
  <location ref="F23:G36" firstHeaderRow="1" firstDataRow="1" firstDataCol="1" rowPageCount="1" colPageCount="1"/>
  <pivotFields count="72">
    <pivotField showAll="0"/>
    <pivotField multipleItemSelectionAllowed="1" showAll="0" defaultSubtotal="0"/>
    <pivotField multipleItemSelectionAllowed="1" showAll="0"/>
    <pivotField numFmtId="14" showAll="0"/>
    <pivotField numFmtId="14" showAll="0"/>
    <pivotField showAll="0" defaultSubtotal="0"/>
    <pivotField showAll="0" defaultSubtotal="0"/>
    <pivotField axis="axisPage" multipleItemSelectionAllowed="1" showAll="0">
      <items count="10">
        <item h="1" x="0"/>
        <item h="1" x="1"/>
        <item h="1" x="2"/>
        <item x="4"/>
        <item h="1" x="3"/>
        <item h="1" m="1" x="6"/>
        <item h="1" m="1" x="7"/>
        <item h="1" m="1" x="8"/>
        <item h="1" x="5"/>
        <item t="default"/>
      </items>
    </pivotField>
    <pivotField showAll="0"/>
    <pivotField axis="axisRow" showAll="0">
      <items count="20">
        <item x="9"/>
        <item m="1" x="18"/>
        <item x="16"/>
        <item x="11"/>
        <item x="13"/>
        <item x="6"/>
        <item x="8"/>
        <item x="14"/>
        <item x="15"/>
        <item x="0"/>
        <item x="17"/>
        <item x="3"/>
        <item x="1"/>
        <item x="2"/>
        <item x="4"/>
        <item x="7"/>
        <item x="10"/>
        <item x="12"/>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13">
    <i>
      <x/>
    </i>
    <i>
      <x v="2"/>
    </i>
    <i>
      <x v="3"/>
    </i>
    <i>
      <x v="4"/>
    </i>
    <i>
      <x v="5"/>
    </i>
    <i>
      <x v="6"/>
    </i>
    <i>
      <x v="7"/>
    </i>
    <i>
      <x v="8"/>
    </i>
    <i>
      <x v="15"/>
    </i>
    <i>
      <x v="16"/>
    </i>
    <i>
      <x v="17"/>
    </i>
    <i>
      <x v="18"/>
    </i>
    <i t="grand">
      <x/>
    </i>
  </rowItems>
  <colItems count="1">
    <i/>
  </colItems>
  <pageFields count="1">
    <pageField fld="7" hier="-1"/>
  </pageFields>
  <dataFields count="1">
    <dataField name="Sum of 2022-2032 Total" fld="56" baseField="0" baseItem="0"/>
  </dataFields>
  <formats count="76">
    <format dxfId="1115">
      <pivotArea type="all" dataOnly="0" outline="0" fieldPosition="0"/>
    </format>
    <format dxfId="1114">
      <pivotArea type="all" dataOnly="0" outline="0" fieldPosition="0"/>
    </format>
    <format dxfId="1113">
      <pivotArea type="all" dataOnly="0" outline="0" fieldPosition="0"/>
    </format>
    <format dxfId="1112">
      <pivotArea type="all" dataOnly="0" outline="0" fieldPosition="0"/>
    </format>
    <format dxfId="1111">
      <pivotArea type="all" dataOnly="0" outline="0" fieldPosition="0"/>
    </format>
    <format dxfId="1110">
      <pivotArea type="all" dataOnly="0" outline="0" fieldPosition="0"/>
    </format>
    <format dxfId="1109">
      <pivotArea type="all" dataOnly="0" outline="0" fieldPosition="0"/>
    </format>
    <format dxfId="1108">
      <pivotArea type="all" dataOnly="0" outline="0" fieldPosition="0"/>
    </format>
    <format dxfId="1107">
      <pivotArea type="all" dataOnly="0" outline="0" fieldPosition="0"/>
    </format>
    <format dxfId="1106">
      <pivotArea type="all" dataOnly="0" outline="0" fieldPosition="0"/>
    </format>
    <format dxfId="1105">
      <pivotArea type="all" dataOnly="0" outline="0" fieldPosition="0"/>
    </format>
    <format dxfId="1104">
      <pivotArea outline="0" collapsedLevelsAreSubtotals="1" fieldPosition="0"/>
    </format>
    <format dxfId="1103">
      <pivotArea dataOnly="0" labelOnly="1" outline="0" axis="axisValues" fieldPosition="0"/>
    </format>
    <format dxfId="1102">
      <pivotArea type="all" dataOnly="0" outline="0" fieldPosition="0"/>
    </format>
    <format dxfId="1101">
      <pivotArea outline="0" collapsedLevelsAreSubtotals="1" fieldPosition="0"/>
    </format>
    <format dxfId="1100">
      <pivotArea dataOnly="0" labelOnly="1" grandRow="1" outline="0" fieldPosition="0"/>
    </format>
    <format dxfId="1099">
      <pivotArea dataOnly="0" labelOnly="1" outline="0" axis="axisValues" fieldPosition="0"/>
    </format>
    <format dxfId="1098">
      <pivotArea type="all" dataOnly="0" outline="0" fieldPosition="0"/>
    </format>
    <format dxfId="1097">
      <pivotArea outline="0" collapsedLevelsAreSubtotals="1" fieldPosition="0"/>
    </format>
    <format dxfId="1096">
      <pivotArea dataOnly="0" labelOnly="1" grandRow="1" outline="0" fieldPosition="0"/>
    </format>
    <format dxfId="1095">
      <pivotArea dataOnly="0" labelOnly="1" outline="0" axis="axisValues" fieldPosition="0"/>
    </format>
    <format dxfId="1094">
      <pivotArea type="all" dataOnly="0" outline="0" fieldPosition="0"/>
    </format>
    <format dxfId="1093">
      <pivotArea type="all" dataOnly="0" outline="0" fieldPosition="0"/>
    </format>
    <format dxfId="1092">
      <pivotArea outline="0" collapsedLevelsAreSubtotals="1" fieldPosition="0"/>
    </format>
    <format dxfId="1091">
      <pivotArea dataOnly="0" labelOnly="1" grandRow="1" outline="0" fieldPosition="0"/>
    </format>
    <format dxfId="1090">
      <pivotArea dataOnly="0" labelOnly="1" outline="0" axis="axisValues" fieldPosition="0"/>
    </format>
    <format dxfId="1089">
      <pivotArea type="all" dataOnly="0" outline="0" fieldPosition="0"/>
    </format>
    <format dxfId="1088">
      <pivotArea outline="0" collapsedLevelsAreSubtotals="1" fieldPosition="0"/>
    </format>
    <format dxfId="1087">
      <pivotArea dataOnly="0" labelOnly="1" grandRow="1" outline="0" fieldPosition="0"/>
    </format>
    <format dxfId="1086">
      <pivotArea dataOnly="0" labelOnly="1" outline="0" axis="axisValues" fieldPosition="0"/>
    </format>
    <format dxfId="1085">
      <pivotArea type="all" dataOnly="0" outline="0" fieldPosition="0"/>
    </format>
    <format dxfId="1084">
      <pivotArea outline="0" collapsedLevelsAreSubtotals="1" fieldPosition="0"/>
    </format>
    <format dxfId="1083">
      <pivotArea dataOnly="0" labelOnly="1" grandRow="1" outline="0" fieldPosition="0"/>
    </format>
    <format dxfId="1082">
      <pivotArea dataOnly="0" labelOnly="1" outline="0" axis="axisValues" fieldPosition="0"/>
    </format>
    <format dxfId="1081">
      <pivotArea type="all" dataOnly="0" outline="0" fieldPosition="0"/>
    </format>
    <format dxfId="1080">
      <pivotArea outline="0" collapsedLevelsAreSubtotals="1" fieldPosition="0"/>
    </format>
    <format dxfId="1079">
      <pivotArea dataOnly="0" labelOnly="1" grandRow="1" outline="0" fieldPosition="0"/>
    </format>
    <format dxfId="1078">
      <pivotArea dataOnly="0" labelOnly="1" outline="0" axis="axisValues" fieldPosition="0"/>
    </format>
    <format dxfId="1077">
      <pivotArea type="all" dataOnly="0" outline="0" fieldPosition="0"/>
    </format>
    <format dxfId="1076">
      <pivotArea outline="0" collapsedLevelsAreSubtotals="1" fieldPosition="0"/>
    </format>
    <format dxfId="1075">
      <pivotArea dataOnly="0" labelOnly="1" grandRow="1" outline="0" fieldPosition="0"/>
    </format>
    <format dxfId="1074">
      <pivotArea dataOnly="0" labelOnly="1" outline="0" axis="axisValues" fieldPosition="0"/>
    </format>
    <format dxfId="1073">
      <pivotArea type="all" dataOnly="0" outline="0" fieldPosition="0"/>
    </format>
    <format dxfId="1072">
      <pivotArea outline="0" collapsedLevelsAreSubtotals="1" fieldPosition="0"/>
    </format>
    <format dxfId="1071">
      <pivotArea dataOnly="0" labelOnly="1" grandRow="1" outline="0" fieldPosition="0"/>
    </format>
    <format dxfId="1070">
      <pivotArea dataOnly="0" labelOnly="1" outline="0" axis="axisValues" fieldPosition="0"/>
    </format>
    <format dxfId="1069">
      <pivotArea type="all" dataOnly="0" outline="0" fieldPosition="0"/>
    </format>
    <format dxfId="1068">
      <pivotArea outline="0" collapsedLevelsAreSubtotals="1" fieldPosition="0"/>
    </format>
    <format dxfId="1067">
      <pivotArea dataOnly="0" labelOnly="1" grandRow="1" outline="0" fieldPosition="0"/>
    </format>
    <format dxfId="1066">
      <pivotArea dataOnly="0" labelOnly="1" outline="0" axis="axisValues" fieldPosition="0"/>
    </format>
    <format dxfId="1065">
      <pivotArea type="all" dataOnly="0" outline="0" fieldPosition="0"/>
    </format>
    <format dxfId="1064">
      <pivotArea outline="0" collapsedLevelsAreSubtotals="1" fieldPosition="0"/>
    </format>
    <format dxfId="1063">
      <pivotArea dataOnly="0" labelOnly="1" grandRow="1" outline="0" fieldPosition="0"/>
    </format>
    <format dxfId="1062">
      <pivotArea dataOnly="0" labelOnly="1" outline="0" axis="axisValues" fieldPosition="0"/>
    </format>
    <format dxfId="1061">
      <pivotArea type="all" dataOnly="0" outline="0" fieldPosition="0"/>
    </format>
    <format dxfId="1060">
      <pivotArea type="all" dataOnly="0" outline="0" fieldPosition="0"/>
    </format>
    <format dxfId="1059">
      <pivotArea dataOnly="0" labelOnly="1" grandRow="1" outline="0" fieldPosition="0"/>
    </format>
    <format dxfId="1058">
      <pivotArea dataOnly="0" labelOnly="1" grandRow="1" outline="0" fieldPosition="0"/>
    </format>
    <format dxfId="1057">
      <pivotArea type="all" dataOnly="0" outline="0" fieldPosition="0"/>
    </format>
    <format dxfId="1056">
      <pivotArea outline="0" collapsedLevelsAreSubtotals="1" fieldPosition="0"/>
    </format>
    <format dxfId="1055">
      <pivotArea field="9" type="button" dataOnly="0" labelOnly="1" outline="0" axis="axisRow" fieldPosition="0"/>
    </format>
    <format dxfId="1054">
      <pivotArea dataOnly="0" labelOnly="1" fieldPosition="0">
        <references count="1">
          <reference field="9" count="12">
            <x v="0"/>
            <x v="2"/>
            <x v="3"/>
            <x v="4"/>
            <x v="5"/>
            <x v="6"/>
            <x v="7"/>
            <x v="8"/>
            <x v="15"/>
            <x v="16"/>
            <x v="17"/>
            <x v="18"/>
          </reference>
        </references>
      </pivotArea>
    </format>
    <format dxfId="1053">
      <pivotArea dataOnly="0" labelOnly="1" grandRow="1" outline="0" fieldPosition="0"/>
    </format>
    <format dxfId="1052">
      <pivotArea dataOnly="0" labelOnly="1" outline="0" axis="axisValues" fieldPosition="0"/>
    </format>
    <format dxfId="1051">
      <pivotArea type="all" dataOnly="0" outline="0" fieldPosition="0"/>
    </format>
    <format dxfId="1050">
      <pivotArea outline="0" collapsedLevelsAreSubtotals="1" fieldPosition="0"/>
    </format>
    <format dxfId="1049">
      <pivotArea field="9" type="button" dataOnly="0" labelOnly="1" outline="0" axis="axisRow" fieldPosition="0"/>
    </format>
    <format dxfId="1048">
      <pivotArea dataOnly="0" labelOnly="1" fieldPosition="0">
        <references count="1">
          <reference field="9" count="12">
            <x v="0"/>
            <x v="2"/>
            <x v="3"/>
            <x v="4"/>
            <x v="5"/>
            <x v="6"/>
            <x v="7"/>
            <x v="8"/>
            <x v="15"/>
            <x v="16"/>
            <x v="17"/>
            <x v="18"/>
          </reference>
        </references>
      </pivotArea>
    </format>
    <format dxfId="1047">
      <pivotArea dataOnly="0" labelOnly="1" grandRow="1" outline="0" fieldPosition="0"/>
    </format>
    <format dxfId="1046">
      <pivotArea dataOnly="0" labelOnly="1" outline="0" axis="axisValues" fieldPosition="0"/>
    </format>
    <format dxfId="1045">
      <pivotArea type="all" dataOnly="0" outline="0" fieldPosition="0"/>
    </format>
    <format dxfId="1044">
      <pivotArea outline="0" collapsedLevelsAreSubtotals="1" fieldPosition="0"/>
    </format>
    <format dxfId="1043">
      <pivotArea field="9" type="button" dataOnly="0" labelOnly="1" outline="0" axis="axisRow" fieldPosition="0"/>
    </format>
    <format dxfId="1042">
      <pivotArea dataOnly="0" labelOnly="1" fieldPosition="0">
        <references count="1">
          <reference field="9" count="12">
            <x v="0"/>
            <x v="2"/>
            <x v="3"/>
            <x v="4"/>
            <x v="5"/>
            <x v="6"/>
            <x v="7"/>
            <x v="8"/>
            <x v="15"/>
            <x v="16"/>
            <x v="17"/>
            <x v="18"/>
          </reference>
        </references>
      </pivotArea>
    </format>
    <format dxfId="1041">
      <pivotArea dataOnly="0" labelOnly="1" grandRow="1" outline="0" fieldPosition="0"/>
    </format>
    <format dxfId="104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8.xml><?xml version="1.0" encoding="utf-8"?>
<pivotTableDefinition xmlns="http://schemas.openxmlformats.org/spreadsheetml/2006/main" xmlns:mc="http://schemas.openxmlformats.org/markup-compatibility/2006" xmlns:xr="http://schemas.microsoft.com/office/spreadsheetml/2014/revision" mc:Ignorable="xr" xr:uid="{EE9518AE-E1CA-4D47-850B-B9D0B9B09BE9}" name="PivotTable56" cacheId="3"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E133:E134" firstHeaderRow="1" firstDataRow="1" firstDataCol="0" rowPageCount="2" colPageCount="1"/>
  <pivotFields count="72">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9">
        <item h="1" x="0"/>
        <item x="1"/>
        <item h="1" x="2"/>
        <item h="1" m="1" x="7"/>
        <item h="1" m="1" x="8"/>
        <item h="1" x="3"/>
        <item h="1" x="4"/>
        <item h="1" m="1" x="6"/>
        <item h="1" x="5"/>
      </items>
    </pivotField>
    <pivotField axis="axisPage" multipleItemSelectionAllowed="1" showAll="0" defaultSubtotal="0">
      <items count="9">
        <item h="1" x="0"/>
        <item x="3"/>
        <item h="1" x="4"/>
        <item h="1" x="5"/>
        <item h="1" x="1"/>
        <item x="2"/>
        <item h="1" x="6"/>
        <item h="1" x="7"/>
        <item h="1" x="8"/>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7" hier="-1"/>
    <pageField fld="8" hier="-1"/>
  </pageFields>
  <dataFields count="1">
    <dataField name="Sum of Units Proposed" fld="32" baseField="0" baseItem="0"/>
  </dataFields>
  <formats count="37">
    <format dxfId="1152">
      <pivotArea type="all" dataOnly="0" outline="0" fieldPosition="0"/>
    </format>
    <format dxfId="1151">
      <pivotArea type="all" dataOnly="0" outline="0" fieldPosition="0"/>
    </format>
    <format dxfId="1150">
      <pivotArea type="all" dataOnly="0" outline="0" fieldPosition="0"/>
    </format>
    <format dxfId="1149">
      <pivotArea type="all" dataOnly="0" outline="0" fieldPosition="0"/>
    </format>
    <format dxfId="1148">
      <pivotArea type="all" dataOnly="0" outline="0" fieldPosition="0"/>
    </format>
    <format dxfId="1147">
      <pivotArea type="all" dataOnly="0" outline="0" fieldPosition="0"/>
    </format>
    <format dxfId="1146">
      <pivotArea type="all" dataOnly="0" outline="0" fieldPosition="0"/>
    </format>
    <format dxfId="1145">
      <pivotArea type="all" dataOnly="0" outline="0" fieldPosition="0"/>
    </format>
    <format dxfId="1144">
      <pivotArea type="all" dataOnly="0" outline="0" fieldPosition="0"/>
    </format>
    <format dxfId="1143">
      <pivotArea type="all" dataOnly="0" outline="0" fieldPosition="0"/>
    </format>
    <format dxfId="1142">
      <pivotArea type="all" dataOnly="0" outline="0" fieldPosition="0"/>
    </format>
    <format dxfId="1141">
      <pivotArea outline="0" collapsedLevelsAreSubtotals="1" fieldPosition="0"/>
    </format>
    <format dxfId="1140">
      <pivotArea dataOnly="0" labelOnly="1" outline="0" axis="axisValues" fieldPosition="0"/>
    </format>
    <format dxfId="1139">
      <pivotArea type="all" dataOnly="0" outline="0" fieldPosition="0"/>
    </format>
    <format dxfId="1138">
      <pivotArea outline="0" collapsedLevelsAreSubtotals="1" fieldPosition="0"/>
    </format>
    <format dxfId="1137">
      <pivotArea dataOnly="0" labelOnly="1" outline="0" axis="axisValues" fieldPosition="0"/>
    </format>
    <format dxfId="1136">
      <pivotArea type="all" dataOnly="0" outline="0" fieldPosition="0"/>
    </format>
    <format dxfId="1135">
      <pivotArea outline="0" collapsedLevelsAreSubtotals="1" fieldPosition="0"/>
    </format>
    <format dxfId="1134">
      <pivotArea dataOnly="0" labelOnly="1" outline="0" axis="axisValues" fieldPosition="0"/>
    </format>
    <format dxfId="1133">
      <pivotArea type="all" dataOnly="0" outline="0" fieldPosition="0"/>
    </format>
    <format dxfId="1132">
      <pivotArea outline="0" collapsedLevelsAreSubtotals="1" fieldPosition="0"/>
    </format>
    <format dxfId="1131">
      <pivotArea dataOnly="0" labelOnly="1" outline="0" axis="axisValues" fieldPosition="0"/>
    </format>
    <format dxfId="1130">
      <pivotArea type="all" dataOnly="0" outline="0" fieldPosition="0"/>
    </format>
    <format dxfId="1129">
      <pivotArea outline="0" collapsedLevelsAreSubtotals="1" fieldPosition="0"/>
    </format>
    <format dxfId="1128">
      <pivotArea dataOnly="0" labelOnly="1" outline="0" axis="axisValues" fieldPosition="0"/>
    </format>
    <format dxfId="1127">
      <pivotArea type="all" dataOnly="0" outline="0" fieldPosition="0"/>
    </format>
    <format dxfId="1126">
      <pivotArea outline="0" collapsedLevelsAreSubtotals="1" fieldPosition="0"/>
    </format>
    <format dxfId="1125">
      <pivotArea dataOnly="0" labelOnly="1" outline="0" axis="axisValues" fieldPosition="0"/>
    </format>
    <format dxfId="1124">
      <pivotArea type="all" dataOnly="0" outline="0" fieldPosition="0"/>
    </format>
    <format dxfId="1123">
      <pivotArea outline="0" collapsedLevelsAreSubtotals="1" fieldPosition="0"/>
    </format>
    <format dxfId="1122">
      <pivotArea dataOnly="0" labelOnly="1" outline="0" axis="axisValues" fieldPosition="0"/>
    </format>
    <format dxfId="1121">
      <pivotArea type="all" dataOnly="0" outline="0" fieldPosition="0"/>
    </format>
    <format dxfId="1120">
      <pivotArea outline="0" collapsedLevelsAreSubtotals="1" fieldPosition="0"/>
    </format>
    <format dxfId="1119">
      <pivotArea dataOnly="0" labelOnly="1" outline="0" axis="axisValues" fieldPosition="0"/>
    </format>
    <format dxfId="1118">
      <pivotArea type="all" dataOnly="0" outline="0" fieldPosition="0"/>
    </format>
    <format dxfId="1117">
      <pivotArea outline="0" collapsedLevelsAreSubtotals="1" fieldPosition="0"/>
    </format>
    <format dxfId="111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9.xml><?xml version="1.0" encoding="utf-8"?>
<pivotTableDefinition xmlns="http://schemas.openxmlformats.org/spreadsheetml/2006/main" xmlns:mc="http://schemas.openxmlformats.org/markup-compatibility/2006" xmlns:xr="http://schemas.microsoft.com/office/spreadsheetml/2014/revision" mc:Ignorable="xr" xr:uid="{0ACFA609-21BE-4B5A-8311-9AC34EF85580}" name="PivotTable32" cacheId="3"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301:E317" firstHeaderRow="0" firstDataRow="1" firstDataCol="1" rowPageCount="1" colPageCount="1"/>
  <pivotFields count="72">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9">
        <item x="0"/>
        <item h="1" x="1"/>
        <item h="1" x="2"/>
        <item h="1" m="1" x="7"/>
        <item h="1" x="3"/>
        <item h="1" x="4"/>
        <item h="1" m="1" x="6"/>
        <item h="1" m="1" x="8"/>
        <item h="1" x="5"/>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21">
        <item x="3"/>
        <item x="11"/>
        <item x="10"/>
        <item x="6"/>
        <item x="16"/>
        <item x="13"/>
        <item x="4"/>
        <item x="0"/>
        <item x="12"/>
        <item x="8"/>
        <item x="2"/>
        <item x="5"/>
        <item x="1"/>
        <item x="15"/>
        <item x="9"/>
        <item x="17"/>
        <item x="14"/>
        <item x="7"/>
        <item x="19"/>
        <item m="1" x="20"/>
        <item x="18"/>
      </items>
    </pivotField>
    <pivotField axis="axisRow" showAll="0">
      <items count="21">
        <item x="5"/>
        <item x="1"/>
        <item x="6"/>
        <item x="9"/>
        <item x="12"/>
        <item x="17"/>
        <item x="11"/>
        <item x="14"/>
        <item x="13"/>
        <item x="10"/>
        <item x="16"/>
        <item x="4"/>
        <item x="8"/>
        <item x="0"/>
        <item x="2"/>
        <item x="3"/>
        <item x="7"/>
        <item x="15"/>
        <item x="18"/>
        <item x="19"/>
        <item t="default"/>
      </items>
    </pivotField>
    <pivotField showAll="0"/>
    <pivotField showAll="0"/>
    <pivotField showAll="0"/>
    <pivotField showAll="0"/>
    <pivotField showAll="0"/>
    <pivotField showAll="0"/>
    <pivotField showAll="0"/>
    <pivotField showAll="0"/>
    <pivotField showAll="0"/>
  </pivotFields>
  <rowFields count="1">
    <field x="62"/>
  </rowFields>
  <rowItems count="16">
    <i>
      <x/>
    </i>
    <i>
      <x v="1"/>
    </i>
    <i>
      <x v="2"/>
    </i>
    <i>
      <x v="3"/>
    </i>
    <i>
      <x v="4"/>
    </i>
    <i>
      <x v="6"/>
    </i>
    <i>
      <x v="7"/>
    </i>
    <i>
      <x v="8"/>
    </i>
    <i>
      <x v="9"/>
    </i>
    <i>
      <x v="11"/>
    </i>
    <i>
      <x v="12"/>
    </i>
    <i>
      <x v="13"/>
    </i>
    <i>
      <x v="14"/>
    </i>
    <i>
      <x v="15"/>
    </i>
    <i>
      <x v="16"/>
    </i>
    <i t="grand">
      <x/>
    </i>
  </rowItems>
  <colFields count="1">
    <field x="-2"/>
  </colFields>
  <colItems count="3">
    <i>
      <x/>
    </i>
    <i i="1">
      <x v="1"/>
    </i>
    <i i="2">
      <x v="2"/>
    </i>
  </colItems>
  <pageFields count="1">
    <pageField fld="7" hier="-1"/>
  </pageFields>
  <dataFields count="3">
    <dataField name="Sum of Units Proposed" fld="32" baseField="0" baseItem="0"/>
    <dataField name="Sum of Units Existing" fld="22" baseField="0" baseItem="0"/>
    <dataField name="Sum of Net Dwellings" fld="42" baseField="0" baseItem="0"/>
  </dataFields>
  <formats count="49">
    <format dxfId="1201">
      <pivotArea type="all" dataOnly="0" outline="0" fieldPosition="0"/>
    </format>
    <format dxfId="1200">
      <pivotArea type="all" dataOnly="0" outline="0" fieldPosition="0"/>
    </format>
    <format dxfId="1199">
      <pivotArea type="all" dataOnly="0" outline="0" fieldPosition="0"/>
    </format>
    <format dxfId="1198">
      <pivotArea type="all" dataOnly="0" outline="0" fieldPosition="0"/>
    </format>
    <format dxfId="1197">
      <pivotArea type="all" dataOnly="0" outline="0" fieldPosition="0"/>
    </format>
    <format dxfId="1196">
      <pivotArea type="all" dataOnly="0" outline="0" fieldPosition="0"/>
    </format>
    <format dxfId="1195">
      <pivotArea type="all" dataOnly="0" outline="0" fieldPosition="0"/>
    </format>
    <format dxfId="1194">
      <pivotArea field="61" type="button" dataOnly="0" labelOnly="1" outline="0"/>
    </format>
    <format dxfId="1193">
      <pivotArea dataOnly="0" labelOnly="1" outline="0" fieldPosition="0">
        <references count="1">
          <reference field="4294967294" count="2">
            <x v="0"/>
            <x v="2"/>
          </reference>
        </references>
      </pivotArea>
    </format>
    <format dxfId="1192">
      <pivotArea field="61" type="button" dataOnly="0" labelOnly="1" outline="0"/>
    </format>
    <format dxfId="1191">
      <pivotArea dataOnly="0" labelOnly="1" outline="0" fieldPosition="0">
        <references count="1">
          <reference field="4294967294" count="2">
            <x v="0"/>
            <x v="2"/>
          </reference>
        </references>
      </pivotArea>
    </format>
    <format dxfId="1190">
      <pivotArea field="61" type="button" dataOnly="0" labelOnly="1" outline="0"/>
    </format>
    <format dxfId="1189">
      <pivotArea dataOnly="0" labelOnly="1" outline="0" fieldPosition="0">
        <references count="1">
          <reference field="4294967294" count="2">
            <x v="0"/>
            <x v="2"/>
          </reference>
        </references>
      </pivotArea>
    </format>
    <format dxfId="1188">
      <pivotArea type="all" dataOnly="0" outline="0" fieldPosition="0"/>
    </format>
    <format dxfId="1187">
      <pivotArea type="all" dataOnly="0" outline="0" fieldPosition="0"/>
    </format>
    <format dxfId="1186">
      <pivotArea type="all" dataOnly="0" outline="0" fieldPosition="0"/>
    </format>
    <format dxfId="1185">
      <pivotArea type="all" dataOnly="0" outline="0" fieldPosition="0"/>
    </format>
    <format dxfId="1184">
      <pivotArea outline="0" collapsedLevelsAreSubtotals="1" fieldPosition="0"/>
    </format>
    <format dxfId="1183">
      <pivotArea field="61" type="button" dataOnly="0" labelOnly="1" outline="0"/>
    </format>
    <format dxfId="1182">
      <pivotArea dataOnly="0" labelOnly="1" grandRow="1" outline="0" fieldPosition="0"/>
    </format>
    <format dxfId="1181">
      <pivotArea dataOnly="0" labelOnly="1" outline="0" fieldPosition="0">
        <references count="1">
          <reference field="4294967294" count="2">
            <x v="0"/>
            <x v="2"/>
          </reference>
        </references>
      </pivotArea>
    </format>
    <format dxfId="1180">
      <pivotArea type="all" dataOnly="0" outline="0" fieldPosition="0"/>
    </format>
    <format dxfId="1179">
      <pivotArea outline="0" collapsedLevelsAreSubtotals="1" fieldPosition="0"/>
    </format>
    <format dxfId="1178">
      <pivotArea field="61" type="button" dataOnly="0" labelOnly="1" outline="0"/>
    </format>
    <format dxfId="1177">
      <pivotArea dataOnly="0" labelOnly="1" grandRow="1" outline="0" fieldPosition="0"/>
    </format>
    <format dxfId="1176">
      <pivotArea dataOnly="0" labelOnly="1" outline="0" fieldPosition="0">
        <references count="1">
          <reference field="4294967294" count="2">
            <x v="0"/>
            <x v="2"/>
          </reference>
        </references>
      </pivotArea>
    </format>
    <format dxfId="1175">
      <pivotArea type="all" dataOnly="0" outline="0" fieldPosition="0"/>
    </format>
    <format dxfId="1174">
      <pivotArea outline="0" collapsedLevelsAreSubtotals="1" fieldPosition="0"/>
    </format>
    <format dxfId="1173">
      <pivotArea field="61" type="button" dataOnly="0" labelOnly="1" outline="0"/>
    </format>
    <format dxfId="1172">
      <pivotArea dataOnly="0" labelOnly="1" grandRow="1" outline="0" fieldPosition="0"/>
    </format>
    <format dxfId="1171">
      <pivotArea dataOnly="0" labelOnly="1" outline="0" fieldPosition="0">
        <references count="1">
          <reference field="4294967294" count="2">
            <x v="0"/>
            <x v="2"/>
          </reference>
        </references>
      </pivotArea>
    </format>
    <format dxfId="1170">
      <pivotArea type="all" dataOnly="0" outline="0" fieldPosition="0"/>
    </format>
    <format dxfId="1169">
      <pivotArea outline="0" collapsedLevelsAreSubtotals="1" fieldPosition="0"/>
    </format>
    <format dxfId="1168">
      <pivotArea field="62" type="button" dataOnly="0" labelOnly="1" outline="0" axis="axisRow" fieldPosition="0"/>
    </format>
    <format dxfId="1167">
      <pivotArea dataOnly="0" labelOnly="1" fieldPosition="0">
        <references count="1">
          <reference field="62" count="15">
            <x v="0"/>
            <x v="1"/>
            <x v="2"/>
            <x v="3"/>
            <x v="4"/>
            <x v="6"/>
            <x v="7"/>
            <x v="8"/>
            <x v="9"/>
            <x v="11"/>
            <x v="12"/>
            <x v="13"/>
            <x v="14"/>
            <x v="15"/>
            <x v="16"/>
          </reference>
        </references>
      </pivotArea>
    </format>
    <format dxfId="1166">
      <pivotArea dataOnly="0" labelOnly="1" grandRow="1" outline="0" fieldPosition="0"/>
    </format>
    <format dxfId="1165">
      <pivotArea dataOnly="0" labelOnly="1" outline="0" fieldPosition="0">
        <references count="1">
          <reference field="4294967294" count="3">
            <x v="0"/>
            <x v="1"/>
            <x v="2"/>
          </reference>
        </references>
      </pivotArea>
    </format>
    <format dxfId="1164">
      <pivotArea type="all" dataOnly="0" outline="0" fieldPosition="0"/>
    </format>
    <format dxfId="1163">
      <pivotArea outline="0" collapsedLevelsAreSubtotals="1" fieldPosition="0"/>
    </format>
    <format dxfId="1162">
      <pivotArea field="62" type="button" dataOnly="0" labelOnly="1" outline="0" axis="axisRow" fieldPosition="0"/>
    </format>
    <format dxfId="1161">
      <pivotArea dataOnly="0" labelOnly="1" fieldPosition="0">
        <references count="1">
          <reference field="62" count="15">
            <x v="0"/>
            <x v="1"/>
            <x v="2"/>
            <x v="3"/>
            <x v="4"/>
            <x v="6"/>
            <x v="7"/>
            <x v="8"/>
            <x v="9"/>
            <x v="11"/>
            <x v="12"/>
            <x v="13"/>
            <x v="14"/>
            <x v="15"/>
            <x v="16"/>
          </reference>
        </references>
      </pivotArea>
    </format>
    <format dxfId="1160">
      <pivotArea dataOnly="0" labelOnly="1" grandRow="1" outline="0" fieldPosition="0"/>
    </format>
    <format dxfId="1159">
      <pivotArea dataOnly="0" labelOnly="1" outline="0" fieldPosition="0">
        <references count="1">
          <reference field="4294967294" count="3">
            <x v="0"/>
            <x v="1"/>
            <x v="2"/>
          </reference>
        </references>
      </pivotArea>
    </format>
    <format dxfId="1158">
      <pivotArea type="all" dataOnly="0" outline="0" fieldPosition="0"/>
    </format>
    <format dxfId="1157">
      <pivotArea outline="0" collapsedLevelsAreSubtotals="1" fieldPosition="0"/>
    </format>
    <format dxfId="1156">
      <pivotArea field="62" type="button" dataOnly="0" labelOnly="1" outline="0" axis="axisRow" fieldPosition="0"/>
    </format>
    <format dxfId="1155">
      <pivotArea dataOnly="0" labelOnly="1" fieldPosition="0">
        <references count="1">
          <reference field="62" count="15">
            <x v="0"/>
            <x v="1"/>
            <x v="2"/>
            <x v="3"/>
            <x v="4"/>
            <x v="6"/>
            <x v="7"/>
            <x v="8"/>
            <x v="9"/>
            <x v="11"/>
            <x v="12"/>
            <x v="13"/>
            <x v="14"/>
            <x v="15"/>
            <x v="16"/>
          </reference>
        </references>
      </pivotArea>
    </format>
    <format dxfId="1154">
      <pivotArea dataOnly="0" labelOnly="1" grandRow="1" outline="0" fieldPosition="0"/>
    </format>
    <format dxfId="1153">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D2E4E9F-E4E0-4F13-8371-07064B89FCBB}" name="PivotTable67"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H155:H156" firstHeaderRow="1" firstDataRow="1" firstDataCol="0" rowPageCount="3" colPageCount="1"/>
  <pivotFields count="64">
    <pivotField showAll="0" defaultSubtotal="0"/>
    <pivotField axis="axisPage" multipleItemSelectionAllowed="1" showAll="0" defaultSubtotal="0">
      <items count="6">
        <item h="1" x="2"/>
        <item h="1" x="1"/>
        <item h="1" x="3"/>
        <item x="4"/>
        <item x="0"/>
        <item h="1" x="5"/>
      </items>
    </pivotField>
    <pivotField showAll="0" defaultSubtotal="0"/>
    <pivotField showAll="0"/>
    <pivotField showAll="0"/>
    <pivotField showAll="0" defaultSubtotal="0"/>
    <pivotField showAll="0" defaultSubtotal="0"/>
    <pivotField axis="axisPage" multipleItemSelectionAllowed="1" showAll="0" defaultSubtotal="0">
      <items count="6">
        <item h="1" x="0"/>
        <item h="1" x="1"/>
        <item x="2"/>
        <item h="1" x="4"/>
        <item h="1" x="3"/>
        <item h="1" x="5"/>
      </items>
    </pivotField>
    <pivotField axis="axisPage" multipleItemSelectionAllowed="1" showAll="0" defaultSubtotal="0">
      <items count="9">
        <item x="0"/>
        <item h="1" x="3"/>
        <item h="1" x="4"/>
        <item h="1" x="5"/>
        <item h="1" x="1"/>
        <item h="1" x="2"/>
        <item h="1" x="6"/>
        <item h="1" x="7"/>
        <item h="1" x="8"/>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42" baseField="0" baseItem="0"/>
  </dataFields>
  <formats count="37">
    <format dxfId="119">
      <pivotArea type="all" dataOnly="0" outline="0" fieldPosition="0"/>
    </format>
    <format dxfId="118">
      <pivotArea type="all" dataOnly="0" outline="0" fieldPosition="0"/>
    </format>
    <format dxfId="117">
      <pivotArea type="all" dataOnly="0" outline="0" fieldPosition="0"/>
    </format>
    <format dxfId="116">
      <pivotArea type="all" dataOnly="0" outline="0" fieldPosition="0"/>
    </format>
    <format dxfId="115">
      <pivotArea type="all" dataOnly="0" outline="0" fieldPosition="0"/>
    </format>
    <format dxfId="114">
      <pivotArea type="all" dataOnly="0" outline="0" fieldPosition="0"/>
    </format>
    <format dxfId="113">
      <pivotArea type="all" dataOnly="0" outline="0" fieldPosition="0"/>
    </format>
    <format dxfId="112">
      <pivotArea type="all" dataOnly="0" outline="0" fieldPosition="0"/>
    </format>
    <format dxfId="111">
      <pivotArea type="all" dataOnly="0" outline="0" fieldPosition="0"/>
    </format>
    <format dxfId="110">
      <pivotArea type="all" dataOnly="0" outline="0" fieldPosition="0"/>
    </format>
    <format dxfId="109">
      <pivotArea type="all" dataOnly="0" outline="0" fieldPosition="0"/>
    </format>
    <format dxfId="108">
      <pivotArea outline="0" collapsedLevelsAreSubtotals="1" fieldPosition="0"/>
    </format>
    <format dxfId="107">
      <pivotArea dataOnly="0" labelOnly="1" outline="0" axis="axisValues" fieldPosition="0"/>
    </format>
    <format dxfId="106">
      <pivotArea type="all" dataOnly="0" outline="0" fieldPosition="0"/>
    </format>
    <format dxfId="105">
      <pivotArea outline="0" collapsedLevelsAreSubtotals="1" fieldPosition="0"/>
    </format>
    <format dxfId="104">
      <pivotArea dataOnly="0" labelOnly="1" outline="0" axis="axisValues" fieldPosition="0"/>
    </format>
    <format dxfId="103">
      <pivotArea type="all" dataOnly="0" outline="0" fieldPosition="0"/>
    </format>
    <format dxfId="102">
      <pivotArea outline="0" collapsedLevelsAreSubtotals="1" fieldPosition="0"/>
    </format>
    <format dxfId="101">
      <pivotArea dataOnly="0" labelOnly="1" outline="0" axis="axisValues" fieldPosition="0"/>
    </format>
    <format dxfId="100">
      <pivotArea type="all" dataOnly="0" outline="0" fieldPosition="0"/>
    </format>
    <format dxfId="99">
      <pivotArea outline="0" collapsedLevelsAreSubtotals="1" fieldPosition="0"/>
    </format>
    <format dxfId="98">
      <pivotArea dataOnly="0" labelOnly="1" outline="0" axis="axisValues" fieldPosition="0"/>
    </format>
    <format dxfId="97">
      <pivotArea type="all" dataOnly="0" outline="0" fieldPosition="0"/>
    </format>
    <format dxfId="96">
      <pivotArea outline="0" collapsedLevelsAreSubtotals="1" fieldPosition="0"/>
    </format>
    <format dxfId="95">
      <pivotArea dataOnly="0" labelOnly="1" outline="0" axis="axisValues" fieldPosition="0"/>
    </format>
    <format dxfId="94">
      <pivotArea type="all" dataOnly="0" outline="0" fieldPosition="0"/>
    </format>
    <format dxfId="93">
      <pivotArea outline="0" collapsedLevelsAreSubtotals="1" fieldPosition="0"/>
    </format>
    <format dxfId="92">
      <pivotArea dataOnly="0" labelOnly="1" outline="0" axis="axisValues" fieldPosition="0"/>
    </format>
    <format dxfId="91">
      <pivotArea type="all" dataOnly="0" outline="0" fieldPosition="0"/>
    </format>
    <format dxfId="90">
      <pivotArea outline="0" collapsedLevelsAreSubtotals="1" fieldPosition="0"/>
    </format>
    <format dxfId="89">
      <pivotArea dataOnly="0" labelOnly="1" outline="0" axis="axisValues" fieldPosition="0"/>
    </format>
    <format dxfId="88">
      <pivotArea type="all" dataOnly="0" outline="0" fieldPosition="0"/>
    </format>
    <format dxfId="87">
      <pivotArea outline="0" collapsedLevelsAreSubtotals="1" fieldPosition="0"/>
    </format>
    <format dxfId="86">
      <pivotArea dataOnly="0" labelOnly="1" outline="0" axis="axisValues" fieldPosition="0"/>
    </format>
    <format dxfId="85">
      <pivotArea type="all" dataOnly="0" outline="0" fieldPosition="0"/>
    </format>
    <format dxfId="84">
      <pivotArea outline="0" collapsedLevelsAreSubtotals="1" fieldPosition="0"/>
    </format>
    <format dxfId="8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0.xml><?xml version="1.0" encoding="utf-8"?>
<pivotTableDefinition xmlns="http://schemas.openxmlformats.org/spreadsheetml/2006/main" xmlns:mc="http://schemas.openxmlformats.org/markup-compatibility/2006" xmlns:xr="http://schemas.microsoft.com/office/spreadsheetml/2014/revision" mc:Ignorable="xr" xr:uid="{6D5018CB-6DC0-4768-931D-2D0941846729}" name="PivotTable82" cacheId="3"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E400:F412" firstHeaderRow="1" firstDataRow="1" firstDataCol="1" rowPageCount="3" colPageCount="1"/>
  <pivotFields count="72">
    <pivotField showAll="0" defaultSubtotal="0"/>
    <pivotField axis="axisPage" multipleItemSelectionAllowed="1" showAll="0" defaultSubtotal="0">
      <items count="6">
        <item x="2"/>
        <item x="1"/>
        <item x="3"/>
        <item x="4"/>
        <item x="0"/>
        <item x="5"/>
      </items>
    </pivotField>
    <pivotField axis="axisPage" multipleItemSelectionAllowed="1" showAll="0" defaultSubtotal="0">
      <items count="2">
        <item x="1"/>
        <item h="1" x="0"/>
      </items>
    </pivotField>
    <pivotField showAll="0"/>
    <pivotField showAll="0"/>
    <pivotField showAll="0" defaultSubtotal="0"/>
    <pivotField showAll="0" defaultSubtotal="0"/>
    <pivotField axis="axisPage" multipleItemSelectionAllowed="1" showAll="0" defaultSubtotal="0">
      <items count="9">
        <item h="1" x="0"/>
        <item x="1"/>
        <item h="1" x="2"/>
        <item h="1" m="1" x="7"/>
        <item h="1" x="3"/>
        <item h="1" x="4"/>
        <item h="1" m="1" x="6"/>
        <item h="1" m="1" x="8"/>
        <item h="1" x="5"/>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21">
        <item x="3"/>
        <item x="11"/>
        <item x="10"/>
        <item x="6"/>
        <item x="16"/>
        <item x="13"/>
        <item x="4"/>
        <item x="0"/>
        <item x="12"/>
        <item x="8"/>
        <item x="2"/>
        <item x="5"/>
        <item x="1"/>
        <item x="15"/>
        <item x="9"/>
        <item x="17"/>
        <item x="14"/>
        <item x="7"/>
        <item x="19"/>
        <item m="1" x="20"/>
        <item x="18"/>
      </items>
    </pivotField>
    <pivotField axis="axisRow" showAll="0">
      <items count="21">
        <item x="5"/>
        <item x="1"/>
        <item x="6"/>
        <item x="9"/>
        <item x="12"/>
        <item x="17"/>
        <item x="11"/>
        <item x="14"/>
        <item x="13"/>
        <item x="10"/>
        <item x="16"/>
        <item x="4"/>
        <item x="8"/>
        <item x="0"/>
        <item x="2"/>
        <item x="3"/>
        <item x="7"/>
        <item x="15"/>
        <item x="18"/>
        <item x="19"/>
        <item t="default"/>
      </items>
    </pivotField>
    <pivotField showAll="0"/>
    <pivotField showAll="0"/>
    <pivotField showAll="0"/>
    <pivotField showAll="0"/>
    <pivotField showAll="0"/>
    <pivotField showAll="0"/>
    <pivotField showAll="0"/>
    <pivotField showAll="0"/>
    <pivotField showAll="0"/>
  </pivotFields>
  <rowFields count="1">
    <field x="62"/>
  </rowFields>
  <rowItems count="12">
    <i>
      <x/>
    </i>
    <i>
      <x v="1"/>
    </i>
    <i>
      <x v="2"/>
    </i>
    <i>
      <x v="4"/>
    </i>
    <i>
      <x v="8"/>
    </i>
    <i>
      <x v="9"/>
    </i>
    <i>
      <x v="10"/>
    </i>
    <i>
      <x v="12"/>
    </i>
    <i>
      <x v="13"/>
    </i>
    <i>
      <x v="14"/>
    </i>
    <i>
      <x v="15"/>
    </i>
    <i t="grand">
      <x/>
    </i>
  </rowItems>
  <colItems count="1">
    <i/>
  </colItems>
  <pageFields count="3">
    <pageField fld="7" hier="-1"/>
    <pageField fld="2" hier="-1"/>
    <pageField fld="1" hier="-1"/>
  </pageFields>
  <dataFields count="1">
    <dataField name="Sum of Net Dwellings" fld="42" baseField="0" baseItem="0"/>
  </dataFields>
  <formats count="61">
    <format dxfId="1262">
      <pivotArea type="all" dataOnly="0" outline="0" fieldPosition="0"/>
    </format>
    <format dxfId="1261">
      <pivotArea type="all" dataOnly="0" outline="0" fieldPosition="0"/>
    </format>
    <format dxfId="1260">
      <pivotArea type="all" dataOnly="0" outline="0" fieldPosition="0"/>
    </format>
    <format dxfId="1259">
      <pivotArea type="all" dataOnly="0" outline="0" fieldPosition="0"/>
    </format>
    <format dxfId="1258">
      <pivotArea type="all" dataOnly="0" outline="0" fieldPosition="0"/>
    </format>
    <format dxfId="1257">
      <pivotArea type="all" dataOnly="0" outline="0" fieldPosition="0"/>
    </format>
    <format dxfId="1256">
      <pivotArea type="all" dataOnly="0" outline="0" fieldPosition="0"/>
    </format>
    <format dxfId="1255">
      <pivotArea field="61" type="button" dataOnly="0" labelOnly="1" outline="0"/>
    </format>
    <format dxfId="1254">
      <pivotArea dataOnly="0" labelOnly="1" outline="0" fieldPosition="0">
        <references count="1">
          <reference field="4294967294" count="1">
            <x v="0"/>
          </reference>
        </references>
      </pivotArea>
    </format>
    <format dxfId="1253">
      <pivotArea field="61" type="button" dataOnly="0" labelOnly="1" outline="0"/>
    </format>
    <format dxfId="1252">
      <pivotArea dataOnly="0" labelOnly="1" outline="0" fieldPosition="0">
        <references count="1">
          <reference field="4294967294" count="1">
            <x v="0"/>
          </reference>
        </references>
      </pivotArea>
    </format>
    <format dxfId="1251">
      <pivotArea field="61" type="button" dataOnly="0" labelOnly="1" outline="0"/>
    </format>
    <format dxfId="1250">
      <pivotArea dataOnly="0" labelOnly="1" outline="0" fieldPosition="0">
        <references count="1">
          <reference field="4294967294" count="1">
            <x v="0"/>
          </reference>
        </references>
      </pivotArea>
    </format>
    <format dxfId="1249">
      <pivotArea type="all" dataOnly="0" outline="0" fieldPosition="0"/>
    </format>
    <format dxfId="1248">
      <pivotArea type="all" dataOnly="0" outline="0" fieldPosition="0"/>
    </format>
    <format dxfId="1247">
      <pivotArea type="all" dataOnly="0" outline="0" fieldPosition="0"/>
    </format>
    <format dxfId="1246">
      <pivotArea type="all" dataOnly="0" outline="0" fieldPosition="0"/>
    </format>
    <format dxfId="1245">
      <pivotArea outline="0" collapsedLevelsAreSubtotals="1" fieldPosition="0"/>
    </format>
    <format dxfId="1244">
      <pivotArea field="61" type="button" dataOnly="0" labelOnly="1" outline="0"/>
    </format>
    <format dxfId="1243">
      <pivotArea dataOnly="0" labelOnly="1" grandRow="1" outline="0" fieldPosition="0"/>
    </format>
    <format dxfId="1242">
      <pivotArea dataOnly="0" labelOnly="1" outline="0" axis="axisValues" fieldPosition="0"/>
    </format>
    <format dxfId="1241">
      <pivotArea type="all" dataOnly="0" outline="0" fieldPosition="0"/>
    </format>
    <format dxfId="1240">
      <pivotArea outline="0" collapsedLevelsAreSubtotals="1" fieldPosition="0"/>
    </format>
    <format dxfId="1239">
      <pivotArea field="61" type="button" dataOnly="0" labelOnly="1" outline="0"/>
    </format>
    <format dxfId="1238">
      <pivotArea dataOnly="0" labelOnly="1" grandRow="1" outline="0" fieldPosition="0"/>
    </format>
    <format dxfId="1237">
      <pivotArea dataOnly="0" labelOnly="1" outline="0" axis="axisValues" fieldPosition="0"/>
    </format>
    <format dxfId="1236">
      <pivotArea type="all" dataOnly="0" outline="0" fieldPosition="0"/>
    </format>
    <format dxfId="1235">
      <pivotArea outline="0" collapsedLevelsAreSubtotals="1" fieldPosition="0"/>
    </format>
    <format dxfId="1234">
      <pivotArea field="61" type="button" dataOnly="0" labelOnly="1" outline="0"/>
    </format>
    <format dxfId="1233">
      <pivotArea dataOnly="0" labelOnly="1" grandRow="1" outline="0" fieldPosition="0"/>
    </format>
    <format dxfId="1232">
      <pivotArea dataOnly="0" labelOnly="1" outline="0" axis="axisValues" fieldPosition="0"/>
    </format>
    <format dxfId="1231">
      <pivotArea type="all" dataOnly="0" outline="0" fieldPosition="0"/>
    </format>
    <format dxfId="1230">
      <pivotArea outline="0" collapsedLevelsAreSubtotals="1" fieldPosition="0"/>
    </format>
    <format dxfId="1229">
      <pivotArea field="62" type="button" dataOnly="0" labelOnly="1" outline="0" axis="axisRow" fieldPosition="0"/>
    </format>
    <format dxfId="1228">
      <pivotArea dataOnly="0" labelOnly="1" fieldPosition="0">
        <references count="1">
          <reference field="62" count="4">
            <x v="1"/>
            <x v="5"/>
            <x v="12"/>
            <x v="14"/>
          </reference>
        </references>
      </pivotArea>
    </format>
    <format dxfId="1227">
      <pivotArea dataOnly="0" labelOnly="1" grandRow="1" outline="0" fieldPosition="0"/>
    </format>
    <format dxfId="1226">
      <pivotArea dataOnly="0" labelOnly="1" outline="0" axis="axisValues" fieldPosition="0"/>
    </format>
    <format dxfId="1225">
      <pivotArea type="all" dataOnly="0" outline="0" fieldPosition="0"/>
    </format>
    <format dxfId="1224">
      <pivotArea outline="0" collapsedLevelsAreSubtotals="1" fieldPosition="0"/>
    </format>
    <format dxfId="1223">
      <pivotArea field="62" type="button" dataOnly="0" labelOnly="1" outline="0" axis="axisRow" fieldPosition="0"/>
    </format>
    <format dxfId="1222">
      <pivotArea dataOnly="0" labelOnly="1" fieldPosition="0">
        <references count="1">
          <reference field="62" count="11">
            <x v="0"/>
            <x v="1"/>
            <x v="2"/>
            <x v="4"/>
            <x v="8"/>
            <x v="9"/>
            <x v="10"/>
            <x v="12"/>
            <x v="13"/>
            <x v="14"/>
            <x v="15"/>
          </reference>
        </references>
      </pivotArea>
    </format>
    <format dxfId="1221">
      <pivotArea dataOnly="0" labelOnly="1" grandRow="1" outline="0" fieldPosition="0"/>
    </format>
    <format dxfId="1220">
      <pivotArea dataOnly="0" labelOnly="1" outline="0" axis="axisValues" fieldPosition="0"/>
    </format>
    <format dxfId="1219">
      <pivotArea type="all" dataOnly="0" outline="0" fieldPosition="0"/>
    </format>
    <format dxfId="1218">
      <pivotArea outline="0" collapsedLevelsAreSubtotals="1" fieldPosition="0"/>
    </format>
    <format dxfId="1217">
      <pivotArea field="62" type="button" dataOnly="0" labelOnly="1" outline="0" axis="axisRow" fieldPosition="0"/>
    </format>
    <format dxfId="1216">
      <pivotArea dataOnly="0" labelOnly="1" fieldPosition="0">
        <references count="1">
          <reference field="62" count="11">
            <x v="0"/>
            <x v="1"/>
            <x v="2"/>
            <x v="4"/>
            <x v="8"/>
            <x v="9"/>
            <x v="10"/>
            <x v="12"/>
            <x v="13"/>
            <x v="14"/>
            <x v="15"/>
          </reference>
        </references>
      </pivotArea>
    </format>
    <format dxfId="1215">
      <pivotArea dataOnly="0" labelOnly="1" grandRow="1" outline="0" fieldPosition="0"/>
    </format>
    <format dxfId="1214">
      <pivotArea dataOnly="0" labelOnly="1" outline="0" axis="axisValues" fieldPosition="0"/>
    </format>
    <format dxfId="1213">
      <pivotArea type="all" dataOnly="0" outline="0" fieldPosition="0"/>
    </format>
    <format dxfId="1212">
      <pivotArea outline="0" collapsedLevelsAreSubtotals="1" fieldPosition="0"/>
    </format>
    <format dxfId="1211">
      <pivotArea field="62" type="button" dataOnly="0" labelOnly="1" outline="0" axis="axisRow" fieldPosition="0"/>
    </format>
    <format dxfId="1210">
      <pivotArea dataOnly="0" labelOnly="1" fieldPosition="0">
        <references count="1">
          <reference field="62" count="11">
            <x v="0"/>
            <x v="1"/>
            <x v="2"/>
            <x v="4"/>
            <x v="8"/>
            <x v="9"/>
            <x v="10"/>
            <x v="12"/>
            <x v="13"/>
            <x v="14"/>
            <x v="15"/>
          </reference>
        </references>
      </pivotArea>
    </format>
    <format dxfId="1209">
      <pivotArea dataOnly="0" labelOnly="1" grandRow="1" outline="0" fieldPosition="0"/>
    </format>
    <format dxfId="1208">
      <pivotArea dataOnly="0" labelOnly="1" outline="0" axis="axisValues" fieldPosition="0"/>
    </format>
    <format dxfId="1207">
      <pivotArea type="all" dataOnly="0" outline="0" fieldPosition="0"/>
    </format>
    <format dxfId="1206">
      <pivotArea outline="0" collapsedLevelsAreSubtotals="1" fieldPosition="0"/>
    </format>
    <format dxfId="1205">
      <pivotArea field="62" type="button" dataOnly="0" labelOnly="1" outline="0" axis="axisRow" fieldPosition="0"/>
    </format>
    <format dxfId="1204">
      <pivotArea dataOnly="0" labelOnly="1" fieldPosition="0">
        <references count="1">
          <reference field="62" count="11">
            <x v="0"/>
            <x v="1"/>
            <x v="2"/>
            <x v="4"/>
            <x v="8"/>
            <x v="9"/>
            <x v="10"/>
            <x v="12"/>
            <x v="13"/>
            <x v="14"/>
            <x v="15"/>
          </reference>
        </references>
      </pivotArea>
    </format>
    <format dxfId="1203">
      <pivotArea dataOnly="0" labelOnly="1" grandRow="1" outline="0" fieldPosition="0"/>
    </format>
    <format dxfId="120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1.xml><?xml version="1.0" encoding="utf-8"?>
<pivotTableDefinition xmlns="http://schemas.openxmlformats.org/spreadsheetml/2006/main" xmlns:mc="http://schemas.openxmlformats.org/markup-compatibility/2006" xmlns:xr="http://schemas.microsoft.com/office/spreadsheetml/2014/revision" mc:Ignorable="xr" xr:uid="{FF9FD963-7E13-4F8F-ADC9-95E22B841710}" name="PivotTable41"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H107:H108" firstHeaderRow="1" firstDataRow="1" firstDataCol="0" rowPageCount="2" colPageCount="1"/>
  <pivotFields count="64">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6">
        <item h="1" x="0"/>
        <item h="1" x="1"/>
        <item x="2"/>
        <item h="1" x="4"/>
        <item h="1" x="3"/>
        <item h="1" x="5"/>
      </items>
    </pivotField>
    <pivotField axis="axisPage" multipleItemSelectionAllowed="1" showAll="0" defaultSubtotal="0">
      <items count="9">
        <item h="1" x="0"/>
        <item x="3"/>
        <item h="1" x="4"/>
        <item h="1" x="5"/>
        <item h="1" x="1"/>
        <item h="1" x="2"/>
        <item h="1" x="6"/>
        <item h="1" x="7"/>
        <item h="1" x="8"/>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7" hier="-1"/>
    <pageField fld="8" hier="-1"/>
  </pageFields>
  <dataFields count="1">
    <dataField name="Sum of Net Dwellings" fld="42" baseField="0" baseItem="0"/>
  </dataFields>
  <formats count="37">
    <format dxfId="1299">
      <pivotArea type="all" dataOnly="0" outline="0" fieldPosition="0"/>
    </format>
    <format dxfId="1298">
      <pivotArea type="all" dataOnly="0" outline="0" fieldPosition="0"/>
    </format>
    <format dxfId="1297">
      <pivotArea type="all" dataOnly="0" outline="0" fieldPosition="0"/>
    </format>
    <format dxfId="1296">
      <pivotArea type="all" dataOnly="0" outline="0" fieldPosition="0"/>
    </format>
    <format dxfId="1295">
      <pivotArea type="all" dataOnly="0" outline="0" fieldPosition="0"/>
    </format>
    <format dxfId="1294">
      <pivotArea type="all" dataOnly="0" outline="0" fieldPosition="0"/>
    </format>
    <format dxfId="1293">
      <pivotArea type="all" dataOnly="0" outline="0" fieldPosition="0"/>
    </format>
    <format dxfId="1292">
      <pivotArea type="all" dataOnly="0" outline="0" fieldPosition="0"/>
    </format>
    <format dxfId="1291">
      <pivotArea type="all" dataOnly="0" outline="0" fieldPosition="0"/>
    </format>
    <format dxfId="1290">
      <pivotArea type="all" dataOnly="0" outline="0" fieldPosition="0"/>
    </format>
    <format dxfId="1289">
      <pivotArea type="all" dataOnly="0" outline="0" fieldPosition="0"/>
    </format>
    <format dxfId="1288">
      <pivotArea outline="0" collapsedLevelsAreSubtotals="1" fieldPosition="0"/>
    </format>
    <format dxfId="1287">
      <pivotArea dataOnly="0" labelOnly="1" outline="0" axis="axisValues" fieldPosition="0"/>
    </format>
    <format dxfId="1286">
      <pivotArea type="all" dataOnly="0" outline="0" fieldPosition="0"/>
    </format>
    <format dxfId="1285">
      <pivotArea outline="0" collapsedLevelsAreSubtotals="1" fieldPosition="0"/>
    </format>
    <format dxfId="1284">
      <pivotArea dataOnly="0" labelOnly="1" outline="0" axis="axisValues" fieldPosition="0"/>
    </format>
    <format dxfId="1283">
      <pivotArea type="all" dataOnly="0" outline="0" fieldPosition="0"/>
    </format>
    <format dxfId="1282">
      <pivotArea outline="0" collapsedLevelsAreSubtotals="1" fieldPosition="0"/>
    </format>
    <format dxfId="1281">
      <pivotArea dataOnly="0" labelOnly="1" outline="0" axis="axisValues" fieldPosition="0"/>
    </format>
    <format dxfId="1280">
      <pivotArea type="all" dataOnly="0" outline="0" fieldPosition="0"/>
    </format>
    <format dxfId="1279">
      <pivotArea outline="0" collapsedLevelsAreSubtotals="1" fieldPosition="0"/>
    </format>
    <format dxfId="1278">
      <pivotArea dataOnly="0" labelOnly="1" outline="0" axis="axisValues" fieldPosition="0"/>
    </format>
    <format dxfId="1277">
      <pivotArea type="all" dataOnly="0" outline="0" fieldPosition="0"/>
    </format>
    <format dxfId="1276">
      <pivotArea outline="0" collapsedLevelsAreSubtotals="1" fieldPosition="0"/>
    </format>
    <format dxfId="1275">
      <pivotArea dataOnly="0" labelOnly="1" outline="0" axis="axisValues" fieldPosition="0"/>
    </format>
    <format dxfId="1274">
      <pivotArea type="all" dataOnly="0" outline="0" fieldPosition="0"/>
    </format>
    <format dxfId="1273">
      <pivotArea outline="0" collapsedLevelsAreSubtotals="1" fieldPosition="0"/>
    </format>
    <format dxfId="1272">
      <pivotArea dataOnly="0" labelOnly="1" outline="0" axis="axisValues" fieldPosition="0"/>
    </format>
    <format dxfId="1271">
      <pivotArea type="all" dataOnly="0" outline="0" fieldPosition="0"/>
    </format>
    <format dxfId="1270">
      <pivotArea outline="0" collapsedLevelsAreSubtotals="1" fieldPosition="0"/>
    </format>
    <format dxfId="1269">
      <pivotArea dataOnly="0" labelOnly="1" outline="0" axis="axisValues" fieldPosition="0"/>
    </format>
    <format dxfId="1268">
      <pivotArea type="all" dataOnly="0" outline="0" fieldPosition="0"/>
    </format>
    <format dxfId="1267">
      <pivotArea outline="0" collapsedLevelsAreSubtotals="1" fieldPosition="0"/>
    </format>
    <format dxfId="1266">
      <pivotArea dataOnly="0" labelOnly="1" outline="0" axis="axisValues" fieldPosition="0"/>
    </format>
    <format dxfId="1265">
      <pivotArea type="all" dataOnly="0" outline="0" fieldPosition="0"/>
    </format>
    <format dxfId="1264">
      <pivotArea outline="0" collapsedLevelsAreSubtotals="1" fieldPosition="0"/>
    </format>
    <format dxfId="126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2.xml><?xml version="1.0" encoding="utf-8"?>
<pivotTableDefinition xmlns="http://schemas.openxmlformats.org/spreadsheetml/2006/main" xmlns:mc="http://schemas.openxmlformats.org/markup-compatibility/2006" xmlns:xr="http://schemas.microsoft.com/office/spreadsheetml/2014/revision" mc:Ignorable="xr" xr:uid="{300B8BF1-95DB-406C-B8E2-C2A3618ED803}" name="PivotTable16"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H89:H90" firstHeaderRow="1" firstDataRow="1" firstDataCol="0" rowPageCount="2" colPageCount="1"/>
  <pivotFields count="64">
    <pivotField showAll="0" defaultSubtotal="0"/>
    <pivotField axis="axisPage" multipleItemSelectionAllowed="1" showAll="0" defaultSubtotal="0">
      <items count="6">
        <item x="2"/>
        <item x="1"/>
        <item x="3"/>
        <item h="1" x="4"/>
        <item h="1" x="0"/>
        <item h="1" x="5"/>
      </items>
    </pivotField>
    <pivotField showAll="0" defaultSubtotal="0"/>
    <pivotField showAll="0"/>
    <pivotField showAll="0"/>
    <pivotField showAll="0" defaultSubtotal="0"/>
    <pivotField showAll="0" defaultSubtotal="0"/>
    <pivotField axis="axisPage" multipleItemSelectionAllowed="1" showAll="0" defaultSubtotal="0">
      <items count="6">
        <item h="1" x="0"/>
        <item h="1" x="1"/>
        <item x="2"/>
        <item h="1" x="4"/>
        <item h="1" x="3"/>
        <item h="1" x="5"/>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7" hier="-1"/>
    <pageField fld="1" hier="-1"/>
  </pageFields>
  <dataFields count="1">
    <dataField name="Sum of Units Proposed" fld="32" baseField="0" baseItem="0"/>
  </dataFields>
  <formats count="37">
    <format dxfId="1336">
      <pivotArea type="all" dataOnly="0" outline="0" fieldPosition="0"/>
    </format>
    <format dxfId="1335">
      <pivotArea type="all" dataOnly="0" outline="0" fieldPosition="0"/>
    </format>
    <format dxfId="1334">
      <pivotArea type="all" dataOnly="0" outline="0" fieldPosition="0"/>
    </format>
    <format dxfId="1333">
      <pivotArea type="all" dataOnly="0" outline="0" fieldPosition="0"/>
    </format>
    <format dxfId="1332">
      <pivotArea type="all" dataOnly="0" outline="0" fieldPosition="0"/>
    </format>
    <format dxfId="1331">
      <pivotArea type="all" dataOnly="0" outline="0" fieldPosition="0"/>
    </format>
    <format dxfId="1330">
      <pivotArea type="all" dataOnly="0" outline="0" fieldPosition="0"/>
    </format>
    <format dxfId="1329">
      <pivotArea type="all" dataOnly="0" outline="0" fieldPosition="0"/>
    </format>
    <format dxfId="1328">
      <pivotArea type="all" dataOnly="0" outline="0" fieldPosition="0"/>
    </format>
    <format dxfId="1327">
      <pivotArea type="all" dataOnly="0" outline="0" fieldPosition="0"/>
    </format>
    <format dxfId="1326">
      <pivotArea type="all" dataOnly="0" outline="0" fieldPosition="0"/>
    </format>
    <format dxfId="1325">
      <pivotArea outline="0" collapsedLevelsAreSubtotals="1" fieldPosition="0"/>
    </format>
    <format dxfId="1324">
      <pivotArea dataOnly="0" labelOnly="1" outline="0" axis="axisValues" fieldPosition="0"/>
    </format>
    <format dxfId="1323">
      <pivotArea type="all" dataOnly="0" outline="0" fieldPosition="0"/>
    </format>
    <format dxfId="1322">
      <pivotArea outline="0" collapsedLevelsAreSubtotals="1" fieldPosition="0"/>
    </format>
    <format dxfId="1321">
      <pivotArea dataOnly="0" labelOnly="1" outline="0" axis="axisValues" fieldPosition="0"/>
    </format>
    <format dxfId="1320">
      <pivotArea type="all" dataOnly="0" outline="0" fieldPosition="0"/>
    </format>
    <format dxfId="1319">
      <pivotArea outline="0" collapsedLevelsAreSubtotals="1" fieldPosition="0"/>
    </format>
    <format dxfId="1318">
      <pivotArea dataOnly="0" labelOnly="1" outline="0" axis="axisValues" fieldPosition="0"/>
    </format>
    <format dxfId="1317">
      <pivotArea type="all" dataOnly="0" outline="0" fieldPosition="0"/>
    </format>
    <format dxfId="1316">
      <pivotArea outline="0" collapsedLevelsAreSubtotals="1" fieldPosition="0"/>
    </format>
    <format dxfId="1315">
      <pivotArea dataOnly="0" labelOnly="1" outline="0" axis="axisValues" fieldPosition="0"/>
    </format>
    <format dxfId="1314">
      <pivotArea type="all" dataOnly="0" outline="0" fieldPosition="0"/>
    </format>
    <format dxfId="1313">
      <pivotArea outline="0" collapsedLevelsAreSubtotals="1" fieldPosition="0"/>
    </format>
    <format dxfId="1312">
      <pivotArea dataOnly="0" labelOnly="1" outline="0" axis="axisValues" fieldPosition="0"/>
    </format>
    <format dxfId="1311">
      <pivotArea type="all" dataOnly="0" outline="0" fieldPosition="0"/>
    </format>
    <format dxfId="1310">
      <pivotArea outline="0" collapsedLevelsAreSubtotals="1" fieldPosition="0"/>
    </format>
    <format dxfId="1309">
      <pivotArea dataOnly="0" labelOnly="1" outline="0" axis="axisValues" fieldPosition="0"/>
    </format>
    <format dxfId="1308">
      <pivotArea type="all" dataOnly="0" outline="0" fieldPosition="0"/>
    </format>
    <format dxfId="1307">
      <pivotArea outline="0" collapsedLevelsAreSubtotals="1" fieldPosition="0"/>
    </format>
    <format dxfId="1306">
      <pivotArea dataOnly="0" labelOnly="1" outline="0" axis="axisValues" fieldPosition="0"/>
    </format>
    <format dxfId="1305">
      <pivotArea type="all" dataOnly="0" outline="0" fieldPosition="0"/>
    </format>
    <format dxfId="1304">
      <pivotArea outline="0" collapsedLevelsAreSubtotals="1" fieldPosition="0"/>
    </format>
    <format dxfId="1303">
      <pivotArea dataOnly="0" labelOnly="1" outline="0" axis="axisValues" fieldPosition="0"/>
    </format>
    <format dxfId="1302">
      <pivotArea type="all" dataOnly="0" outline="0" fieldPosition="0"/>
    </format>
    <format dxfId="1301">
      <pivotArea outline="0" collapsedLevelsAreSubtotals="1" fieldPosition="0"/>
    </format>
    <format dxfId="130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3.xml><?xml version="1.0" encoding="utf-8"?>
<pivotTableDefinition xmlns="http://schemas.openxmlformats.org/spreadsheetml/2006/main" xmlns:mc="http://schemas.openxmlformats.org/markup-compatibility/2006" xmlns:xr="http://schemas.microsoft.com/office/spreadsheetml/2014/revision" mc:Ignorable="xr" xr:uid="{90AC8388-3647-4636-935A-07EBE7F81738}" name="PivotTable2" cacheId="3"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6:B7" firstHeaderRow="1" firstDataRow="1" firstDataCol="0" rowPageCount="1" colPageCount="1"/>
  <pivotFields count="72">
    <pivotField showAll="0"/>
    <pivotField multipleItemSelectionAllowed="1" showAll="0" defaultSubtotal="0"/>
    <pivotField showAll="0"/>
    <pivotField numFmtId="14" showAll="0"/>
    <pivotField numFmtId="14" showAll="0"/>
    <pivotField showAll="0" defaultSubtotal="0"/>
    <pivotField showAll="0" defaultSubtotal="0"/>
    <pivotField axis="axisPage" multipleItemSelectionAllowed="1" showAll="0">
      <items count="10">
        <item x="0"/>
        <item h="1" x="1"/>
        <item h="1" x="2"/>
        <item h="1" m="1" x="7"/>
        <item h="1" x="3"/>
        <item h="1" x="4"/>
        <item h="1" m="1" x="6"/>
        <item h="1" m="1" x="8"/>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1">
    <pageField fld="7" hier="-1"/>
  </pageFields>
  <dataFields count="1">
    <dataField name="Sum of Net Dwellings" fld="42" baseField="0" baseItem="0"/>
  </dataFields>
  <formats count="40">
    <format dxfId="1376">
      <pivotArea type="all" dataOnly="0" outline="0" fieldPosition="0"/>
    </format>
    <format dxfId="1375">
      <pivotArea type="all" dataOnly="0" outline="0" fieldPosition="0"/>
    </format>
    <format dxfId="1374">
      <pivotArea type="all" dataOnly="0" outline="0" fieldPosition="0"/>
    </format>
    <format dxfId="1373">
      <pivotArea type="all" dataOnly="0" outline="0" fieldPosition="0"/>
    </format>
    <format dxfId="1372">
      <pivotArea type="all" dataOnly="0" outline="0" fieldPosition="0"/>
    </format>
    <format dxfId="1371">
      <pivotArea type="all" dataOnly="0" outline="0" fieldPosition="0"/>
    </format>
    <format dxfId="1370">
      <pivotArea type="all" dataOnly="0" outline="0" fieldPosition="0"/>
    </format>
    <format dxfId="1369">
      <pivotArea type="all" dataOnly="0" outline="0" fieldPosition="0"/>
    </format>
    <format dxfId="1368">
      <pivotArea type="all" dataOnly="0" outline="0" fieldPosition="0"/>
    </format>
    <format dxfId="1367">
      <pivotArea type="all" dataOnly="0" outline="0" fieldPosition="0"/>
    </format>
    <format dxfId="1366">
      <pivotArea type="all" dataOnly="0" outline="0" fieldPosition="0"/>
    </format>
    <format dxfId="1365">
      <pivotArea outline="0" collapsedLevelsAreSubtotals="1" fieldPosition="0"/>
    </format>
    <format dxfId="1364">
      <pivotArea dataOnly="0" labelOnly="1" outline="0" axis="axisValues" fieldPosition="0"/>
    </format>
    <format dxfId="1363">
      <pivotArea type="all" dataOnly="0" outline="0" fieldPosition="0"/>
    </format>
    <format dxfId="1362">
      <pivotArea outline="0" collapsedLevelsAreSubtotals="1" fieldPosition="0"/>
    </format>
    <format dxfId="1361">
      <pivotArea dataOnly="0" labelOnly="1" outline="0" axis="axisValues" fieldPosition="0"/>
    </format>
    <format dxfId="1360">
      <pivotArea type="all" dataOnly="0" outline="0" fieldPosition="0"/>
    </format>
    <format dxfId="1359">
      <pivotArea outline="0" collapsedLevelsAreSubtotals="1" fieldPosition="0"/>
    </format>
    <format dxfId="1358">
      <pivotArea dataOnly="0" labelOnly="1" outline="0" axis="axisValues" fieldPosition="0"/>
    </format>
    <format dxfId="1357">
      <pivotArea type="all" dataOnly="0" outline="0" fieldPosition="0"/>
    </format>
    <format dxfId="1356">
      <pivotArea outline="0" collapsedLevelsAreSubtotals="1" fieldPosition="0"/>
    </format>
    <format dxfId="1355">
      <pivotArea dataOnly="0" labelOnly="1" outline="0" axis="axisValues" fieldPosition="0"/>
    </format>
    <format dxfId="1354">
      <pivotArea type="all" dataOnly="0" outline="0" fieldPosition="0"/>
    </format>
    <format dxfId="1353">
      <pivotArea outline="0" collapsedLevelsAreSubtotals="1" fieldPosition="0"/>
    </format>
    <format dxfId="1352">
      <pivotArea dataOnly="0" labelOnly="1" outline="0" axis="axisValues" fieldPosition="0"/>
    </format>
    <format dxfId="1351">
      <pivotArea type="all" dataOnly="0" outline="0" fieldPosition="0"/>
    </format>
    <format dxfId="1350">
      <pivotArea outline="0" collapsedLevelsAreSubtotals="1" fieldPosition="0"/>
    </format>
    <format dxfId="1349">
      <pivotArea dataOnly="0" labelOnly="1" outline="0" axis="axisValues" fieldPosition="0"/>
    </format>
    <format dxfId="1348">
      <pivotArea type="all" dataOnly="0" outline="0" fieldPosition="0"/>
    </format>
    <format dxfId="1347">
      <pivotArea outline="0" collapsedLevelsAreSubtotals="1" fieldPosition="0"/>
    </format>
    <format dxfId="1346">
      <pivotArea outline="0" collapsedLevelsAreSubtotals="1" fieldPosition="0"/>
    </format>
    <format dxfId="1345">
      <pivotArea type="all" dataOnly="0" outline="0" fieldPosition="0"/>
    </format>
    <format dxfId="1344">
      <pivotArea outline="0" collapsedLevelsAreSubtotals="1" fieldPosition="0"/>
    </format>
    <format dxfId="1343">
      <pivotArea dataOnly="0" labelOnly="1" outline="0" axis="axisValues" fieldPosition="0"/>
    </format>
    <format dxfId="1342">
      <pivotArea type="all" dataOnly="0" outline="0" fieldPosition="0"/>
    </format>
    <format dxfId="1341">
      <pivotArea outline="0" collapsedLevelsAreSubtotals="1" fieldPosition="0"/>
    </format>
    <format dxfId="1340">
      <pivotArea dataOnly="0" labelOnly="1" outline="0" axis="axisValues" fieldPosition="0"/>
    </format>
    <format dxfId="1339">
      <pivotArea type="all" dataOnly="0" outline="0" fieldPosition="0"/>
    </format>
    <format dxfId="1338">
      <pivotArea outline="0" collapsedLevelsAreSubtotals="1" fieldPosition="0"/>
    </format>
    <format dxfId="133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4.xml><?xml version="1.0" encoding="utf-8"?>
<pivotTableDefinition xmlns="http://schemas.openxmlformats.org/spreadsheetml/2006/main" xmlns:mc="http://schemas.openxmlformats.org/markup-compatibility/2006" xmlns:xr="http://schemas.microsoft.com/office/spreadsheetml/2014/revision" mc:Ignorable="xr" xr:uid="{6A0CEAAE-5D9C-4B7D-A05A-B3B4EC5F9466}" name="PivotTable72" cacheId="3"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E182:E183" firstHeaderRow="1" firstDataRow="1" firstDataCol="0" rowPageCount="3" colPageCount="1"/>
  <pivotFields count="72">
    <pivotField showAll="0" defaultSubtotal="0"/>
    <pivotField axis="axisPage" multipleItemSelectionAllowed="1" showAll="0" defaultSubtotal="0">
      <items count="6">
        <item h="1" x="2"/>
        <item h="1" x="1"/>
        <item h="1" x="3"/>
        <item x="4"/>
        <item x="0"/>
        <item h="1" x="5"/>
      </items>
    </pivotField>
    <pivotField showAll="0" defaultSubtotal="0"/>
    <pivotField showAll="0"/>
    <pivotField showAll="0"/>
    <pivotField showAll="0" defaultSubtotal="0"/>
    <pivotField showAll="0" defaultSubtotal="0"/>
    <pivotField axis="axisPage" multipleItemSelectionAllowed="1" showAll="0" defaultSubtotal="0">
      <items count="9">
        <item h="1" x="0"/>
        <item x="1"/>
        <item h="1" x="2"/>
        <item h="1" m="1" x="7"/>
        <item h="1" m="1" x="8"/>
        <item h="1" x="3"/>
        <item h="1" x="4"/>
        <item h="1" m="1" x="6"/>
        <item h="1" x="5"/>
      </items>
    </pivotField>
    <pivotField axis="axisPage" multipleItemSelectionAllowed="1" showAll="0" defaultSubtotal="0">
      <items count="9">
        <item h="1" x="0"/>
        <item h="1" x="3"/>
        <item x="4"/>
        <item h="1" x="5"/>
        <item h="1" x="1"/>
        <item h="1" x="2"/>
        <item h="1" x="6"/>
        <item h="1" x="7"/>
        <item h="1" x="8"/>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3">
    <pageField fld="7" hier="-1"/>
    <pageField fld="1" hier="-1"/>
    <pageField fld="8" hier="-1"/>
  </pageFields>
  <dataFields count="1">
    <dataField name="Sum of Units Proposed" fld="32" baseField="0" baseItem="0"/>
  </dataFields>
  <formats count="37">
    <format dxfId="1413">
      <pivotArea type="all" dataOnly="0" outline="0" fieldPosition="0"/>
    </format>
    <format dxfId="1412">
      <pivotArea type="all" dataOnly="0" outline="0" fieldPosition="0"/>
    </format>
    <format dxfId="1411">
      <pivotArea type="all" dataOnly="0" outline="0" fieldPosition="0"/>
    </format>
    <format dxfId="1410">
      <pivotArea type="all" dataOnly="0" outline="0" fieldPosition="0"/>
    </format>
    <format dxfId="1409">
      <pivotArea type="all" dataOnly="0" outline="0" fieldPosition="0"/>
    </format>
    <format dxfId="1408">
      <pivotArea type="all" dataOnly="0" outline="0" fieldPosition="0"/>
    </format>
    <format dxfId="1407">
      <pivotArea type="all" dataOnly="0" outline="0" fieldPosition="0"/>
    </format>
    <format dxfId="1406">
      <pivotArea type="all" dataOnly="0" outline="0" fieldPosition="0"/>
    </format>
    <format dxfId="1405">
      <pivotArea type="all" dataOnly="0" outline="0" fieldPosition="0"/>
    </format>
    <format dxfId="1404">
      <pivotArea type="all" dataOnly="0" outline="0" fieldPosition="0"/>
    </format>
    <format dxfId="1403">
      <pivotArea type="all" dataOnly="0" outline="0" fieldPosition="0"/>
    </format>
    <format dxfId="1402">
      <pivotArea outline="0" collapsedLevelsAreSubtotals="1" fieldPosition="0"/>
    </format>
    <format dxfId="1401">
      <pivotArea dataOnly="0" labelOnly="1" outline="0" axis="axisValues" fieldPosition="0"/>
    </format>
    <format dxfId="1400">
      <pivotArea type="all" dataOnly="0" outline="0" fieldPosition="0"/>
    </format>
    <format dxfId="1399">
      <pivotArea outline="0" collapsedLevelsAreSubtotals="1" fieldPosition="0"/>
    </format>
    <format dxfId="1398">
      <pivotArea dataOnly="0" labelOnly="1" outline="0" axis="axisValues" fieldPosition="0"/>
    </format>
    <format dxfId="1397">
      <pivotArea type="all" dataOnly="0" outline="0" fieldPosition="0"/>
    </format>
    <format dxfId="1396">
      <pivotArea outline="0" collapsedLevelsAreSubtotals="1" fieldPosition="0"/>
    </format>
    <format dxfId="1395">
      <pivotArea dataOnly="0" labelOnly="1" outline="0" axis="axisValues" fieldPosition="0"/>
    </format>
    <format dxfId="1394">
      <pivotArea type="all" dataOnly="0" outline="0" fieldPosition="0"/>
    </format>
    <format dxfId="1393">
      <pivotArea outline="0" collapsedLevelsAreSubtotals="1" fieldPosition="0"/>
    </format>
    <format dxfId="1392">
      <pivotArea dataOnly="0" labelOnly="1" outline="0" axis="axisValues" fieldPosition="0"/>
    </format>
    <format dxfId="1391">
      <pivotArea type="all" dataOnly="0" outline="0" fieldPosition="0"/>
    </format>
    <format dxfId="1390">
      <pivotArea outline="0" collapsedLevelsAreSubtotals="1" fieldPosition="0"/>
    </format>
    <format dxfId="1389">
      <pivotArea dataOnly="0" labelOnly="1" outline="0" axis="axisValues" fieldPosition="0"/>
    </format>
    <format dxfId="1388">
      <pivotArea type="all" dataOnly="0" outline="0" fieldPosition="0"/>
    </format>
    <format dxfId="1387">
      <pivotArea outline="0" collapsedLevelsAreSubtotals="1" fieldPosition="0"/>
    </format>
    <format dxfId="1386">
      <pivotArea dataOnly="0" labelOnly="1" outline="0" axis="axisValues" fieldPosition="0"/>
    </format>
    <format dxfId="1385">
      <pivotArea type="all" dataOnly="0" outline="0" fieldPosition="0"/>
    </format>
    <format dxfId="1384">
      <pivotArea outline="0" collapsedLevelsAreSubtotals="1" fieldPosition="0"/>
    </format>
    <format dxfId="1383">
      <pivotArea dataOnly="0" labelOnly="1" outline="0" axis="axisValues" fieldPosition="0"/>
    </format>
    <format dxfId="1382">
      <pivotArea type="all" dataOnly="0" outline="0" fieldPosition="0"/>
    </format>
    <format dxfId="1381">
      <pivotArea outline="0" collapsedLevelsAreSubtotals="1" fieldPosition="0"/>
    </format>
    <format dxfId="1380">
      <pivotArea dataOnly="0" labelOnly="1" outline="0" axis="axisValues" fieldPosition="0"/>
    </format>
    <format dxfId="1379">
      <pivotArea type="all" dataOnly="0" outline="0" fieldPosition="0"/>
    </format>
    <format dxfId="1378">
      <pivotArea outline="0" collapsedLevelsAreSubtotals="1" fieldPosition="0"/>
    </format>
    <format dxfId="137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5.xml><?xml version="1.0" encoding="utf-8"?>
<pivotTableDefinition xmlns="http://schemas.openxmlformats.org/spreadsheetml/2006/main" xmlns:mc="http://schemas.openxmlformats.org/markup-compatibility/2006" xmlns:xr="http://schemas.microsoft.com/office/spreadsheetml/2014/revision" mc:Ignorable="xr" xr:uid="{8AD40BF8-B81C-4C1D-B79B-460159EEBDA0}" name="PivotTable47" cacheId="3"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141:B142" firstHeaderRow="1" firstDataRow="1" firstDataCol="0" rowPageCount="2" colPageCount="1"/>
  <pivotFields count="72">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9">
        <item x="0"/>
        <item h="1" x="1"/>
        <item h="1" x="2"/>
        <item h="1" m="1" x="7"/>
        <item h="1" m="1" x="8"/>
        <item h="1" x="3"/>
        <item h="1" x="4"/>
        <item h="1" m="1" x="6"/>
        <item h="1" x="5"/>
      </items>
    </pivotField>
    <pivotField axis="axisPage" multipleItemSelectionAllowed="1" showAll="0" defaultSubtotal="0">
      <items count="9">
        <item x="0"/>
        <item h="1" x="3"/>
        <item h="1" x="4"/>
        <item h="1" x="5"/>
        <item h="1" x="1"/>
        <item h="1" x="2"/>
        <item h="1" x="6"/>
        <item h="1" x="7"/>
        <item h="1" x="8"/>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7" hier="-1"/>
    <pageField fld="8" hier="-1"/>
  </pageFields>
  <dataFields count="1">
    <dataField name="Sum of Units Proposed" fld="32" baseField="0" baseItem="0"/>
  </dataFields>
  <formats count="37">
    <format dxfId="1450">
      <pivotArea type="all" dataOnly="0" outline="0" fieldPosition="0"/>
    </format>
    <format dxfId="1449">
      <pivotArea type="all" dataOnly="0" outline="0" fieldPosition="0"/>
    </format>
    <format dxfId="1448">
      <pivotArea type="all" dataOnly="0" outline="0" fieldPosition="0"/>
    </format>
    <format dxfId="1447">
      <pivotArea type="all" dataOnly="0" outline="0" fieldPosition="0"/>
    </format>
    <format dxfId="1446">
      <pivotArea type="all" dataOnly="0" outline="0" fieldPosition="0"/>
    </format>
    <format dxfId="1445">
      <pivotArea type="all" dataOnly="0" outline="0" fieldPosition="0"/>
    </format>
    <format dxfId="1444">
      <pivotArea type="all" dataOnly="0" outline="0" fieldPosition="0"/>
    </format>
    <format dxfId="1443">
      <pivotArea type="all" dataOnly="0" outline="0" fieldPosition="0"/>
    </format>
    <format dxfId="1442">
      <pivotArea type="all" dataOnly="0" outline="0" fieldPosition="0"/>
    </format>
    <format dxfId="1441">
      <pivotArea type="all" dataOnly="0" outline="0" fieldPosition="0"/>
    </format>
    <format dxfId="1440">
      <pivotArea type="all" dataOnly="0" outline="0" fieldPosition="0"/>
    </format>
    <format dxfId="1439">
      <pivotArea outline="0" collapsedLevelsAreSubtotals="1" fieldPosition="0"/>
    </format>
    <format dxfId="1438">
      <pivotArea dataOnly="0" labelOnly="1" outline="0" axis="axisValues" fieldPosition="0"/>
    </format>
    <format dxfId="1437">
      <pivotArea type="all" dataOnly="0" outline="0" fieldPosition="0"/>
    </format>
    <format dxfId="1436">
      <pivotArea outline="0" collapsedLevelsAreSubtotals="1" fieldPosition="0"/>
    </format>
    <format dxfId="1435">
      <pivotArea dataOnly="0" labelOnly="1" outline="0" axis="axisValues" fieldPosition="0"/>
    </format>
    <format dxfId="1434">
      <pivotArea type="all" dataOnly="0" outline="0" fieldPosition="0"/>
    </format>
    <format dxfId="1433">
      <pivotArea outline="0" collapsedLevelsAreSubtotals="1" fieldPosition="0"/>
    </format>
    <format dxfId="1432">
      <pivotArea dataOnly="0" labelOnly="1" outline="0" axis="axisValues" fieldPosition="0"/>
    </format>
    <format dxfId="1431">
      <pivotArea type="all" dataOnly="0" outline="0" fieldPosition="0"/>
    </format>
    <format dxfId="1430">
      <pivotArea outline="0" collapsedLevelsAreSubtotals="1" fieldPosition="0"/>
    </format>
    <format dxfId="1429">
      <pivotArea dataOnly="0" labelOnly="1" outline="0" axis="axisValues" fieldPosition="0"/>
    </format>
    <format dxfId="1428">
      <pivotArea type="all" dataOnly="0" outline="0" fieldPosition="0"/>
    </format>
    <format dxfId="1427">
      <pivotArea outline="0" collapsedLevelsAreSubtotals="1" fieldPosition="0"/>
    </format>
    <format dxfId="1426">
      <pivotArea dataOnly="0" labelOnly="1" outline="0" axis="axisValues" fieldPosition="0"/>
    </format>
    <format dxfId="1425">
      <pivotArea type="all" dataOnly="0" outline="0" fieldPosition="0"/>
    </format>
    <format dxfId="1424">
      <pivotArea outline="0" collapsedLevelsAreSubtotals="1" fieldPosition="0"/>
    </format>
    <format dxfId="1423">
      <pivotArea dataOnly="0" labelOnly="1" outline="0" axis="axisValues" fieldPosition="0"/>
    </format>
    <format dxfId="1422">
      <pivotArea type="all" dataOnly="0" outline="0" fieldPosition="0"/>
    </format>
    <format dxfId="1421">
      <pivotArea outline="0" collapsedLevelsAreSubtotals="1" fieldPosition="0"/>
    </format>
    <format dxfId="1420">
      <pivotArea dataOnly="0" labelOnly="1" outline="0" axis="axisValues" fieldPosition="0"/>
    </format>
    <format dxfId="1419">
      <pivotArea type="all" dataOnly="0" outline="0" fieldPosition="0"/>
    </format>
    <format dxfId="1418">
      <pivotArea outline="0" collapsedLevelsAreSubtotals="1" fieldPosition="0"/>
    </format>
    <format dxfId="1417">
      <pivotArea dataOnly="0" labelOnly="1" outline="0" axis="axisValues" fieldPosition="0"/>
    </format>
    <format dxfId="1416">
      <pivotArea type="all" dataOnly="0" outline="0" fieldPosition="0"/>
    </format>
    <format dxfId="1415">
      <pivotArea outline="0" collapsedLevelsAreSubtotals="1" fieldPosition="0"/>
    </format>
    <format dxfId="141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6.xml><?xml version="1.0" encoding="utf-8"?>
<pivotTableDefinition xmlns="http://schemas.openxmlformats.org/spreadsheetml/2006/main" xmlns:mc="http://schemas.openxmlformats.org/markup-compatibility/2006" xmlns:xr="http://schemas.microsoft.com/office/spreadsheetml/2014/revision" mc:Ignorable="xr" xr:uid="{ECB4771A-A26B-4639-B40A-1385F3A91F27}" name="PivotTable79" cacheId="2" applyNumberFormats="0" applyBorderFormats="0" applyFontFormats="0" applyPatternFormats="0" applyAlignmentFormats="0" applyWidthHeightFormats="1" dataCaption="Values" missingCaption="0" updatedVersion="8" minRefreshableVersion="3" itemPrintTitles="1" createdVersion="4" indent="0" outline="1" outlineData="1" multipleFieldFilters="0">
  <location ref="H368:I384" firstHeaderRow="1" firstDataRow="1" firstDataCol="1" rowPageCount="3" colPageCount="1"/>
  <pivotFields count="64">
    <pivotField showAll="0" defaultSubtotal="0"/>
    <pivotField axis="axisPage" multipleItemSelectionAllowed="1" showAll="0" defaultSubtotal="0">
      <items count="6">
        <item x="2"/>
        <item x="1"/>
        <item x="3"/>
        <item h="1" x="4"/>
        <item h="1" x="0"/>
        <item h="1" x="5"/>
      </items>
    </pivotField>
    <pivotField axis="axisPage" multipleItemSelectionAllowed="1" showAll="0" defaultSubtotal="0">
      <items count="2">
        <item x="1"/>
        <item x="0"/>
      </items>
    </pivotField>
    <pivotField showAll="0"/>
    <pivotField showAll="0"/>
    <pivotField showAll="0" defaultSubtotal="0"/>
    <pivotField showAll="0" defaultSubtotal="0"/>
    <pivotField axis="axisPage" multipleItemSelectionAllowed="1" showAll="0" defaultSubtotal="0">
      <items count="6">
        <item h="1" x="0"/>
        <item x="1"/>
        <item h="1" x="2"/>
        <item h="1" x="4"/>
        <item h="1" x="3"/>
        <item h="1" x="5"/>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20">
        <item x="3"/>
        <item x="11"/>
        <item x="10"/>
        <item x="6"/>
        <item x="16"/>
        <item x="13"/>
        <item x="4"/>
        <item x="0"/>
        <item x="12"/>
        <item x="8"/>
        <item x="2"/>
        <item x="5"/>
        <item x="1"/>
        <item x="15"/>
        <item x="9"/>
        <item x="17"/>
        <item x="14"/>
        <item x="7"/>
        <item x="19"/>
        <item x="18"/>
      </items>
    </pivotField>
    <pivotField axis="axisRow" showAll="0">
      <items count="21">
        <item x="5"/>
        <item x="1"/>
        <item x="6"/>
        <item x="9"/>
        <item x="12"/>
        <item x="17"/>
        <item x="11"/>
        <item x="14"/>
        <item x="13"/>
        <item x="10"/>
        <item x="16"/>
        <item x="4"/>
        <item x="8"/>
        <item x="0"/>
        <item x="2"/>
        <item x="3"/>
        <item x="7"/>
        <item x="15"/>
        <item x="19"/>
        <item x="18"/>
        <item t="default"/>
      </items>
    </pivotField>
    <pivotField showAll="0"/>
  </pivotFields>
  <rowFields count="1">
    <field x="62"/>
  </rowFields>
  <rowItems count="16">
    <i>
      <x/>
    </i>
    <i>
      <x v="1"/>
    </i>
    <i>
      <x v="2"/>
    </i>
    <i>
      <x v="3"/>
    </i>
    <i>
      <x v="4"/>
    </i>
    <i>
      <x v="7"/>
    </i>
    <i>
      <x v="8"/>
    </i>
    <i>
      <x v="9"/>
    </i>
    <i>
      <x v="10"/>
    </i>
    <i>
      <x v="11"/>
    </i>
    <i>
      <x v="12"/>
    </i>
    <i>
      <x v="13"/>
    </i>
    <i>
      <x v="14"/>
    </i>
    <i>
      <x v="15"/>
    </i>
    <i>
      <x v="16"/>
    </i>
    <i t="grand">
      <x/>
    </i>
  </rowItems>
  <colItems count="1">
    <i/>
  </colItems>
  <pageFields count="3">
    <pageField fld="7" hier="-1"/>
    <pageField fld="2" hier="-1"/>
    <pageField fld="1" hier="-1"/>
  </pageFields>
  <dataFields count="1">
    <dataField name="Sum of Net Dwellings" fld="42" baseField="0" baseItem="0"/>
  </dataFields>
  <formats count="50">
    <format dxfId="1500">
      <pivotArea type="all" dataOnly="0" outline="0" fieldPosition="0"/>
    </format>
    <format dxfId="1499">
      <pivotArea type="all" dataOnly="0" outline="0" fieldPosition="0"/>
    </format>
    <format dxfId="1498">
      <pivotArea type="all" dataOnly="0" outline="0" fieldPosition="0"/>
    </format>
    <format dxfId="1497">
      <pivotArea type="all" dataOnly="0" outline="0" fieldPosition="0"/>
    </format>
    <format dxfId="1496">
      <pivotArea type="all" dataOnly="0" outline="0" fieldPosition="0"/>
    </format>
    <format dxfId="1495">
      <pivotArea type="all" dataOnly="0" outline="0" fieldPosition="0"/>
    </format>
    <format dxfId="1494">
      <pivotArea type="all" dataOnly="0" outline="0" fieldPosition="0"/>
    </format>
    <format dxfId="1493">
      <pivotArea field="61" type="button" dataOnly="0" labelOnly="1" outline="0"/>
    </format>
    <format dxfId="1492">
      <pivotArea dataOnly="0" labelOnly="1" outline="0" fieldPosition="0">
        <references count="1">
          <reference field="4294967294" count="1">
            <x v="0"/>
          </reference>
        </references>
      </pivotArea>
    </format>
    <format dxfId="1491">
      <pivotArea field="61" type="button" dataOnly="0" labelOnly="1" outline="0"/>
    </format>
    <format dxfId="1490">
      <pivotArea dataOnly="0" labelOnly="1" outline="0" fieldPosition="0">
        <references count="1">
          <reference field="4294967294" count="1">
            <x v="0"/>
          </reference>
        </references>
      </pivotArea>
    </format>
    <format dxfId="1489">
      <pivotArea field="61" type="button" dataOnly="0" labelOnly="1" outline="0"/>
    </format>
    <format dxfId="1488">
      <pivotArea dataOnly="0" labelOnly="1" outline="0" fieldPosition="0">
        <references count="1">
          <reference field="4294967294" count="1">
            <x v="0"/>
          </reference>
        </references>
      </pivotArea>
    </format>
    <format dxfId="1487">
      <pivotArea type="all" dataOnly="0" outline="0" fieldPosition="0"/>
    </format>
    <format dxfId="1486">
      <pivotArea type="all" dataOnly="0" outline="0" fieldPosition="0"/>
    </format>
    <format dxfId="1485">
      <pivotArea type="all" dataOnly="0" outline="0" fieldPosition="0"/>
    </format>
    <format dxfId="1484">
      <pivotArea type="all" dataOnly="0" outline="0" fieldPosition="0"/>
    </format>
    <format dxfId="1483">
      <pivotArea outline="0" collapsedLevelsAreSubtotals="1" fieldPosition="0"/>
    </format>
    <format dxfId="1482">
      <pivotArea field="61" type="button" dataOnly="0" labelOnly="1" outline="0"/>
    </format>
    <format dxfId="1481">
      <pivotArea dataOnly="0" labelOnly="1" grandRow="1" outline="0" fieldPosition="0"/>
    </format>
    <format dxfId="1480">
      <pivotArea dataOnly="0" labelOnly="1" outline="0" axis="axisValues" fieldPosition="0"/>
    </format>
    <format dxfId="1479">
      <pivotArea grandRow="1" outline="0" collapsedLevelsAreSubtotals="1" fieldPosition="0"/>
    </format>
    <format dxfId="1478">
      <pivotArea type="all" dataOnly="0" outline="0" fieldPosition="0"/>
    </format>
    <format dxfId="1477">
      <pivotArea outline="0" collapsedLevelsAreSubtotals="1" fieldPosition="0"/>
    </format>
    <format dxfId="1476">
      <pivotArea field="61" type="button" dataOnly="0" labelOnly="1" outline="0"/>
    </format>
    <format dxfId="1475">
      <pivotArea dataOnly="0" labelOnly="1" grandRow="1" outline="0" fieldPosition="0"/>
    </format>
    <format dxfId="1474">
      <pivotArea dataOnly="0" labelOnly="1" outline="0" axis="axisValues" fieldPosition="0"/>
    </format>
    <format dxfId="1473">
      <pivotArea type="all" dataOnly="0" outline="0" fieldPosition="0"/>
    </format>
    <format dxfId="1472">
      <pivotArea outline="0" collapsedLevelsAreSubtotals="1" fieldPosition="0"/>
    </format>
    <format dxfId="1471">
      <pivotArea field="61" type="button" dataOnly="0" labelOnly="1" outline="0"/>
    </format>
    <format dxfId="1470">
      <pivotArea dataOnly="0" labelOnly="1" grandRow="1" outline="0" fieldPosition="0"/>
    </format>
    <format dxfId="1469">
      <pivotArea dataOnly="0" labelOnly="1" outline="0" axis="axisValues" fieldPosition="0"/>
    </format>
    <format dxfId="1468">
      <pivotArea type="all" dataOnly="0" outline="0" fieldPosition="0"/>
    </format>
    <format dxfId="1467">
      <pivotArea outline="0" collapsedLevelsAreSubtotals="1" fieldPosition="0"/>
    </format>
    <format dxfId="1466">
      <pivotArea field="62" type="button" dataOnly="0" labelOnly="1" outline="0" axis="axisRow" fieldPosition="0"/>
    </format>
    <format dxfId="1465">
      <pivotArea dataOnly="0" labelOnly="1" fieldPosition="0">
        <references count="1">
          <reference field="62" count="15">
            <x v="0"/>
            <x v="1"/>
            <x v="2"/>
            <x v="3"/>
            <x v="4"/>
            <x v="7"/>
            <x v="8"/>
            <x v="9"/>
            <x v="10"/>
            <x v="11"/>
            <x v="12"/>
            <x v="13"/>
            <x v="14"/>
            <x v="15"/>
            <x v="16"/>
          </reference>
        </references>
      </pivotArea>
    </format>
    <format dxfId="1464">
      <pivotArea dataOnly="0" labelOnly="1" grandRow="1" outline="0" fieldPosition="0"/>
    </format>
    <format dxfId="1463">
      <pivotArea dataOnly="0" labelOnly="1" outline="0" axis="axisValues" fieldPosition="0"/>
    </format>
    <format dxfId="1462">
      <pivotArea type="all" dataOnly="0" outline="0" fieldPosition="0"/>
    </format>
    <format dxfId="1461">
      <pivotArea outline="0" collapsedLevelsAreSubtotals="1" fieldPosition="0"/>
    </format>
    <format dxfId="1460">
      <pivotArea field="62" type="button" dataOnly="0" labelOnly="1" outline="0" axis="axisRow" fieldPosition="0"/>
    </format>
    <format dxfId="1459">
      <pivotArea dataOnly="0" labelOnly="1" fieldPosition="0">
        <references count="1">
          <reference field="62" count="15">
            <x v="0"/>
            <x v="1"/>
            <x v="2"/>
            <x v="3"/>
            <x v="4"/>
            <x v="7"/>
            <x v="8"/>
            <x v="9"/>
            <x v="10"/>
            <x v="11"/>
            <x v="12"/>
            <x v="13"/>
            <x v="14"/>
            <x v="15"/>
            <x v="16"/>
          </reference>
        </references>
      </pivotArea>
    </format>
    <format dxfId="1458">
      <pivotArea dataOnly="0" labelOnly="1" grandRow="1" outline="0" fieldPosition="0"/>
    </format>
    <format dxfId="1457">
      <pivotArea dataOnly="0" labelOnly="1" outline="0" axis="axisValues" fieldPosition="0"/>
    </format>
    <format dxfId="1456">
      <pivotArea type="all" dataOnly="0" outline="0" fieldPosition="0"/>
    </format>
    <format dxfId="1455">
      <pivotArea outline="0" collapsedLevelsAreSubtotals="1" fieldPosition="0"/>
    </format>
    <format dxfId="1454">
      <pivotArea field="62" type="button" dataOnly="0" labelOnly="1" outline="0" axis="axisRow" fieldPosition="0"/>
    </format>
    <format dxfId="1453">
      <pivotArea dataOnly="0" labelOnly="1" fieldPosition="0">
        <references count="1">
          <reference field="62" count="15">
            <x v="0"/>
            <x v="1"/>
            <x v="2"/>
            <x v="3"/>
            <x v="4"/>
            <x v="7"/>
            <x v="8"/>
            <x v="9"/>
            <x v="10"/>
            <x v="11"/>
            <x v="12"/>
            <x v="13"/>
            <x v="14"/>
            <x v="15"/>
            <x v="16"/>
          </reference>
        </references>
      </pivotArea>
    </format>
    <format dxfId="1452">
      <pivotArea dataOnly="0" labelOnly="1" grandRow="1" outline="0" fieldPosition="0"/>
    </format>
    <format dxfId="145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7.xml><?xml version="1.0" encoding="utf-8"?>
<pivotTableDefinition xmlns="http://schemas.openxmlformats.org/spreadsheetml/2006/main" xmlns:mc="http://schemas.openxmlformats.org/markup-compatibility/2006" xmlns:xr="http://schemas.microsoft.com/office/spreadsheetml/2014/revision" mc:Ignorable="xr" xr:uid="{2D2631A3-EA6D-4A4C-A6A9-15E4FF6393A8}" name="PivotTable51" cacheId="3"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E141:E142" firstHeaderRow="1" firstDataRow="1" firstDataCol="0" rowPageCount="2" colPageCount="1"/>
  <pivotFields count="72">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9">
        <item h="1" x="0"/>
        <item x="1"/>
        <item h="1" x="2"/>
        <item h="1" m="1" x="7"/>
        <item h="1" m="1" x="8"/>
        <item h="1" x="3"/>
        <item h="1" x="4"/>
        <item h="1" m="1" x="6"/>
        <item h="1" x="5"/>
      </items>
    </pivotField>
    <pivotField axis="axisPage" multipleItemSelectionAllowed="1" showAll="0" defaultSubtotal="0">
      <items count="9">
        <item x="0"/>
        <item h="1" x="3"/>
        <item h="1" x="4"/>
        <item h="1" x="5"/>
        <item h="1" x="1"/>
        <item h="1" x="2"/>
        <item h="1" x="6"/>
        <item h="1" x="7"/>
        <item h="1" x="8"/>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7" hier="-1"/>
    <pageField fld="8" hier="-1"/>
  </pageFields>
  <dataFields count="1">
    <dataField name="Sum of Units Proposed" fld="32" baseField="0" baseItem="0"/>
  </dataFields>
  <formats count="37">
    <format dxfId="1537">
      <pivotArea type="all" dataOnly="0" outline="0" fieldPosition="0"/>
    </format>
    <format dxfId="1536">
      <pivotArea type="all" dataOnly="0" outline="0" fieldPosition="0"/>
    </format>
    <format dxfId="1535">
      <pivotArea type="all" dataOnly="0" outline="0" fieldPosition="0"/>
    </format>
    <format dxfId="1534">
      <pivotArea type="all" dataOnly="0" outline="0" fieldPosition="0"/>
    </format>
    <format dxfId="1533">
      <pivotArea type="all" dataOnly="0" outline="0" fieldPosition="0"/>
    </format>
    <format dxfId="1532">
      <pivotArea type="all" dataOnly="0" outline="0" fieldPosition="0"/>
    </format>
    <format dxfId="1531">
      <pivotArea type="all" dataOnly="0" outline="0" fieldPosition="0"/>
    </format>
    <format dxfId="1530">
      <pivotArea type="all" dataOnly="0" outline="0" fieldPosition="0"/>
    </format>
    <format dxfId="1529">
      <pivotArea type="all" dataOnly="0" outline="0" fieldPosition="0"/>
    </format>
    <format dxfId="1528">
      <pivotArea type="all" dataOnly="0" outline="0" fieldPosition="0"/>
    </format>
    <format dxfId="1527">
      <pivotArea type="all" dataOnly="0" outline="0" fieldPosition="0"/>
    </format>
    <format dxfId="1526">
      <pivotArea outline="0" collapsedLevelsAreSubtotals="1" fieldPosition="0"/>
    </format>
    <format dxfId="1525">
      <pivotArea dataOnly="0" labelOnly="1" outline="0" axis="axisValues" fieldPosition="0"/>
    </format>
    <format dxfId="1524">
      <pivotArea type="all" dataOnly="0" outline="0" fieldPosition="0"/>
    </format>
    <format dxfId="1523">
      <pivotArea outline="0" collapsedLevelsAreSubtotals="1" fieldPosition="0"/>
    </format>
    <format dxfId="1522">
      <pivotArea dataOnly="0" labelOnly="1" outline="0" axis="axisValues" fieldPosition="0"/>
    </format>
    <format dxfId="1521">
      <pivotArea type="all" dataOnly="0" outline="0" fieldPosition="0"/>
    </format>
    <format dxfId="1520">
      <pivotArea outline="0" collapsedLevelsAreSubtotals="1" fieldPosition="0"/>
    </format>
    <format dxfId="1519">
      <pivotArea dataOnly="0" labelOnly="1" outline="0" axis="axisValues" fieldPosition="0"/>
    </format>
    <format dxfId="1518">
      <pivotArea type="all" dataOnly="0" outline="0" fieldPosition="0"/>
    </format>
    <format dxfId="1517">
      <pivotArea outline="0" collapsedLevelsAreSubtotals="1" fieldPosition="0"/>
    </format>
    <format dxfId="1516">
      <pivotArea dataOnly="0" labelOnly="1" outline="0" axis="axisValues" fieldPosition="0"/>
    </format>
    <format dxfId="1515">
      <pivotArea type="all" dataOnly="0" outline="0" fieldPosition="0"/>
    </format>
    <format dxfId="1514">
      <pivotArea outline="0" collapsedLevelsAreSubtotals="1" fieldPosition="0"/>
    </format>
    <format dxfId="1513">
      <pivotArea dataOnly="0" labelOnly="1" outline="0" axis="axisValues" fieldPosition="0"/>
    </format>
    <format dxfId="1512">
      <pivotArea type="all" dataOnly="0" outline="0" fieldPosition="0"/>
    </format>
    <format dxfId="1511">
      <pivotArea outline="0" collapsedLevelsAreSubtotals="1" fieldPosition="0"/>
    </format>
    <format dxfId="1510">
      <pivotArea dataOnly="0" labelOnly="1" outline="0" axis="axisValues" fieldPosition="0"/>
    </format>
    <format dxfId="1509">
      <pivotArea type="all" dataOnly="0" outline="0" fieldPosition="0"/>
    </format>
    <format dxfId="1508">
      <pivotArea outline="0" collapsedLevelsAreSubtotals="1" fieldPosition="0"/>
    </format>
    <format dxfId="1507">
      <pivotArea dataOnly="0" labelOnly="1" outline="0" axis="axisValues" fieldPosition="0"/>
    </format>
    <format dxfId="1506">
      <pivotArea type="all" dataOnly="0" outline="0" fieldPosition="0"/>
    </format>
    <format dxfId="1505">
      <pivotArea outline="0" collapsedLevelsAreSubtotals="1" fieldPosition="0"/>
    </format>
    <format dxfId="1504">
      <pivotArea dataOnly="0" labelOnly="1" outline="0" axis="axisValues" fieldPosition="0"/>
    </format>
    <format dxfId="1503">
      <pivotArea type="all" dataOnly="0" outline="0" fieldPosition="0"/>
    </format>
    <format dxfId="1502">
      <pivotArea outline="0" collapsedLevelsAreSubtotals="1" fieldPosition="0"/>
    </format>
    <format dxfId="150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8.xml><?xml version="1.0" encoding="utf-8"?>
<pivotTableDefinition xmlns="http://schemas.openxmlformats.org/spreadsheetml/2006/main" xmlns:mc="http://schemas.openxmlformats.org/markup-compatibility/2006" xmlns:xr="http://schemas.microsoft.com/office/spreadsheetml/2014/revision" mc:Ignorable="xr" xr:uid="{B3AE87DD-1509-4761-B73F-4B648B6598F7}" name="PivotTable13" cacheId="3"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E62:E63" firstHeaderRow="1" firstDataRow="1" firstDataCol="0" rowPageCount="2" colPageCount="1"/>
  <pivotFields count="72">
    <pivotField showAll="0" defaultSubtotal="0"/>
    <pivotField axis="axisPage" multipleItemSelectionAllowed="1" showAll="0" defaultSubtotal="0">
      <items count="6">
        <item h="1" x="2"/>
        <item h="1" x="1"/>
        <item h="1" x="3"/>
        <item x="4"/>
        <item x="0"/>
        <item h="1" x="5"/>
      </items>
    </pivotField>
    <pivotField showAll="0" defaultSubtotal="0"/>
    <pivotField showAll="0"/>
    <pivotField showAll="0"/>
    <pivotField showAll="0" defaultSubtotal="0"/>
    <pivotField showAll="0" defaultSubtotal="0"/>
    <pivotField axis="axisPage" multipleItemSelectionAllowed="1" showAll="0" defaultSubtotal="0">
      <items count="9">
        <item h="1" x="0"/>
        <item x="1"/>
        <item h="1" x="2"/>
        <item h="1" m="1" x="7"/>
        <item h="1" x="3"/>
        <item h="1" x="4"/>
        <item h="1" m="1" x="6"/>
        <item h="1" m="1" x="8"/>
        <item h="1" x="5"/>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7" hier="-1"/>
    <pageField fld="1" hier="-1"/>
  </pageFields>
  <dataFields count="1">
    <dataField name="Sum of Net Dwellings" fld="42" baseField="0" baseItem="0"/>
  </dataFields>
  <formats count="37">
    <format dxfId="1574">
      <pivotArea type="all" dataOnly="0" outline="0" fieldPosition="0"/>
    </format>
    <format dxfId="1573">
      <pivotArea type="all" dataOnly="0" outline="0" fieldPosition="0"/>
    </format>
    <format dxfId="1572">
      <pivotArea type="all" dataOnly="0" outline="0" fieldPosition="0"/>
    </format>
    <format dxfId="1571">
      <pivotArea type="all" dataOnly="0" outline="0" fieldPosition="0"/>
    </format>
    <format dxfId="1570">
      <pivotArea type="all" dataOnly="0" outline="0" fieldPosition="0"/>
    </format>
    <format dxfId="1569">
      <pivotArea type="all" dataOnly="0" outline="0" fieldPosition="0"/>
    </format>
    <format dxfId="1568">
      <pivotArea type="all" dataOnly="0" outline="0" fieldPosition="0"/>
    </format>
    <format dxfId="1567">
      <pivotArea type="all" dataOnly="0" outline="0" fieldPosition="0"/>
    </format>
    <format dxfId="1566">
      <pivotArea type="all" dataOnly="0" outline="0" fieldPosition="0"/>
    </format>
    <format dxfId="1565">
      <pivotArea type="all" dataOnly="0" outline="0" fieldPosition="0"/>
    </format>
    <format dxfId="1564">
      <pivotArea type="all" dataOnly="0" outline="0" fieldPosition="0"/>
    </format>
    <format dxfId="1563">
      <pivotArea outline="0" collapsedLevelsAreSubtotals="1" fieldPosition="0"/>
    </format>
    <format dxfId="1562">
      <pivotArea dataOnly="0" labelOnly="1" outline="0" axis="axisValues" fieldPosition="0"/>
    </format>
    <format dxfId="1561">
      <pivotArea type="all" dataOnly="0" outline="0" fieldPosition="0"/>
    </format>
    <format dxfId="1560">
      <pivotArea outline="0" collapsedLevelsAreSubtotals="1" fieldPosition="0"/>
    </format>
    <format dxfId="1559">
      <pivotArea dataOnly="0" labelOnly="1" outline="0" axis="axisValues" fieldPosition="0"/>
    </format>
    <format dxfId="1558">
      <pivotArea type="all" dataOnly="0" outline="0" fieldPosition="0"/>
    </format>
    <format dxfId="1557">
      <pivotArea outline="0" collapsedLevelsAreSubtotals="1" fieldPosition="0"/>
    </format>
    <format dxfId="1556">
      <pivotArea dataOnly="0" labelOnly="1" outline="0" axis="axisValues" fieldPosition="0"/>
    </format>
    <format dxfId="1555">
      <pivotArea type="all" dataOnly="0" outline="0" fieldPosition="0"/>
    </format>
    <format dxfId="1554">
      <pivotArea outline="0" collapsedLevelsAreSubtotals="1" fieldPosition="0"/>
    </format>
    <format dxfId="1553">
      <pivotArea dataOnly="0" labelOnly="1" outline="0" axis="axisValues" fieldPosition="0"/>
    </format>
    <format dxfId="1552">
      <pivotArea type="all" dataOnly="0" outline="0" fieldPosition="0"/>
    </format>
    <format dxfId="1551">
      <pivotArea outline="0" collapsedLevelsAreSubtotals="1" fieldPosition="0"/>
    </format>
    <format dxfId="1550">
      <pivotArea dataOnly="0" labelOnly="1" outline="0" axis="axisValues" fieldPosition="0"/>
    </format>
    <format dxfId="1549">
      <pivotArea type="all" dataOnly="0" outline="0" fieldPosition="0"/>
    </format>
    <format dxfId="1548">
      <pivotArea outline="0" collapsedLevelsAreSubtotals="1" fieldPosition="0"/>
    </format>
    <format dxfId="1547">
      <pivotArea dataOnly="0" labelOnly="1" outline="0" axis="axisValues" fieldPosition="0"/>
    </format>
    <format dxfId="1546">
      <pivotArea type="all" dataOnly="0" outline="0" fieldPosition="0"/>
    </format>
    <format dxfId="1545">
      <pivotArea outline="0" collapsedLevelsAreSubtotals="1" fieldPosition="0"/>
    </format>
    <format dxfId="1544">
      <pivotArea dataOnly="0" labelOnly="1" outline="0" axis="axisValues" fieldPosition="0"/>
    </format>
    <format dxfId="1543">
      <pivotArea type="all" dataOnly="0" outline="0" fieldPosition="0"/>
    </format>
    <format dxfId="1542">
      <pivotArea outline="0" collapsedLevelsAreSubtotals="1" fieldPosition="0"/>
    </format>
    <format dxfId="1541">
      <pivotArea dataOnly="0" labelOnly="1" outline="0" axis="axisValues" fieldPosition="0"/>
    </format>
    <format dxfId="1540">
      <pivotArea type="all" dataOnly="0" outline="0" fieldPosition="0"/>
    </format>
    <format dxfId="1539">
      <pivotArea outline="0" collapsedLevelsAreSubtotals="1" fieldPosition="0"/>
    </format>
    <format dxfId="153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9.xml><?xml version="1.0" encoding="utf-8"?>
<pivotTableDefinition xmlns="http://schemas.openxmlformats.org/spreadsheetml/2006/main" xmlns:mc="http://schemas.openxmlformats.org/markup-compatibility/2006" xmlns:xr="http://schemas.microsoft.com/office/spreadsheetml/2014/revision" mc:Ignorable="xr" xr:uid="{7960E8A2-9D2C-41E9-AAF2-C609A2A3710A}" name="PivotTable23"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H213:H214" firstHeaderRow="1" firstDataRow="1" firstDataCol="0" rowPageCount="3" colPageCount="1"/>
  <pivotFields count="64">
    <pivotField showAll="0" defaultSubtotal="0"/>
    <pivotField axis="axisPage" multipleItemSelectionAllowed="1" showAll="0" defaultSubtotal="0">
      <items count="6">
        <item h="1" x="2"/>
        <item h="1" x="1"/>
        <item h="1" x="3"/>
        <item x="4"/>
        <item x="0"/>
        <item h="1" x="5"/>
      </items>
    </pivotField>
    <pivotField showAll="0" defaultSubtotal="0"/>
    <pivotField showAll="0"/>
    <pivotField showAll="0"/>
    <pivotField showAll="0" defaultSubtotal="0"/>
    <pivotField showAll="0" defaultSubtotal="0"/>
    <pivotField axis="axisPage" multipleItemSelectionAllowed="1" showAll="0" defaultSubtotal="0">
      <items count="6">
        <item h="1" x="0"/>
        <item h="1" x="1"/>
        <item x="2"/>
        <item h="1" x="4"/>
        <item h="1" x="3"/>
        <item h="1" x="5"/>
      </items>
    </pivotField>
    <pivotField axis="axisPage" multipleItemSelectionAllowed="1" showAll="0" defaultSubtotal="0">
      <items count="9">
        <item x="0"/>
        <item x="3"/>
        <item x="4"/>
        <item x="5"/>
        <item x="1"/>
        <item x="2"/>
        <item x="6"/>
        <item x="7"/>
        <item x="8"/>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42" baseField="0" baseItem="0"/>
  </dataFields>
  <formats count="37">
    <format dxfId="1611">
      <pivotArea type="all" dataOnly="0" outline="0" fieldPosition="0"/>
    </format>
    <format dxfId="1610">
      <pivotArea type="all" dataOnly="0" outline="0" fieldPosition="0"/>
    </format>
    <format dxfId="1609">
      <pivotArea type="all" dataOnly="0" outline="0" fieldPosition="0"/>
    </format>
    <format dxfId="1608">
      <pivotArea type="all" dataOnly="0" outline="0" fieldPosition="0"/>
    </format>
    <format dxfId="1607">
      <pivotArea type="all" dataOnly="0" outline="0" fieldPosition="0"/>
    </format>
    <format dxfId="1606">
      <pivotArea type="all" dataOnly="0" outline="0" fieldPosition="0"/>
    </format>
    <format dxfId="1605">
      <pivotArea type="all" dataOnly="0" outline="0" fieldPosition="0"/>
    </format>
    <format dxfId="1604">
      <pivotArea type="all" dataOnly="0" outline="0" fieldPosition="0"/>
    </format>
    <format dxfId="1603">
      <pivotArea type="all" dataOnly="0" outline="0" fieldPosition="0"/>
    </format>
    <format dxfId="1602">
      <pivotArea type="all" dataOnly="0" outline="0" fieldPosition="0"/>
    </format>
    <format dxfId="1601">
      <pivotArea type="all" dataOnly="0" outline="0" fieldPosition="0"/>
    </format>
    <format dxfId="1600">
      <pivotArea outline="0" collapsedLevelsAreSubtotals="1" fieldPosition="0"/>
    </format>
    <format dxfId="1599">
      <pivotArea dataOnly="0" labelOnly="1" outline="0" axis="axisValues" fieldPosition="0"/>
    </format>
    <format dxfId="1598">
      <pivotArea type="all" dataOnly="0" outline="0" fieldPosition="0"/>
    </format>
    <format dxfId="1597">
      <pivotArea outline="0" collapsedLevelsAreSubtotals="1" fieldPosition="0"/>
    </format>
    <format dxfId="1596">
      <pivotArea dataOnly="0" labelOnly="1" outline="0" axis="axisValues" fieldPosition="0"/>
    </format>
    <format dxfId="1595">
      <pivotArea type="all" dataOnly="0" outline="0" fieldPosition="0"/>
    </format>
    <format dxfId="1594">
      <pivotArea outline="0" collapsedLevelsAreSubtotals="1" fieldPosition="0"/>
    </format>
    <format dxfId="1593">
      <pivotArea dataOnly="0" labelOnly="1" outline="0" axis="axisValues" fieldPosition="0"/>
    </format>
    <format dxfId="1592">
      <pivotArea type="all" dataOnly="0" outline="0" fieldPosition="0"/>
    </format>
    <format dxfId="1591">
      <pivotArea outline="0" collapsedLevelsAreSubtotals="1" fieldPosition="0"/>
    </format>
    <format dxfId="1590">
      <pivotArea dataOnly="0" labelOnly="1" outline="0" axis="axisValues" fieldPosition="0"/>
    </format>
    <format dxfId="1589">
      <pivotArea type="all" dataOnly="0" outline="0" fieldPosition="0"/>
    </format>
    <format dxfId="1588">
      <pivotArea outline="0" collapsedLevelsAreSubtotals="1" fieldPosition="0"/>
    </format>
    <format dxfId="1587">
      <pivotArea dataOnly="0" labelOnly="1" outline="0" axis="axisValues" fieldPosition="0"/>
    </format>
    <format dxfId="1586">
      <pivotArea type="all" dataOnly="0" outline="0" fieldPosition="0"/>
    </format>
    <format dxfId="1585">
      <pivotArea outline="0" collapsedLevelsAreSubtotals="1" fieldPosition="0"/>
    </format>
    <format dxfId="1584">
      <pivotArea dataOnly="0" labelOnly="1" outline="0" axis="axisValues" fieldPosition="0"/>
    </format>
    <format dxfId="1583">
      <pivotArea type="all" dataOnly="0" outline="0" fieldPosition="0"/>
    </format>
    <format dxfId="1582">
      <pivotArea outline="0" collapsedLevelsAreSubtotals="1" fieldPosition="0"/>
    </format>
    <format dxfId="1581">
      <pivotArea dataOnly="0" labelOnly="1" outline="0" axis="axisValues" fieldPosition="0"/>
    </format>
    <format dxfId="1580">
      <pivotArea type="all" dataOnly="0" outline="0" fieldPosition="0"/>
    </format>
    <format dxfId="1579">
      <pivotArea outline="0" collapsedLevelsAreSubtotals="1" fieldPosition="0"/>
    </format>
    <format dxfId="1578">
      <pivotArea dataOnly="0" labelOnly="1" outline="0" axis="axisValues" fieldPosition="0"/>
    </format>
    <format dxfId="1577">
      <pivotArea type="all" dataOnly="0" outline="0" fieldPosition="0"/>
    </format>
    <format dxfId="1576">
      <pivotArea outline="0" collapsedLevelsAreSubtotals="1" fieldPosition="0"/>
    </format>
    <format dxfId="157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578CE731-DFD6-4098-819C-3051C2B72C78}" name="PivotTable54" cacheId="3"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133:B134" firstHeaderRow="1" firstDataRow="1" firstDataCol="0" rowPageCount="2" colPageCount="1"/>
  <pivotFields count="72">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9">
        <item x="0"/>
        <item h="1" x="1"/>
        <item h="1" x="2"/>
        <item h="1" m="1" x="7"/>
        <item h="1" m="1" x="8"/>
        <item h="1" x="3"/>
        <item h="1" x="4"/>
        <item h="1" m="1" x="6"/>
        <item h="1" x="5"/>
      </items>
    </pivotField>
    <pivotField axis="axisPage" multipleItemSelectionAllowed="1" showAll="0" defaultSubtotal="0">
      <items count="9">
        <item h="1" x="0"/>
        <item x="3"/>
        <item h="1" x="4"/>
        <item h="1" x="5"/>
        <item h="1" x="1"/>
        <item x="2"/>
        <item h="1" x="6"/>
        <item h="1" x="7"/>
        <item h="1" x="8"/>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7" hier="-1"/>
    <pageField fld="8" hier="-1"/>
  </pageFields>
  <dataFields count="1">
    <dataField name="Sum of Units Proposed" fld="32" baseField="0" baseItem="0"/>
  </dataFields>
  <formats count="37">
    <format dxfId="156">
      <pivotArea type="all" dataOnly="0" outline="0" fieldPosition="0"/>
    </format>
    <format dxfId="155">
      <pivotArea type="all" dataOnly="0" outline="0" fieldPosition="0"/>
    </format>
    <format dxfId="154">
      <pivotArea type="all" dataOnly="0" outline="0" fieldPosition="0"/>
    </format>
    <format dxfId="153">
      <pivotArea type="all" dataOnly="0" outline="0" fieldPosition="0"/>
    </format>
    <format dxfId="152">
      <pivotArea type="all" dataOnly="0" outline="0" fieldPosition="0"/>
    </format>
    <format dxfId="151">
      <pivotArea type="all" dataOnly="0" outline="0" fieldPosition="0"/>
    </format>
    <format dxfId="150">
      <pivotArea type="all" dataOnly="0" outline="0" fieldPosition="0"/>
    </format>
    <format dxfId="149">
      <pivotArea type="all" dataOnly="0" outline="0" fieldPosition="0"/>
    </format>
    <format dxfId="148">
      <pivotArea type="all" dataOnly="0" outline="0" fieldPosition="0"/>
    </format>
    <format dxfId="147">
      <pivotArea type="all" dataOnly="0" outline="0" fieldPosition="0"/>
    </format>
    <format dxfId="146">
      <pivotArea type="all" dataOnly="0" outline="0" fieldPosition="0"/>
    </format>
    <format dxfId="145">
      <pivotArea outline="0" collapsedLevelsAreSubtotals="1" fieldPosition="0"/>
    </format>
    <format dxfId="144">
      <pivotArea dataOnly="0" labelOnly="1" outline="0" axis="axisValues" fieldPosition="0"/>
    </format>
    <format dxfId="143">
      <pivotArea type="all" dataOnly="0" outline="0" fieldPosition="0"/>
    </format>
    <format dxfId="142">
      <pivotArea outline="0" collapsedLevelsAreSubtotals="1" fieldPosition="0"/>
    </format>
    <format dxfId="141">
      <pivotArea dataOnly="0" labelOnly="1" outline="0" axis="axisValues" fieldPosition="0"/>
    </format>
    <format dxfId="140">
      <pivotArea type="all" dataOnly="0" outline="0" fieldPosition="0"/>
    </format>
    <format dxfId="139">
      <pivotArea outline="0" collapsedLevelsAreSubtotals="1" fieldPosition="0"/>
    </format>
    <format dxfId="138">
      <pivotArea dataOnly="0" labelOnly="1" outline="0" axis="axisValues" fieldPosition="0"/>
    </format>
    <format dxfId="137">
      <pivotArea type="all" dataOnly="0" outline="0" fieldPosition="0"/>
    </format>
    <format dxfId="136">
      <pivotArea outline="0" collapsedLevelsAreSubtotals="1" fieldPosition="0"/>
    </format>
    <format dxfId="135">
      <pivotArea dataOnly="0" labelOnly="1" outline="0" axis="axisValues" fieldPosition="0"/>
    </format>
    <format dxfId="134">
      <pivotArea type="all" dataOnly="0" outline="0" fieldPosition="0"/>
    </format>
    <format dxfId="133">
      <pivotArea outline="0" collapsedLevelsAreSubtotals="1" fieldPosition="0"/>
    </format>
    <format dxfId="132">
      <pivotArea dataOnly="0" labelOnly="1" outline="0" axis="axisValues" fieldPosition="0"/>
    </format>
    <format dxfId="131">
      <pivotArea type="all" dataOnly="0" outline="0" fieldPosition="0"/>
    </format>
    <format dxfId="130">
      <pivotArea outline="0" collapsedLevelsAreSubtotals="1" fieldPosition="0"/>
    </format>
    <format dxfId="129">
      <pivotArea dataOnly="0" labelOnly="1" outline="0" axis="axisValues" fieldPosition="0"/>
    </format>
    <format dxfId="128">
      <pivotArea type="all" dataOnly="0" outline="0" fieldPosition="0"/>
    </format>
    <format dxfId="127">
      <pivotArea outline="0" collapsedLevelsAreSubtotals="1" fieldPosition="0"/>
    </format>
    <format dxfId="126">
      <pivotArea dataOnly="0" labelOnly="1" outline="0" axis="axisValues" fieldPosition="0"/>
    </format>
    <format dxfId="125">
      <pivotArea type="all" dataOnly="0" outline="0" fieldPosition="0"/>
    </format>
    <format dxfId="124">
      <pivotArea outline="0" collapsedLevelsAreSubtotals="1" fieldPosition="0"/>
    </format>
    <format dxfId="123">
      <pivotArea dataOnly="0" labelOnly="1" outline="0" axis="axisValues" fieldPosition="0"/>
    </format>
    <format dxfId="122">
      <pivotArea type="all" dataOnly="0" outline="0" fieldPosition="0"/>
    </format>
    <format dxfId="121">
      <pivotArea outline="0" collapsedLevelsAreSubtotals="1" fieldPosition="0"/>
    </format>
    <format dxfId="12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0.xml><?xml version="1.0" encoding="utf-8"?>
<pivotTableDefinition xmlns="http://schemas.openxmlformats.org/spreadsheetml/2006/main" xmlns:mc="http://schemas.openxmlformats.org/markup-compatibility/2006" xmlns:xr="http://schemas.microsoft.com/office/spreadsheetml/2014/revision" mc:Ignorable="xr" xr:uid="{4B435119-1A45-4387-9014-BB5F9E042A3E}" name="PivotTable17"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H80:H81" firstHeaderRow="1" firstDataRow="1" firstDataCol="0" rowPageCount="2" colPageCount="1"/>
  <pivotFields count="64">
    <pivotField showAll="0" defaultSubtotal="0"/>
    <pivotField axis="axisPage" multipleItemSelectionAllowed="1" showAll="0" defaultSubtotal="0">
      <items count="6">
        <item x="2"/>
        <item x="1"/>
        <item x="3"/>
        <item h="1" x="4"/>
        <item h="1" x="0"/>
        <item h="1" x="5"/>
      </items>
    </pivotField>
    <pivotField showAll="0" defaultSubtotal="0"/>
    <pivotField showAll="0"/>
    <pivotField showAll="0"/>
    <pivotField showAll="0" defaultSubtotal="0"/>
    <pivotField showAll="0" defaultSubtotal="0"/>
    <pivotField axis="axisPage" multipleItemSelectionAllowed="1" showAll="0" defaultSubtotal="0">
      <items count="6">
        <item h="1" x="0"/>
        <item h="1" x="1"/>
        <item x="2"/>
        <item h="1" x="4"/>
        <item h="1" x="3"/>
        <item h="1" x="5"/>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7" hier="-1"/>
    <pageField fld="1" hier="-1"/>
  </pageFields>
  <dataFields count="1">
    <dataField name="Sum of Net Dwellings" fld="42" baseField="0" baseItem="0"/>
  </dataFields>
  <formats count="37">
    <format dxfId="1648">
      <pivotArea type="all" dataOnly="0" outline="0" fieldPosition="0"/>
    </format>
    <format dxfId="1647">
      <pivotArea type="all" dataOnly="0" outline="0" fieldPosition="0"/>
    </format>
    <format dxfId="1646">
      <pivotArea type="all" dataOnly="0" outline="0" fieldPosition="0"/>
    </format>
    <format dxfId="1645">
      <pivotArea type="all" dataOnly="0" outline="0" fieldPosition="0"/>
    </format>
    <format dxfId="1644">
      <pivotArea type="all" dataOnly="0" outline="0" fieldPosition="0"/>
    </format>
    <format dxfId="1643">
      <pivotArea type="all" dataOnly="0" outline="0" fieldPosition="0"/>
    </format>
    <format dxfId="1642">
      <pivotArea type="all" dataOnly="0" outline="0" fieldPosition="0"/>
    </format>
    <format dxfId="1641">
      <pivotArea type="all" dataOnly="0" outline="0" fieldPosition="0"/>
    </format>
    <format dxfId="1640">
      <pivotArea type="all" dataOnly="0" outline="0" fieldPosition="0"/>
    </format>
    <format dxfId="1639">
      <pivotArea type="all" dataOnly="0" outline="0" fieldPosition="0"/>
    </format>
    <format dxfId="1638">
      <pivotArea type="all" dataOnly="0" outline="0" fieldPosition="0"/>
    </format>
    <format dxfId="1637">
      <pivotArea outline="0" collapsedLevelsAreSubtotals="1" fieldPosition="0"/>
    </format>
    <format dxfId="1636">
      <pivotArea dataOnly="0" labelOnly="1" outline="0" axis="axisValues" fieldPosition="0"/>
    </format>
    <format dxfId="1635">
      <pivotArea type="all" dataOnly="0" outline="0" fieldPosition="0"/>
    </format>
    <format dxfId="1634">
      <pivotArea outline="0" collapsedLevelsAreSubtotals="1" fieldPosition="0"/>
    </format>
    <format dxfId="1633">
      <pivotArea dataOnly="0" labelOnly="1" outline="0" axis="axisValues" fieldPosition="0"/>
    </format>
    <format dxfId="1632">
      <pivotArea type="all" dataOnly="0" outline="0" fieldPosition="0"/>
    </format>
    <format dxfId="1631">
      <pivotArea outline="0" collapsedLevelsAreSubtotals="1" fieldPosition="0"/>
    </format>
    <format dxfId="1630">
      <pivotArea dataOnly="0" labelOnly="1" outline="0" axis="axisValues" fieldPosition="0"/>
    </format>
    <format dxfId="1629">
      <pivotArea type="all" dataOnly="0" outline="0" fieldPosition="0"/>
    </format>
    <format dxfId="1628">
      <pivotArea outline="0" collapsedLevelsAreSubtotals="1" fieldPosition="0"/>
    </format>
    <format dxfId="1627">
      <pivotArea dataOnly="0" labelOnly="1" outline="0" axis="axisValues" fieldPosition="0"/>
    </format>
    <format dxfId="1626">
      <pivotArea type="all" dataOnly="0" outline="0" fieldPosition="0"/>
    </format>
    <format dxfId="1625">
      <pivotArea outline="0" collapsedLevelsAreSubtotals="1" fieldPosition="0"/>
    </format>
    <format dxfId="1624">
      <pivotArea dataOnly="0" labelOnly="1" outline="0" axis="axisValues" fieldPosition="0"/>
    </format>
    <format dxfId="1623">
      <pivotArea type="all" dataOnly="0" outline="0" fieldPosition="0"/>
    </format>
    <format dxfId="1622">
      <pivotArea outline="0" collapsedLevelsAreSubtotals="1" fieldPosition="0"/>
    </format>
    <format dxfId="1621">
      <pivotArea dataOnly="0" labelOnly="1" outline="0" axis="axisValues" fieldPosition="0"/>
    </format>
    <format dxfId="1620">
      <pivotArea type="all" dataOnly="0" outline="0" fieldPosition="0"/>
    </format>
    <format dxfId="1619">
      <pivotArea outline="0" collapsedLevelsAreSubtotals="1" fieldPosition="0"/>
    </format>
    <format dxfId="1618">
      <pivotArea dataOnly="0" labelOnly="1" outline="0" axis="axisValues" fieldPosition="0"/>
    </format>
    <format dxfId="1617">
      <pivotArea type="all" dataOnly="0" outline="0" fieldPosition="0"/>
    </format>
    <format dxfId="1616">
      <pivotArea outline="0" collapsedLevelsAreSubtotals="1" fieldPosition="0"/>
    </format>
    <format dxfId="1615">
      <pivotArea dataOnly="0" labelOnly="1" outline="0" axis="axisValues" fieldPosition="0"/>
    </format>
    <format dxfId="1614">
      <pivotArea type="all" dataOnly="0" outline="0" fieldPosition="0"/>
    </format>
    <format dxfId="1613">
      <pivotArea outline="0" collapsedLevelsAreSubtotals="1" fieldPosition="0"/>
    </format>
    <format dxfId="161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1.xml><?xml version="1.0" encoding="utf-8"?>
<pivotTableDefinition xmlns="http://schemas.openxmlformats.org/spreadsheetml/2006/main" xmlns:mc="http://schemas.openxmlformats.org/markup-compatibility/2006" xmlns:xr="http://schemas.microsoft.com/office/spreadsheetml/2014/revision" mc:Ignorable="xr" xr:uid="{B50C95B5-05E5-41AD-8517-187CDFA81385}" name="PivotTable5" cacheId="3"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32:B33" firstHeaderRow="1" firstDataRow="1" firstDataCol="0" rowPageCount="2" colPageCount="1"/>
  <pivotFields count="72">
    <pivotField showAll="0"/>
    <pivotField axis="axisPage" multipleItemSelectionAllowed="1" showAll="0" defaultSubtotal="0">
      <items count="6">
        <item x="2"/>
        <item x="1"/>
        <item x="3"/>
        <item h="1" x="4"/>
        <item h="1" x="0"/>
        <item h="1" x="5"/>
      </items>
    </pivotField>
    <pivotField showAll="0"/>
    <pivotField numFmtId="14" showAll="0"/>
    <pivotField numFmtId="14" showAll="0"/>
    <pivotField showAll="0" defaultSubtotal="0"/>
    <pivotField showAll="0" defaultSubtotal="0"/>
    <pivotField axis="axisPage" multipleItemSelectionAllowed="1" showAll="0">
      <items count="10">
        <item h="1" x="0"/>
        <item x="1"/>
        <item h="1" x="2"/>
        <item h="1" m="1" x="7"/>
        <item h="1" x="3"/>
        <item h="1" x="4"/>
        <item h="1" m="1" x="6"/>
        <item h="1" m="1" x="8"/>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1" hier="-1"/>
    <pageField fld="7" hier="-1"/>
  </pageFields>
  <dataFields count="1">
    <dataField name="Sum of Net Dwellings" fld="42" baseField="0" baseItem="0"/>
  </dataFields>
  <formats count="37">
    <format dxfId="1685">
      <pivotArea type="all" dataOnly="0" outline="0" fieldPosition="0"/>
    </format>
    <format dxfId="1684">
      <pivotArea type="all" dataOnly="0" outline="0" fieldPosition="0"/>
    </format>
    <format dxfId="1683">
      <pivotArea type="all" dataOnly="0" outline="0" fieldPosition="0"/>
    </format>
    <format dxfId="1682">
      <pivotArea type="all" dataOnly="0" outline="0" fieldPosition="0"/>
    </format>
    <format dxfId="1681">
      <pivotArea type="all" dataOnly="0" outline="0" fieldPosition="0"/>
    </format>
    <format dxfId="1680">
      <pivotArea type="all" dataOnly="0" outline="0" fieldPosition="0"/>
    </format>
    <format dxfId="1679">
      <pivotArea type="all" dataOnly="0" outline="0" fieldPosition="0"/>
    </format>
    <format dxfId="1678">
      <pivotArea type="all" dataOnly="0" outline="0" fieldPosition="0"/>
    </format>
    <format dxfId="1677">
      <pivotArea type="all" dataOnly="0" outline="0" fieldPosition="0"/>
    </format>
    <format dxfId="1676">
      <pivotArea type="all" dataOnly="0" outline="0" fieldPosition="0"/>
    </format>
    <format dxfId="1675">
      <pivotArea type="all" dataOnly="0" outline="0" fieldPosition="0"/>
    </format>
    <format dxfId="1674">
      <pivotArea outline="0" collapsedLevelsAreSubtotals="1" fieldPosition="0"/>
    </format>
    <format dxfId="1673">
      <pivotArea dataOnly="0" labelOnly="1" outline="0" axis="axisValues" fieldPosition="0"/>
    </format>
    <format dxfId="1672">
      <pivotArea type="all" dataOnly="0" outline="0" fieldPosition="0"/>
    </format>
    <format dxfId="1671">
      <pivotArea outline="0" collapsedLevelsAreSubtotals="1" fieldPosition="0"/>
    </format>
    <format dxfId="1670">
      <pivotArea dataOnly="0" labelOnly="1" outline="0" axis="axisValues" fieldPosition="0"/>
    </format>
    <format dxfId="1669">
      <pivotArea type="all" dataOnly="0" outline="0" fieldPosition="0"/>
    </format>
    <format dxfId="1668">
      <pivotArea outline="0" collapsedLevelsAreSubtotals="1" fieldPosition="0"/>
    </format>
    <format dxfId="1667">
      <pivotArea dataOnly="0" labelOnly="1" outline="0" axis="axisValues" fieldPosition="0"/>
    </format>
    <format dxfId="1666">
      <pivotArea type="all" dataOnly="0" outline="0" fieldPosition="0"/>
    </format>
    <format dxfId="1665">
      <pivotArea outline="0" collapsedLevelsAreSubtotals="1" fieldPosition="0"/>
    </format>
    <format dxfId="1664">
      <pivotArea dataOnly="0" labelOnly="1" outline="0" axis="axisValues" fieldPosition="0"/>
    </format>
    <format dxfId="1663">
      <pivotArea type="all" dataOnly="0" outline="0" fieldPosition="0"/>
    </format>
    <format dxfId="1662">
      <pivotArea outline="0" collapsedLevelsAreSubtotals="1" fieldPosition="0"/>
    </format>
    <format dxfId="1661">
      <pivotArea dataOnly="0" labelOnly="1" outline="0" axis="axisValues" fieldPosition="0"/>
    </format>
    <format dxfId="1660">
      <pivotArea type="all" dataOnly="0" outline="0" fieldPosition="0"/>
    </format>
    <format dxfId="1659">
      <pivotArea outline="0" collapsedLevelsAreSubtotals="1" fieldPosition="0"/>
    </format>
    <format dxfId="1658">
      <pivotArea dataOnly="0" labelOnly="1" outline="0" axis="axisValues" fieldPosition="0"/>
    </format>
    <format dxfId="1657">
      <pivotArea type="all" dataOnly="0" outline="0" fieldPosition="0"/>
    </format>
    <format dxfId="1656">
      <pivotArea outline="0" collapsedLevelsAreSubtotals="1" fieldPosition="0"/>
    </format>
    <format dxfId="1655">
      <pivotArea dataOnly="0" labelOnly="1" outline="0" axis="axisValues" fieldPosition="0"/>
    </format>
    <format dxfId="1654">
      <pivotArea type="all" dataOnly="0" outline="0" fieldPosition="0"/>
    </format>
    <format dxfId="1653">
      <pivotArea outline="0" collapsedLevelsAreSubtotals="1" fieldPosition="0"/>
    </format>
    <format dxfId="1652">
      <pivotArea dataOnly="0" labelOnly="1" outline="0" axis="axisValues" fieldPosition="0"/>
    </format>
    <format dxfId="1651">
      <pivotArea type="all" dataOnly="0" outline="0" fieldPosition="0"/>
    </format>
    <format dxfId="1650">
      <pivotArea outline="0" collapsedLevelsAreSubtotals="1" fieldPosition="0"/>
    </format>
    <format dxfId="164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2.xml><?xml version="1.0" encoding="utf-8"?>
<pivotTableDefinition xmlns="http://schemas.openxmlformats.org/spreadsheetml/2006/main" xmlns:mc="http://schemas.openxmlformats.org/markup-compatibility/2006" xmlns:xr="http://schemas.microsoft.com/office/spreadsheetml/2014/revision" mc:Ignorable="xr" xr:uid="{F2C97784-6C94-4FC3-BC93-204CA6504851}" name="PivotTable25" cacheId="3"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E222:E223" firstHeaderRow="1" firstDataRow="1" firstDataCol="0" rowPageCount="3" colPageCount="1"/>
  <pivotFields count="72">
    <pivotField showAll="0" defaultSubtotal="0"/>
    <pivotField axis="axisPage" multipleItemSelectionAllowed="1" showAll="0" defaultSubtotal="0">
      <items count="6">
        <item x="2"/>
        <item x="1"/>
        <item x="3"/>
        <item h="1" x="4"/>
        <item h="1" x="0"/>
        <item h="1" x="5"/>
      </items>
    </pivotField>
    <pivotField showAll="0" defaultSubtotal="0"/>
    <pivotField showAll="0"/>
    <pivotField showAll="0"/>
    <pivotField showAll="0" defaultSubtotal="0"/>
    <pivotField showAll="0" defaultSubtotal="0"/>
    <pivotField axis="axisPage" multipleItemSelectionAllowed="1" showAll="0" defaultSubtotal="0">
      <items count="9">
        <item h="1" x="0"/>
        <item x="1"/>
        <item h="1" x="2"/>
        <item h="1" m="1" x="7"/>
        <item h="1" m="1" x="8"/>
        <item h="1" x="3"/>
        <item h="1" x="4"/>
        <item h="1" m="1" x="6"/>
        <item h="1" x="5"/>
      </items>
    </pivotField>
    <pivotField axis="axisPage" multipleItemSelectionAllowed="1" showAll="0" defaultSubtotal="0">
      <items count="9">
        <item x="0"/>
        <item x="3"/>
        <item x="4"/>
        <item x="5"/>
        <item x="1"/>
        <item x="2"/>
        <item x="6"/>
        <item x="7"/>
        <item x="8"/>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42" baseField="0" baseItem="0"/>
  </dataFields>
  <formats count="37">
    <format dxfId="1722">
      <pivotArea type="all" dataOnly="0" outline="0" fieldPosition="0"/>
    </format>
    <format dxfId="1721">
      <pivotArea type="all" dataOnly="0" outline="0" fieldPosition="0"/>
    </format>
    <format dxfId="1720">
      <pivotArea type="all" dataOnly="0" outline="0" fieldPosition="0"/>
    </format>
    <format dxfId="1719">
      <pivotArea type="all" dataOnly="0" outline="0" fieldPosition="0"/>
    </format>
    <format dxfId="1718">
      <pivotArea type="all" dataOnly="0" outline="0" fieldPosition="0"/>
    </format>
    <format dxfId="1717">
      <pivotArea type="all" dataOnly="0" outline="0" fieldPosition="0"/>
    </format>
    <format dxfId="1716">
      <pivotArea type="all" dataOnly="0" outline="0" fieldPosition="0"/>
    </format>
    <format dxfId="1715">
      <pivotArea type="all" dataOnly="0" outline="0" fieldPosition="0"/>
    </format>
    <format dxfId="1714">
      <pivotArea type="all" dataOnly="0" outline="0" fieldPosition="0"/>
    </format>
    <format dxfId="1713">
      <pivotArea type="all" dataOnly="0" outline="0" fieldPosition="0"/>
    </format>
    <format dxfId="1712">
      <pivotArea type="all" dataOnly="0" outline="0" fieldPosition="0"/>
    </format>
    <format dxfId="1711">
      <pivotArea outline="0" collapsedLevelsAreSubtotals="1" fieldPosition="0"/>
    </format>
    <format dxfId="1710">
      <pivotArea dataOnly="0" labelOnly="1" outline="0" axis="axisValues" fieldPosition="0"/>
    </format>
    <format dxfId="1709">
      <pivotArea type="all" dataOnly="0" outline="0" fieldPosition="0"/>
    </format>
    <format dxfId="1708">
      <pivotArea outline="0" collapsedLevelsAreSubtotals="1" fieldPosition="0"/>
    </format>
    <format dxfId="1707">
      <pivotArea dataOnly="0" labelOnly="1" outline="0" axis="axisValues" fieldPosition="0"/>
    </format>
    <format dxfId="1706">
      <pivotArea type="all" dataOnly="0" outline="0" fieldPosition="0"/>
    </format>
    <format dxfId="1705">
      <pivotArea outline="0" collapsedLevelsAreSubtotals="1" fieldPosition="0"/>
    </format>
    <format dxfId="1704">
      <pivotArea dataOnly="0" labelOnly="1" outline="0" axis="axisValues" fieldPosition="0"/>
    </format>
    <format dxfId="1703">
      <pivotArea type="all" dataOnly="0" outline="0" fieldPosition="0"/>
    </format>
    <format dxfId="1702">
      <pivotArea outline="0" collapsedLevelsAreSubtotals="1" fieldPosition="0"/>
    </format>
    <format dxfId="1701">
      <pivotArea dataOnly="0" labelOnly="1" outline="0" axis="axisValues" fieldPosition="0"/>
    </format>
    <format dxfId="1700">
      <pivotArea type="all" dataOnly="0" outline="0" fieldPosition="0"/>
    </format>
    <format dxfId="1699">
      <pivotArea outline="0" collapsedLevelsAreSubtotals="1" fieldPosition="0"/>
    </format>
    <format dxfId="1698">
      <pivotArea dataOnly="0" labelOnly="1" outline="0" axis="axisValues" fieldPosition="0"/>
    </format>
    <format dxfId="1697">
      <pivotArea type="all" dataOnly="0" outline="0" fieldPosition="0"/>
    </format>
    <format dxfId="1696">
      <pivotArea outline="0" collapsedLevelsAreSubtotals="1" fieldPosition="0"/>
    </format>
    <format dxfId="1695">
      <pivotArea dataOnly="0" labelOnly="1" outline="0" axis="axisValues" fieldPosition="0"/>
    </format>
    <format dxfId="1694">
      <pivotArea type="all" dataOnly="0" outline="0" fieldPosition="0"/>
    </format>
    <format dxfId="1693">
      <pivotArea outline="0" collapsedLevelsAreSubtotals="1" fieldPosition="0"/>
    </format>
    <format dxfId="1692">
      <pivotArea dataOnly="0" labelOnly="1" outline="0" axis="axisValues" fieldPosition="0"/>
    </format>
    <format dxfId="1691">
      <pivotArea type="all" dataOnly="0" outline="0" fieldPosition="0"/>
    </format>
    <format dxfId="1690">
      <pivotArea outline="0" collapsedLevelsAreSubtotals="1" fieldPosition="0"/>
    </format>
    <format dxfId="1689">
      <pivotArea dataOnly="0" labelOnly="1" outline="0" axis="axisValues" fieldPosition="0"/>
    </format>
    <format dxfId="1688">
      <pivotArea type="all" dataOnly="0" outline="0" fieldPosition="0"/>
    </format>
    <format dxfId="1687">
      <pivotArea outline="0" collapsedLevelsAreSubtotals="1" fieldPosition="0"/>
    </format>
    <format dxfId="168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3.xml><?xml version="1.0" encoding="utf-8"?>
<pivotTableDefinition xmlns="http://schemas.openxmlformats.org/spreadsheetml/2006/main" xmlns:mc="http://schemas.openxmlformats.org/markup-compatibility/2006" xmlns:xr="http://schemas.microsoft.com/office/spreadsheetml/2014/revision" mc:Ignorable="xr" xr:uid="{8B4838E1-A4D3-4635-A4C0-64B58D6BAF05}" name="PivotTable8" cacheId="3"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261:C264" firstHeaderRow="1" firstDataRow="1" firstDataCol="1" rowPageCount="1" colPageCount="1"/>
  <pivotFields count="72">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9">
        <item x="0"/>
        <item h="1" x="1"/>
        <item h="1" x="2"/>
        <item h="1" m="1" x="7"/>
        <item h="1" x="3"/>
        <item h="1" x="4"/>
        <item h="1" m="1" x="6"/>
        <item h="1" m="1" x="8"/>
        <item h="1" x="5"/>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dataField="1" showAll="0" defaultSubtotal="0"/>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3"/>
  </rowFields>
  <rowItems count="3">
    <i>
      <x/>
    </i>
    <i>
      <x v="1"/>
    </i>
    <i t="grand">
      <x/>
    </i>
  </rowItems>
  <colItems count="1">
    <i/>
  </colItems>
  <pageFields count="1">
    <pageField fld="7" hier="-1"/>
  </pageFields>
  <dataFields count="1">
    <dataField name="Sum of Net Dwellings" fld="42" baseField="0" baseItem="0"/>
  </dataFields>
  <formats count="40">
    <format dxfId="1762">
      <pivotArea type="all" dataOnly="0" outline="0" fieldPosition="0"/>
    </format>
    <format dxfId="1761">
      <pivotArea type="all" dataOnly="0" outline="0" fieldPosition="0"/>
    </format>
    <format dxfId="1760">
      <pivotArea type="all" dataOnly="0" outline="0" fieldPosition="0"/>
    </format>
    <format dxfId="1759">
      <pivotArea type="all" dataOnly="0" outline="0" fieldPosition="0"/>
    </format>
    <format dxfId="1758">
      <pivotArea type="all" dataOnly="0" outline="0" fieldPosition="0"/>
    </format>
    <format dxfId="1757">
      <pivotArea type="all" dataOnly="0" outline="0" fieldPosition="0"/>
    </format>
    <format dxfId="1756">
      <pivotArea type="all" dataOnly="0" outline="0" fieldPosition="0"/>
    </format>
    <format dxfId="1755">
      <pivotArea type="all" dataOnly="0" outline="0" fieldPosition="0"/>
    </format>
    <format dxfId="1754">
      <pivotArea type="all" dataOnly="0" outline="0" fieldPosition="0"/>
    </format>
    <format dxfId="1753">
      <pivotArea type="all" dataOnly="0" outline="0" fieldPosition="0"/>
    </format>
    <format dxfId="1752">
      <pivotArea type="all" dataOnly="0" outline="0" fieldPosition="0"/>
    </format>
    <format dxfId="1751">
      <pivotArea outline="0" collapsedLevelsAreSubtotals="1" fieldPosition="0"/>
    </format>
    <format dxfId="1750">
      <pivotArea dataOnly="0" labelOnly="1" grandRow="1" outline="0" fieldPosition="0"/>
    </format>
    <format dxfId="1749">
      <pivotArea dataOnly="0" labelOnly="1" outline="0" axis="axisValues" fieldPosition="0"/>
    </format>
    <format dxfId="1748">
      <pivotArea type="all" dataOnly="0" outline="0" fieldPosition="0"/>
    </format>
    <format dxfId="1747">
      <pivotArea outline="0" collapsedLevelsAreSubtotals="1" fieldPosition="0"/>
    </format>
    <format dxfId="1746">
      <pivotArea dataOnly="0" labelOnly="1" grandRow="1" outline="0" fieldPosition="0"/>
    </format>
    <format dxfId="1745">
      <pivotArea dataOnly="0" labelOnly="1" outline="0" axis="axisValues" fieldPosition="0"/>
    </format>
    <format dxfId="1744">
      <pivotArea type="all" dataOnly="0" outline="0" fieldPosition="0"/>
    </format>
    <format dxfId="1743">
      <pivotArea outline="0" collapsedLevelsAreSubtotals="1" fieldPosition="0"/>
    </format>
    <format dxfId="1742">
      <pivotArea dataOnly="0" labelOnly="1" grandRow="1" outline="0" fieldPosition="0"/>
    </format>
    <format dxfId="1741">
      <pivotArea dataOnly="0" labelOnly="1" outline="0" axis="axisValues" fieldPosition="0"/>
    </format>
    <format dxfId="1740">
      <pivotArea type="all" dataOnly="0" outline="0" fieldPosition="0"/>
    </format>
    <format dxfId="1739">
      <pivotArea outline="0" collapsedLevelsAreSubtotals="1" fieldPosition="0"/>
    </format>
    <format dxfId="1738">
      <pivotArea field="43" type="button" dataOnly="0" labelOnly="1" outline="0" axis="axisRow" fieldPosition="0"/>
    </format>
    <format dxfId="1737">
      <pivotArea dataOnly="0" labelOnly="1" fieldPosition="0">
        <references count="1">
          <reference field="43" count="0"/>
        </references>
      </pivotArea>
    </format>
    <format dxfId="1736">
      <pivotArea dataOnly="0" labelOnly="1" grandRow="1" outline="0" fieldPosition="0"/>
    </format>
    <format dxfId="1735">
      <pivotArea dataOnly="0" labelOnly="1" outline="0" axis="axisValues" fieldPosition="0"/>
    </format>
    <format dxfId="1734">
      <pivotArea type="all" dataOnly="0" outline="0" fieldPosition="0"/>
    </format>
    <format dxfId="1733">
      <pivotArea outline="0" collapsedLevelsAreSubtotals="1" fieldPosition="0"/>
    </format>
    <format dxfId="1732">
      <pivotArea field="43" type="button" dataOnly="0" labelOnly="1" outline="0" axis="axisRow" fieldPosition="0"/>
    </format>
    <format dxfId="1731">
      <pivotArea dataOnly="0" labelOnly="1" fieldPosition="0">
        <references count="1">
          <reference field="43" count="0"/>
        </references>
      </pivotArea>
    </format>
    <format dxfId="1730">
      <pivotArea dataOnly="0" labelOnly="1" grandRow="1" outline="0" fieldPosition="0"/>
    </format>
    <format dxfId="1729">
      <pivotArea dataOnly="0" labelOnly="1" outline="0" axis="axisValues" fieldPosition="0"/>
    </format>
    <format dxfId="1728">
      <pivotArea type="all" dataOnly="0" outline="0" fieldPosition="0"/>
    </format>
    <format dxfId="1727">
      <pivotArea outline="0" collapsedLevelsAreSubtotals="1" fieldPosition="0"/>
    </format>
    <format dxfId="1726">
      <pivotArea field="43" type="button" dataOnly="0" labelOnly="1" outline="0" axis="axisRow" fieldPosition="0"/>
    </format>
    <format dxfId="1725">
      <pivotArea dataOnly="0" labelOnly="1" fieldPosition="0">
        <references count="1">
          <reference field="43" count="0"/>
        </references>
      </pivotArea>
    </format>
    <format dxfId="1724">
      <pivotArea dataOnly="0" labelOnly="1" grandRow="1" outline="0" fieldPosition="0"/>
    </format>
    <format dxfId="172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4.xml><?xml version="1.0" encoding="utf-8"?>
<pivotTableDefinition xmlns="http://schemas.openxmlformats.org/spreadsheetml/2006/main" xmlns:mc="http://schemas.openxmlformats.org/markup-compatibility/2006" xmlns:xr="http://schemas.microsoft.com/office/spreadsheetml/2014/revision" mc:Ignorable="xr" xr:uid="{4D022BAE-FCF1-48B6-9A26-93BACA6E0AED}" name="PivotTable71" cacheId="3"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192:B193" firstHeaderRow="1" firstDataRow="1" firstDataCol="0" rowPageCount="3" colPageCount="1"/>
  <pivotFields count="72">
    <pivotField showAll="0" defaultSubtotal="0"/>
    <pivotField axis="axisPage" multipleItemSelectionAllowed="1" showAll="0" defaultSubtotal="0">
      <items count="6">
        <item h="1" x="2"/>
        <item h="1" x="1"/>
        <item h="1" x="3"/>
        <item x="4"/>
        <item x="0"/>
        <item h="1" x="5"/>
      </items>
    </pivotField>
    <pivotField showAll="0" defaultSubtotal="0"/>
    <pivotField showAll="0"/>
    <pivotField showAll="0"/>
    <pivotField showAll="0" defaultSubtotal="0"/>
    <pivotField showAll="0" defaultSubtotal="0"/>
    <pivotField axis="axisPage" multipleItemSelectionAllowed="1" showAll="0" defaultSubtotal="0">
      <items count="9">
        <item x="0"/>
        <item h="1" x="1"/>
        <item h="1" x="2"/>
        <item h="1" m="1" x="7"/>
        <item h="1" m="1" x="8"/>
        <item h="1" x="3"/>
        <item h="1" x="4"/>
        <item h="1" m="1" x="6"/>
        <item h="1" x="5"/>
      </items>
    </pivotField>
    <pivotField axis="axisPage" multipleItemSelectionAllowed="1" showAll="0" defaultSubtotal="0">
      <items count="9">
        <item h="1" x="0"/>
        <item x="3"/>
        <item h="1" x="4"/>
        <item h="1" x="5"/>
        <item h="1" x="1"/>
        <item h="1" x="2"/>
        <item h="1" x="6"/>
        <item h="1" x="7"/>
        <item h="1" x="8"/>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42" baseField="0" baseItem="0"/>
  </dataFields>
  <formats count="37">
    <format dxfId="1799">
      <pivotArea type="all" dataOnly="0" outline="0" fieldPosition="0"/>
    </format>
    <format dxfId="1798">
      <pivotArea type="all" dataOnly="0" outline="0" fieldPosition="0"/>
    </format>
    <format dxfId="1797">
      <pivotArea type="all" dataOnly="0" outline="0" fieldPosition="0"/>
    </format>
    <format dxfId="1796">
      <pivotArea type="all" dataOnly="0" outline="0" fieldPosition="0"/>
    </format>
    <format dxfId="1795">
      <pivotArea type="all" dataOnly="0" outline="0" fieldPosition="0"/>
    </format>
    <format dxfId="1794">
      <pivotArea type="all" dataOnly="0" outline="0" fieldPosition="0"/>
    </format>
    <format dxfId="1793">
      <pivotArea type="all" dataOnly="0" outline="0" fieldPosition="0"/>
    </format>
    <format dxfId="1792">
      <pivotArea type="all" dataOnly="0" outline="0" fieldPosition="0"/>
    </format>
    <format dxfId="1791">
      <pivotArea type="all" dataOnly="0" outline="0" fieldPosition="0"/>
    </format>
    <format dxfId="1790">
      <pivotArea type="all" dataOnly="0" outline="0" fieldPosition="0"/>
    </format>
    <format dxfId="1789">
      <pivotArea type="all" dataOnly="0" outline="0" fieldPosition="0"/>
    </format>
    <format dxfId="1788">
      <pivotArea outline="0" collapsedLevelsAreSubtotals="1" fieldPosition="0"/>
    </format>
    <format dxfId="1787">
      <pivotArea dataOnly="0" labelOnly="1" outline="0" axis="axisValues" fieldPosition="0"/>
    </format>
    <format dxfId="1786">
      <pivotArea type="all" dataOnly="0" outline="0" fieldPosition="0"/>
    </format>
    <format dxfId="1785">
      <pivotArea outline="0" collapsedLevelsAreSubtotals="1" fieldPosition="0"/>
    </format>
    <format dxfId="1784">
      <pivotArea dataOnly="0" labelOnly="1" outline="0" axis="axisValues" fieldPosition="0"/>
    </format>
    <format dxfId="1783">
      <pivotArea type="all" dataOnly="0" outline="0" fieldPosition="0"/>
    </format>
    <format dxfId="1782">
      <pivotArea outline="0" collapsedLevelsAreSubtotals="1" fieldPosition="0"/>
    </format>
    <format dxfId="1781">
      <pivotArea dataOnly="0" labelOnly="1" outline="0" axis="axisValues" fieldPosition="0"/>
    </format>
    <format dxfId="1780">
      <pivotArea type="all" dataOnly="0" outline="0" fieldPosition="0"/>
    </format>
    <format dxfId="1779">
      <pivotArea outline="0" collapsedLevelsAreSubtotals="1" fieldPosition="0"/>
    </format>
    <format dxfId="1778">
      <pivotArea dataOnly="0" labelOnly="1" outline="0" axis="axisValues" fieldPosition="0"/>
    </format>
    <format dxfId="1777">
      <pivotArea type="all" dataOnly="0" outline="0" fieldPosition="0"/>
    </format>
    <format dxfId="1776">
      <pivotArea outline="0" collapsedLevelsAreSubtotals="1" fieldPosition="0"/>
    </format>
    <format dxfId="1775">
      <pivotArea dataOnly="0" labelOnly="1" outline="0" axis="axisValues" fieldPosition="0"/>
    </format>
    <format dxfId="1774">
      <pivotArea type="all" dataOnly="0" outline="0" fieldPosition="0"/>
    </format>
    <format dxfId="1773">
      <pivotArea outline="0" collapsedLevelsAreSubtotals="1" fieldPosition="0"/>
    </format>
    <format dxfId="1772">
      <pivotArea dataOnly="0" labelOnly="1" outline="0" axis="axisValues" fieldPosition="0"/>
    </format>
    <format dxfId="1771">
      <pivotArea type="all" dataOnly="0" outline="0" fieldPosition="0"/>
    </format>
    <format dxfId="1770">
      <pivotArea outline="0" collapsedLevelsAreSubtotals="1" fieldPosition="0"/>
    </format>
    <format dxfId="1769">
      <pivotArea dataOnly="0" labelOnly="1" outline="0" axis="axisValues" fieldPosition="0"/>
    </format>
    <format dxfId="1768">
      <pivotArea type="all" dataOnly="0" outline="0" fieldPosition="0"/>
    </format>
    <format dxfId="1767">
      <pivotArea outline="0" collapsedLevelsAreSubtotals="1" fieldPosition="0"/>
    </format>
    <format dxfId="1766">
      <pivotArea dataOnly="0" labelOnly="1" outline="0" axis="axisValues" fieldPosition="0"/>
    </format>
    <format dxfId="1765">
      <pivotArea type="all" dataOnly="0" outline="0" fieldPosition="0"/>
    </format>
    <format dxfId="1764">
      <pivotArea outline="0" collapsedLevelsAreSubtotals="1" fieldPosition="0"/>
    </format>
    <format dxfId="176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5.xml><?xml version="1.0" encoding="utf-8"?>
<pivotTableDefinition xmlns="http://schemas.openxmlformats.org/spreadsheetml/2006/main" xmlns:mc="http://schemas.openxmlformats.org/markup-compatibility/2006" xmlns:xr="http://schemas.microsoft.com/office/spreadsheetml/2014/revision" mc:Ignorable="xr" xr:uid="{3B01A120-E7A7-4866-9CF7-2552A41A67C7}" name="PivotTable55" cacheId="3"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99:B100" firstHeaderRow="1" firstDataRow="1" firstDataCol="0" rowPageCount="2" colPageCount="1"/>
  <pivotFields count="72">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9">
        <item x="0"/>
        <item h="1" x="1"/>
        <item h="1" x="2"/>
        <item h="1" m="1" x="7"/>
        <item h="1" m="1" x="8"/>
        <item h="1" x="3"/>
        <item h="1" x="4"/>
        <item h="1" m="1" x="6"/>
        <item h="1" x="5"/>
      </items>
    </pivotField>
    <pivotField axis="axisPage" multipleItemSelectionAllowed="1" showAll="0" defaultSubtotal="0">
      <items count="9">
        <item h="1" x="0"/>
        <item h="1" x="3"/>
        <item x="4"/>
        <item h="1" x="5"/>
        <item h="1" x="1"/>
        <item h="1" x="2"/>
        <item h="1" x="6"/>
        <item h="1" x="7"/>
        <item h="1" x="8"/>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7" hier="-1"/>
    <pageField fld="8" hier="-1"/>
  </pageFields>
  <dataFields count="1">
    <dataField name="Sum of Net Dwellings" fld="42" baseField="0" baseItem="0"/>
  </dataFields>
  <formats count="37">
    <format dxfId="1836">
      <pivotArea type="all" dataOnly="0" outline="0" fieldPosition="0"/>
    </format>
    <format dxfId="1835">
      <pivotArea type="all" dataOnly="0" outline="0" fieldPosition="0"/>
    </format>
    <format dxfId="1834">
      <pivotArea type="all" dataOnly="0" outline="0" fieldPosition="0"/>
    </format>
    <format dxfId="1833">
      <pivotArea type="all" dataOnly="0" outline="0" fieldPosition="0"/>
    </format>
    <format dxfId="1832">
      <pivotArea type="all" dataOnly="0" outline="0" fieldPosition="0"/>
    </format>
    <format dxfId="1831">
      <pivotArea type="all" dataOnly="0" outline="0" fieldPosition="0"/>
    </format>
    <format dxfId="1830">
      <pivotArea type="all" dataOnly="0" outline="0" fieldPosition="0"/>
    </format>
    <format dxfId="1829">
      <pivotArea type="all" dataOnly="0" outline="0" fieldPosition="0"/>
    </format>
    <format dxfId="1828">
      <pivotArea type="all" dataOnly="0" outline="0" fieldPosition="0"/>
    </format>
    <format dxfId="1827">
      <pivotArea type="all" dataOnly="0" outline="0" fieldPosition="0"/>
    </format>
    <format dxfId="1826">
      <pivotArea type="all" dataOnly="0" outline="0" fieldPosition="0"/>
    </format>
    <format dxfId="1825">
      <pivotArea outline="0" collapsedLevelsAreSubtotals="1" fieldPosition="0"/>
    </format>
    <format dxfId="1824">
      <pivotArea dataOnly="0" labelOnly="1" outline="0" axis="axisValues" fieldPosition="0"/>
    </format>
    <format dxfId="1823">
      <pivotArea type="all" dataOnly="0" outline="0" fieldPosition="0"/>
    </format>
    <format dxfId="1822">
      <pivotArea outline="0" collapsedLevelsAreSubtotals="1" fieldPosition="0"/>
    </format>
    <format dxfId="1821">
      <pivotArea dataOnly="0" labelOnly="1" outline="0" axis="axisValues" fieldPosition="0"/>
    </format>
    <format dxfId="1820">
      <pivotArea type="all" dataOnly="0" outline="0" fieldPosition="0"/>
    </format>
    <format dxfId="1819">
      <pivotArea outline="0" collapsedLevelsAreSubtotals="1" fieldPosition="0"/>
    </format>
    <format dxfId="1818">
      <pivotArea dataOnly="0" labelOnly="1" outline="0" axis="axisValues" fieldPosition="0"/>
    </format>
    <format dxfId="1817">
      <pivotArea type="all" dataOnly="0" outline="0" fieldPosition="0"/>
    </format>
    <format dxfId="1816">
      <pivotArea outline="0" collapsedLevelsAreSubtotals="1" fieldPosition="0"/>
    </format>
    <format dxfId="1815">
      <pivotArea dataOnly="0" labelOnly="1" outline="0" axis="axisValues" fieldPosition="0"/>
    </format>
    <format dxfId="1814">
      <pivotArea type="all" dataOnly="0" outline="0" fieldPosition="0"/>
    </format>
    <format dxfId="1813">
      <pivotArea outline="0" collapsedLevelsAreSubtotals="1" fieldPosition="0"/>
    </format>
    <format dxfId="1812">
      <pivotArea dataOnly="0" labelOnly="1" outline="0" axis="axisValues" fieldPosition="0"/>
    </format>
    <format dxfId="1811">
      <pivotArea type="all" dataOnly="0" outline="0" fieldPosition="0"/>
    </format>
    <format dxfId="1810">
      <pivotArea outline="0" collapsedLevelsAreSubtotals="1" fieldPosition="0"/>
    </format>
    <format dxfId="1809">
      <pivotArea dataOnly="0" labelOnly="1" outline="0" axis="axisValues" fieldPosition="0"/>
    </format>
    <format dxfId="1808">
      <pivotArea type="all" dataOnly="0" outline="0" fieldPosition="0"/>
    </format>
    <format dxfId="1807">
      <pivotArea outline="0" collapsedLevelsAreSubtotals="1" fieldPosition="0"/>
    </format>
    <format dxfId="1806">
      <pivotArea dataOnly="0" labelOnly="1" outline="0" axis="axisValues" fieldPosition="0"/>
    </format>
    <format dxfId="1805">
      <pivotArea type="all" dataOnly="0" outline="0" fieldPosition="0"/>
    </format>
    <format dxfId="1804">
      <pivotArea outline="0" collapsedLevelsAreSubtotals="1" fieldPosition="0"/>
    </format>
    <format dxfId="1803">
      <pivotArea dataOnly="0" labelOnly="1" outline="0" axis="axisValues" fieldPosition="0"/>
    </format>
    <format dxfId="1802">
      <pivotArea type="all" dataOnly="0" outline="0" fieldPosition="0"/>
    </format>
    <format dxfId="1801">
      <pivotArea outline="0" collapsedLevelsAreSubtotals="1" fieldPosition="0"/>
    </format>
    <format dxfId="180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6.xml><?xml version="1.0" encoding="utf-8"?>
<pivotTableDefinition xmlns="http://schemas.openxmlformats.org/spreadsheetml/2006/main" xmlns:mc="http://schemas.openxmlformats.org/markup-compatibility/2006" xmlns:xr="http://schemas.microsoft.com/office/spreadsheetml/2014/revision" mc:Ignorable="xr" xr:uid="{CF609A54-81C8-4FC6-BF1F-56863B0538B5}" name="PivotTable69"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H164:H165" firstHeaderRow="1" firstDataRow="1" firstDataCol="0" rowPageCount="3" colPageCount="1"/>
  <pivotFields count="64">
    <pivotField showAll="0" defaultSubtotal="0"/>
    <pivotField axis="axisPage" multipleItemSelectionAllowed="1" showAll="0" defaultSubtotal="0">
      <items count="6">
        <item h="1" x="2"/>
        <item h="1" x="1"/>
        <item h="1" x="3"/>
        <item x="4"/>
        <item x="0"/>
        <item h="1" x="5"/>
      </items>
    </pivotField>
    <pivotField showAll="0" defaultSubtotal="0"/>
    <pivotField showAll="0"/>
    <pivotField showAll="0"/>
    <pivotField showAll="0" defaultSubtotal="0"/>
    <pivotField showAll="0" defaultSubtotal="0"/>
    <pivotField axis="axisPage" multipleItemSelectionAllowed="1" showAll="0" defaultSubtotal="0">
      <items count="6">
        <item h="1" x="0"/>
        <item h="1" x="1"/>
        <item x="2"/>
        <item h="1" x="4"/>
        <item h="1" x="3"/>
        <item h="1" x="5"/>
      </items>
    </pivotField>
    <pivotField axis="axisPage" multipleItemSelectionAllowed="1" showAll="0" defaultSubtotal="0">
      <items count="9">
        <item x="0"/>
        <item h="1" x="3"/>
        <item h="1" x="4"/>
        <item h="1" x="5"/>
        <item h="1" x="1"/>
        <item h="1" x="2"/>
        <item h="1" x="6"/>
        <item h="1" x="7"/>
        <item h="1" x="8"/>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3">
    <pageField fld="7" hier="-1"/>
    <pageField fld="1" hier="-1"/>
    <pageField fld="8" hier="-1"/>
  </pageFields>
  <dataFields count="1">
    <dataField name="Sum of Units Proposed" fld="32" baseField="0" baseItem="0"/>
  </dataFields>
  <formats count="37">
    <format dxfId="1873">
      <pivotArea type="all" dataOnly="0" outline="0" fieldPosition="0"/>
    </format>
    <format dxfId="1872">
      <pivotArea type="all" dataOnly="0" outline="0" fieldPosition="0"/>
    </format>
    <format dxfId="1871">
      <pivotArea type="all" dataOnly="0" outline="0" fieldPosition="0"/>
    </format>
    <format dxfId="1870">
      <pivotArea type="all" dataOnly="0" outline="0" fieldPosition="0"/>
    </format>
    <format dxfId="1869">
      <pivotArea type="all" dataOnly="0" outline="0" fieldPosition="0"/>
    </format>
    <format dxfId="1868">
      <pivotArea type="all" dataOnly="0" outline="0" fieldPosition="0"/>
    </format>
    <format dxfId="1867">
      <pivotArea type="all" dataOnly="0" outline="0" fieldPosition="0"/>
    </format>
    <format dxfId="1866">
      <pivotArea type="all" dataOnly="0" outline="0" fieldPosition="0"/>
    </format>
    <format dxfId="1865">
      <pivotArea type="all" dataOnly="0" outline="0" fieldPosition="0"/>
    </format>
    <format dxfId="1864">
      <pivotArea type="all" dataOnly="0" outline="0" fieldPosition="0"/>
    </format>
    <format dxfId="1863">
      <pivotArea type="all" dataOnly="0" outline="0" fieldPosition="0"/>
    </format>
    <format dxfId="1862">
      <pivotArea outline="0" collapsedLevelsAreSubtotals="1" fieldPosition="0"/>
    </format>
    <format dxfId="1861">
      <pivotArea dataOnly="0" labelOnly="1" outline="0" axis="axisValues" fieldPosition="0"/>
    </format>
    <format dxfId="1860">
      <pivotArea type="all" dataOnly="0" outline="0" fieldPosition="0"/>
    </format>
    <format dxfId="1859">
      <pivotArea outline="0" collapsedLevelsAreSubtotals="1" fieldPosition="0"/>
    </format>
    <format dxfId="1858">
      <pivotArea dataOnly="0" labelOnly="1" outline="0" axis="axisValues" fieldPosition="0"/>
    </format>
    <format dxfId="1857">
      <pivotArea type="all" dataOnly="0" outline="0" fieldPosition="0"/>
    </format>
    <format dxfId="1856">
      <pivotArea outline="0" collapsedLevelsAreSubtotals="1" fieldPosition="0"/>
    </format>
    <format dxfId="1855">
      <pivotArea dataOnly="0" labelOnly="1" outline="0" axis="axisValues" fieldPosition="0"/>
    </format>
    <format dxfId="1854">
      <pivotArea type="all" dataOnly="0" outline="0" fieldPosition="0"/>
    </format>
    <format dxfId="1853">
      <pivotArea outline="0" collapsedLevelsAreSubtotals="1" fieldPosition="0"/>
    </format>
    <format dxfId="1852">
      <pivotArea dataOnly="0" labelOnly="1" outline="0" axis="axisValues" fieldPosition="0"/>
    </format>
    <format dxfId="1851">
      <pivotArea type="all" dataOnly="0" outline="0" fieldPosition="0"/>
    </format>
    <format dxfId="1850">
      <pivotArea outline="0" collapsedLevelsAreSubtotals="1" fieldPosition="0"/>
    </format>
    <format dxfId="1849">
      <pivotArea dataOnly="0" labelOnly="1" outline="0" axis="axisValues" fieldPosition="0"/>
    </format>
    <format dxfId="1848">
      <pivotArea type="all" dataOnly="0" outline="0" fieldPosition="0"/>
    </format>
    <format dxfId="1847">
      <pivotArea outline="0" collapsedLevelsAreSubtotals="1" fieldPosition="0"/>
    </format>
    <format dxfId="1846">
      <pivotArea dataOnly="0" labelOnly="1" outline="0" axis="axisValues" fieldPosition="0"/>
    </format>
    <format dxfId="1845">
      <pivotArea type="all" dataOnly="0" outline="0" fieldPosition="0"/>
    </format>
    <format dxfId="1844">
      <pivotArea outline="0" collapsedLevelsAreSubtotals="1" fieldPosition="0"/>
    </format>
    <format dxfId="1843">
      <pivotArea dataOnly="0" labelOnly="1" outline="0" axis="axisValues" fieldPosition="0"/>
    </format>
    <format dxfId="1842">
      <pivotArea type="all" dataOnly="0" outline="0" fieldPosition="0"/>
    </format>
    <format dxfId="1841">
      <pivotArea outline="0" collapsedLevelsAreSubtotals="1" fieldPosition="0"/>
    </format>
    <format dxfId="1840">
      <pivotArea dataOnly="0" labelOnly="1" outline="0" axis="axisValues" fieldPosition="0"/>
    </format>
    <format dxfId="1839">
      <pivotArea type="all" dataOnly="0" outline="0" fieldPosition="0"/>
    </format>
    <format dxfId="1838">
      <pivotArea outline="0" collapsedLevelsAreSubtotals="1" fieldPosition="0"/>
    </format>
    <format dxfId="183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7.xml><?xml version="1.0" encoding="utf-8"?>
<pivotTableDefinition xmlns="http://schemas.openxmlformats.org/spreadsheetml/2006/main" xmlns:mc="http://schemas.openxmlformats.org/markup-compatibility/2006" xmlns:xr="http://schemas.microsoft.com/office/spreadsheetml/2014/revision" mc:Ignorable="xr" xr:uid="{EC9B0996-9955-4731-A592-E161181A41A0}" name="PivotTable22" cacheId="3"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222:B223" firstHeaderRow="1" firstDataRow="1" firstDataCol="0" rowPageCount="3" colPageCount="1"/>
  <pivotFields count="72">
    <pivotField showAll="0" defaultSubtotal="0"/>
    <pivotField axis="axisPage" multipleItemSelectionAllowed="1" showAll="0" defaultSubtotal="0">
      <items count="6">
        <item x="2"/>
        <item x="1"/>
        <item x="3"/>
        <item h="1" x="4"/>
        <item h="1" x="0"/>
        <item h="1" x="5"/>
      </items>
    </pivotField>
    <pivotField showAll="0" defaultSubtotal="0"/>
    <pivotField showAll="0"/>
    <pivotField showAll="0"/>
    <pivotField showAll="0" defaultSubtotal="0"/>
    <pivotField showAll="0" defaultSubtotal="0"/>
    <pivotField axis="axisPage" multipleItemSelectionAllowed="1" showAll="0" defaultSubtotal="0">
      <items count="9">
        <item x="0"/>
        <item h="1" x="1"/>
        <item h="1" x="2"/>
        <item h="1" m="1" x="7"/>
        <item h="1" m="1" x="8"/>
        <item h="1" x="3"/>
        <item h="1" x="4"/>
        <item h="1" m="1" x="6"/>
        <item h="1" x="5"/>
      </items>
    </pivotField>
    <pivotField axis="axisPage" multipleItemSelectionAllowed="1" showAll="0" defaultSubtotal="0">
      <items count="9">
        <item x="0"/>
        <item x="3"/>
        <item x="4"/>
        <item x="5"/>
        <item x="1"/>
        <item x="2"/>
        <item x="6"/>
        <item x="7"/>
        <item x="8"/>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42" baseField="0" baseItem="0"/>
  </dataFields>
  <formats count="37">
    <format dxfId="1910">
      <pivotArea type="all" dataOnly="0" outline="0" fieldPosition="0"/>
    </format>
    <format dxfId="1909">
      <pivotArea type="all" dataOnly="0" outline="0" fieldPosition="0"/>
    </format>
    <format dxfId="1908">
      <pivotArea type="all" dataOnly="0" outline="0" fieldPosition="0"/>
    </format>
    <format dxfId="1907">
      <pivotArea type="all" dataOnly="0" outline="0" fieldPosition="0"/>
    </format>
    <format dxfId="1906">
      <pivotArea type="all" dataOnly="0" outline="0" fieldPosition="0"/>
    </format>
    <format dxfId="1905">
      <pivotArea type="all" dataOnly="0" outline="0" fieldPosition="0"/>
    </format>
    <format dxfId="1904">
      <pivotArea type="all" dataOnly="0" outline="0" fieldPosition="0"/>
    </format>
    <format dxfId="1903">
      <pivotArea type="all" dataOnly="0" outline="0" fieldPosition="0"/>
    </format>
    <format dxfId="1902">
      <pivotArea type="all" dataOnly="0" outline="0" fieldPosition="0"/>
    </format>
    <format dxfId="1901">
      <pivotArea type="all" dataOnly="0" outline="0" fieldPosition="0"/>
    </format>
    <format dxfId="1900">
      <pivotArea type="all" dataOnly="0" outline="0" fieldPosition="0"/>
    </format>
    <format dxfId="1899">
      <pivotArea outline="0" collapsedLevelsAreSubtotals="1" fieldPosition="0"/>
    </format>
    <format dxfId="1898">
      <pivotArea dataOnly="0" labelOnly="1" outline="0" axis="axisValues" fieldPosition="0"/>
    </format>
    <format dxfId="1897">
      <pivotArea type="all" dataOnly="0" outline="0" fieldPosition="0"/>
    </format>
    <format dxfId="1896">
      <pivotArea outline="0" collapsedLevelsAreSubtotals="1" fieldPosition="0"/>
    </format>
    <format dxfId="1895">
      <pivotArea dataOnly="0" labelOnly="1" outline="0" axis="axisValues" fieldPosition="0"/>
    </format>
    <format dxfId="1894">
      <pivotArea type="all" dataOnly="0" outline="0" fieldPosition="0"/>
    </format>
    <format dxfId="1893">
      <pivotArea outline="0" collapsedLevelsAreSubtotals="1" fieldPosition="0"/>
    </format>
    <format dxfId="1892">
      <pivotArea dataOnly="0" labelOnly="1" outline="0" axis="axisValues" fieldPosition="0"/>
    </format>
    <format dxfId="1891">
      <pivotArea type="all" dataOnly="0" outline="0" fieldPosition="0"/>
    </format>
    <format dxfId="1890">
      <pivotArea outline="0" collapsedLevelsAreSubtotals="1" fieldPosition="0"/>
    </format>
    <format dxfId="1889">
      <pivotArea dataOnly="0" labelOnly="1" outline="0" axis="axisValues" fieldPosition="0"/>
    </format>
    <format dxfId="1888">
      <pivotArea type="all" dataOnly="0" outline="0" fieldPosition="0"/>
    </format>
    <format dxfId="1887">
      <pivotArea outline="0" collapsedLevelsAreSubtotals="1" fieldPosition="0"/>
    </format>
    <format dxfId="1886">
      <pivotArea dataOnly="0" labelOnly="1" outline="0" axis="axisValues" fieldPosition="0"/>
    </format>
    <format dxfId="1885">
      <pivotArea type="all" dataOnly="0" outline="0" fieldPosition="0"/>
    </format>
    <format dxfId="1884">
      <pivotArea outline="0" collapsedLevelsAreSubtotals="1" fieldPosition="0"/>
    </format>
    <format dxfId="1883">
      <pivotArea dataOnly="0" labelOnly="1" outline="0" axis="axisValues" fieldPosition="0"/>
    </format>
    <format dxfId="1882">
      <pivotArea type="all" dataOnly="0" outline="0" fieldPosition="0"/>
    </format>
    <format dxfId="1881">
      <pivotArea outline="0" collapsedLevelsAreSubtotals="1" fieldPosition="0"/>
    </format>
    <format dxfId="1880">
      <pivotArea dataOnly="0" labelOnly="1" outline="0" axis="axisValues" fieldPosition="0"/>
    </format>
    <format dxfId="1879">
      <pivotArea type="all" dataOnly="0" outline="0" fieldPosition="0"/>
    </format>
    <format dxfId="1878">
      <pivotArea outline="0" collapsedLevelsAreSubtotals="1" fieldPosition="0"/>
    </format>
    <format dxfId="1877">
      <pivotArea dataOnly="0" labelOnly="1" outline="0" axis="axisValues" fieldPosition="0"/>
    </format>
    <format dxfId="1876">
      <pivotArea type="all" dataOnly="0" outline="0" fieldPosition="0"/>
    </format>
    <format dxfId="1875">
      <pivotArea outline="0" collapsedLevelsAreSubtotals="1" fieldPosition="0"/>
    </format>
    <format dxfId="187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8.xml><?xml version="1.0" encoding="utf-8"?>
<pivotTableDefinition xmlns="http://schemas.openxmlformats.org/spreadsheetml/2006/main" xmlns:mc="http://schemas.openxmlformats.org/markup-compatibility/2006" xmlns:xr="http://schemas.microsoft.com/office/spreadsheetml/2014/revision" mc:Ignorable="xr" xr:uid="{E94358D3-75AC-4FCE-A17F-401068D9B06C}" name="PivotTable77" cacheId="3"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339:I346" firstHeaderRow="0" firstDataRow="1" firstDataCol="1" rowPageCount="2" colPageCount="1"/>
  <pivotFields count="72">
    <pivotField showAll="0" defaultSubtotal="0"/>
    <pivotField axis="axisPage" multipleItemSelectionAllowed="1" showAll="0" defaultSubtotal="0">
      <items count="6">
        <item h="1" x="2"/>
        <item h="1" x="1"/>
        <item h="1" x="3"/>
        <item x="4"/>
        <item x="0"/>
        <item h="1" x="5"/>
      </items>
    </pivotField>
    <pivotField showAll="0" defaultSubtotal="0"/>
    <pivotField showAll="0"/>
    <pivotField showAll="0"/>
    <pivotField showAll="0" defaultSubtotal="0"/>
    <pivotField showAll="0" defaultSubtotal="0"/>
    <pivotField axis="axisPage" multipleItemSelectionAllowed="1" showAll="0" defaultSubtotal="0">
      <items count="9">
        <item h="1" x="0"/>
        <item x="1"/>
        <item h="1" x="2"/>
        <item h="1" m="1" x="7"/>
        <item h="1" x="3"/>
        <item h="1" x="4"/>
        <item h="1" m="1" x="6"/>
        <item h="1" m="1" x="8"/>
        <item h="1" x="5"/>
      </items>
    </pivotField>
    <pivotField axis="axisRow" multipleItemSelectionAllowed="1" showAll="0" defaultSubtotal="0">
      <items count="9">
        <item x="0"/>
        <item x="3"/>
        <item x="4"/>
        <item x="5"/>
        <item x="1"/>
        <item x="2"/>
        <item x="6"/>
        <item x="7"/>
        <item x="8"/>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s>
  <rowFields count="1">
    <field x="8"/>
  </rowFields>
  <rowItems count="7">
    <i>
      <x/>
    </i>
    <i>
      <x v="1"/>
    </i>
    <i>
      <x v="2"/>
    </i>
    <i>
      <x v="3"/>
    </i>
    <i>
      <x v="4"/>
    </i>
    <i>
      <x v="5"/>
    </i>
    <i t="grand">
      <x/>
    </i>
  </rowItems>
  <colFields count="1">
    <field x="-2"/>
  </colFields>
  <colItems count="7">
    <i>
      <x/>
    </i>
    <i i="1">
      <x v="1"/>
    </i>
    <i i="2">
      <x v="2"/>
    </i>
    <i i="3">
      <x v="3"/>
    </i>
    <i i="4">
      <x v="4"/>
    </i>
    <i i="5">
      <x v="5"/>
    </i>
    <i i="6">
      <x v="6"/>
    </i>
  </colItems>
  <pageFields count="2">
    <pageField fld="7" hier="-1"/>
    <pageField fld="1" hier="-1"/>
  </pageFields>
  <dataFields count="7">
    <dataField name="Sum of 1 bed net" fld="33" baseField="0" baseItem="0"/>
    <dataField name="Sum of 2 bed net" fld="34" baseField="0" baseItem="0"/>
    <dataField name="Sum of 3 bed net" fld="35" baseField="0" baseItem="0"/>
    <dataField name="Sum of 4 bed net" fld="36" baseField="0" baseItem="0"/>
    <dataField name="Sum of 5 bed net" fld="37" baseField="0" baseItem="0"/>
    <dataField name="Sum of 6 bed net" fld="38" baseField="0" baseItem="0"/>
    <dataField name="Sum of 7 bed net" fld="39" baseField="0" baseItem="0"/>
  </dataFields>
  <formats count="46">
    <format dxfId="1956">
      <pivotArea type="all" dataOnly="0" outline="0" fieldPosition="0"/>
    </format>
    <format dxfId="1955">
      <pivotArea type="all" dataOnly="0" outline="0" fieldPosition="0"/>
    </format>
    <format dxfId="1954">
      <pivotArea type="all" dataOnly="0" outline="0" fieldPosition="0"/>
    </format>
    <format dxfId="1953">
      <pivotArea type="all" dataOnly="0" outline="0" fieldPosition="0"/>
    </format>
    <format dxfId="1952">
      <pivotArea type="all" dataOnly="0" outline="0" fieldPosition="0"/>
    </format>
    <format dxfId="1951">
      <pivotArea type="all" dataOnly="0" outline="0" fieldPosition="0"/>
    </format>
    <format dxfId="1950">
      <pivotArea type="all" dataOnly="0" outline="0" fieldPosition="0"/>
    </format>
    <format dxfId="1949">
      <pivotArea type="all" dataOnly="0" outline="0" fieldPosition="0"/>
    </format>
    <format dxfId="1948">
      <pivotArea type="all" dataOnly="0" outline="0" fieldPosition="0"/>
    </format>
    <format dxfId="1947">
      <pivotArea type="all" dataOnly="0" outline="0" fieldPosition="0"/>
    </format>
    <format dxfId="1946">
      <pivotArea type="all" dataOnly="0" outline="0" fieldPosition="0"/>
    </format>
    <format dxfId="1945">
      <pivotArea outline="0" collapsedLevelsAreSubtotals="1" fieldPosition="0"/>
    </format>
    <format dxfId="1944">
      <pivotArea field="8" type="button" dataOnly="0" labelOnly="1" outline="0" axis="axisRow" fieldPosition="0"/>
    </format>
    <format dxfId="1943">
      <pivotArea dataOnly="0" labelOnly="1" fieldPosition="0">
        <references count="1">
          <reference field="8" count="1">
            <x v="0"/>
          </reference>
        </references>
      </pivotArea>
    </format>
    <format dxfId="1942">
      <pivotArea dataOnly="0" labelOnly="1" grandRow="1" outline="0" fieldPosition="0"/>
    </format>
    <format dxfId="1941">
      <pivotArea dataOnly="0" labelOnly="1" outline="0" fieldPosition="0">
        <references count="1">
          <reference field="4294967294" count="7">
            <x v="0"/>
            <x v="1"/>
            <x v="2"/>
            <x v="3"/>
            <x v="4"/>
            <x v="5"/>
            <x v="6"/>
          </reference>
        </references>
      </pivotArea>
    </format>
    <format dxfId="1940">
      <pivotArea type="all" dataOnly="0" outline="0" fieldPosition="0"/>
    </format>
    <format dxfId="1939">
      <pivotArea outline="0" collapsedLevelsAreSubtotals="1" fieldPosition="0"/>
    </format>
    <format dxfId="1938">
      <pivotArea field="8" type="button" dataOnly="0" labelOnly="1" outline="0" axis="axisRow" fieldPosition="0"/>
    </format>
    <format dxfId="1937">
      <pivotArea dataOnly="0" labelOnly="1" fieldPosition="0">
        <references count="1">
          <reference field="8" count="1">
            <x v="0"/>
          </reference>
        </references>
      </pivotArea>
    </format>
    <format dxfId="1936">
      <pivotArea dataOnly="0" labelOnly="1" grandRow="1" outline="0" fieldPosition="0"/>
    </format>
    <format dxfId="1935">
      <pivotArea dataOnly="0" labelOnly="1" outline="0" fieldPosition="0">
        <references count="1">
          <reference field="4294967294" count="7">
            <x v="0"/>
            <x v="1"/>
            <x v="2"/>
            <x v="3"/>
            <x v="4"/>
            <x v="5"/>
            <x v="6"/>
          </reference>
        </references>
      </pivotArea>
    </format>
    <format dxfId="1934">
      <pivotArea type="all" dataOnly="0" outline="0" fieldPosition="0"/>
    </format>
    <format dxfId="1933">
      <pivotArea outline="0" collapsedLevelsAreSubtotals="1" fieldPosition="0"/>
    </format>
    <format dxfId="1932">
      <pivotArea field="8" type="button" dataOnly="0" labelOnly="1" outline="0" axis="axisRow" fieldPosition="0"/>
    </format>
    <format dxfId="1931">
      <pivotArea dataOnly="0" labelOnly="1" fieldPosition="0">
        <references count="1">
          <reference field="8" count="1">
            <x v="0"/>
          </reference>
        </references>
      </pivotArea>
    </format>
    <format dxfId="1930">
      <pivotArea dataOnly="0" labelOnly="1" grandRow="1" outline="0" fieldPosition="0"/>
    </format>
    <format dxfId="1929">
      <pivotArea dataOnly="0" labelOnly="1" outline="0" fieldPosition="0">
        <references count="1">
          <reference field="4294967294" count="7">
            <x v="0"/>
            <x v="1"/>
            <x v="2"/>
            <x v="3"/>
            <x v="4"/>
            <x v="5"/>
            <x v="6"/>
          </reference>
        </references>
      </pivotArea>
    </format>
    <format dxfId="1928">
      <pivotArea type="all" dataOnly="0" outline="0" fieldPosition="0"/>
    </format>
    <format dxfId="1927">
      <pivotArea outline="0" collapsedLevelsAreSubtotals="1" fieldPosition="0"/>
    </format>
    <format dxfId="1926">
      <pivotArea field="8" type="button" dataOnly="0" labelOnly="1" outline="0" axis="axisRow" fieldPosition="0"/>
    </format>
    <format dxfId="1925">
      <pivotArea dataOnly="0" labelOnly="1" fieldPosition="0">
        <references count="1">
          <reference field="8" count="6">
            <x v="0"/>
            <x v="1"/>
            <x v="2"/>
            <x v="3"/>
            <x v="4"/>
            <x v="5"/>
          </reference>
        </references>
      </pivotArea>
    </format>
    <format dxfId="1924">
      <pivotArea dataOnly="0" labelOnly="1" grandRow="1" outline="0" fieldPosition="0"/>
    </format>
    <format dxfId="1923">
      <pivotArea dataOnly="0" labelOnly="1" outline="0" fieldPosition="0">
        <references count="1">
          <reference field="4294967294" count="7">
            <x v="0"/>
            <x v="1"/>
            <x v="2"/>
            <x v="3"/>
            <x v="4"/>
            <x v="5"/>
            <x v="6"/>
          </reference>
        </references>
      </pivotArea>
    </format>
    <format dxfId="1922">
      <pivotArea type="all" dataOnly="0" outline="0" fieldPosition="0"/>
    </format>
    <format dxfId="1921">
      <pivotArea outline="0" collapsedLevelsAreSubtotals="1" fieldPosition="0"/>
    </format>
    <format dxfId="1920">
      <pivotArea field="8" type="button" dataOnly="0" labelOnly="1" outline="0" axis="axisRow" fieldPosition="0"/>
    </format>
    <format dxfId="1919">
      <pivotArea dataOnly="0" labelOnly="1" fieldPosition="0">
        <references count="1">
          <reference field="8" count="6">
            <x v="0"/>
            <x v="1"/>
            <x v="2"/>
            <x v="3"/>
            <x v="4"/>
            <x v="5"/>
          </reference>
        </references>
      </pivotArea>
    </format>
    <format dxfId="1918">
      <pivotArea dataOnly="0" labelOnly="1" grandRow="1" outline="0" fieldPosition="0"/>
    </format>
    <format dxfId="1917">
      <pivotArea dataOnly="0" labelOnly="1" outline="0" fieldPosition="0">
        <references count="1">
          <reference field="4294967294" count="7">
            <x v="0"/>
            <x v="1"/>
            <x v="2"/>
            <x v="3"/>
            <x v="4"/>
            <x v="5"/>
            <x v="6"/>
          </reference>
        </references>
      </pivotArea>
    </format>
    <format dxfId="1916">
      <pivotArea type="all" dataOnly="0" outline="0" fieldPosition="0"/>
    </format>
    <format dxfId="1915">
      <pivotArea outline="0" collapsedLevelsAreSubtotals="1" fieldPosition="0"/>
    </format>
    <format dxfId="1914">
      <pivotArea field="8" type="button" dataOnly="0" labelOnly="1" outline="0" axis="axisRow" fieldPosition="0"/>
    </format>
    <format dxfId="1913">
      <pivotArea dataOnly="0" labelOnly="1" fieldPosition="0">
        <references count="1">
          <reference field="8" count="6">
            <x v="0"/>
            <x v="1"/>
            <x v="2"/>
            <x v="3"/>
            <x v="4"/>
            <x v="5"/>
          </reference>
        </references>
      </pivotArea>
    </format>
    <format dxfId="1912">
      <pivotArea dataOnly="0" labelOnly="1" grandRow="1" outline="0" fieldPosition="0"/>
    </format>
    <format dxfId="1911">
      <pivotArea dataOnly="0" labelOnly="1" outline="0" fieldPosition="0">
        <references count="1">
          <reference field="4294967294" count="7">
            <x v="0"/>
            <x v="1"/>
            <x v="2"/>
            <x v="3"/>
            <x v="4"/>
            <x v="5"/>
            <x v="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9.xml><?xml version="1.0" encoding="utf-8"?>
<pivotTableDefinition xmlns="http://schemas.openxmlformats.org/spreadsheetml/2006/main" xmlns:mc="http://schemas.openxmlformats.org/markup-compatibility/2006" xmlns:xr="http://schemas.microsoft.com/office/spreadsheetml/2014/revision" mc:Ignorable="xr" xr:uid="{11AAFED6-8DEA-4D14-894E-94ECEC45683D}" name="PivotTable75" cacheId="3"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E164:E165" firstHeaderRow="1" firstDataRow="1" firstDataCol="0" rowPageCount="3" colPageCount="1"/>
  <pivotFields count="72">
    <pivotField showAll="0" defaultSubtotal="0"/>
    <pivotField axis="axisPage" multipleItemSelectionAllowed="1" showAll="0" defaultSubtotal="0">
      <items count="6">
        <item h="1" x="2"/>
        <item h="1" x="1"/>
        <item h="1" x="3"/>
        <item x="4"/>
        <item x="0"/>
        <item h="1" x="5"/>
      </items>
    </pivotField>
    <pivotField showAll="0" defaultSubtotal="0"/>
    <pivotField showAll="0"/>
    <pivotField showAll="0"/>
    <pivotField showAll="0" defaultSubtotal="0"/>
    <pivotField showAll="0" defaultSubtotal="0"/>
    <pivotField axis="axisPage" multipleItemSelectionAllowed="1" showAll="0" defaultSubtotal="0">
      <items count="9">
        <item h="1" x="0"/>
        <item x="1"/>
        <item h="1" x="2"/>
        <item h="1" m="1" x="7"/>
        <item h="1" m="1" x="8"/>
        <item h="1" x="3"/>
        <item h="1" x="4"/>
        <item h="1" m="1" x="6"/>
        <item h="1" x="5"/>
      </items>
    </pivotField>
    <pivotField axis="axisPage" multipleItemSelectionAllowed="1" showAll="0" defaultSubtotal="0">
      <items count="9">
        <item x="0"/>
        <item h="1" x="3"/>
        <item h="1" x="4"/>
        <item h="1" x="5"/>
        <item h="1" x="1"/>
        <item h="1" x="2"/>
        <item h="1" x="6"/>
        <item h="1" x="7"/>
        <item h="1" x="8"/>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3">
    <pageField fld="7" hier="-1"/>
    <pageField fld="1" hier="-1"/>
    <pageField fld="8" hier="-1"/>
  </pageFields>
  <dataFields count="1">
    <dataField name="Sum of Units Proposed" fld="32" baseField="0" baseItem="0"/>
  </dataFields>
  <formats count="37">
    <format dxfId="1993">
      <pivotArea type="all" dataOnly="0" outline="0" fieldPosition="0"/>
    </format>
    <format dxfId="1992">
      <pivotArea type="all" dataOnly="0" outline="0" fieldPosition="0"/>
    </format>
    <format dxfId="1991">
      <pivotArea type="all" dataOnly="0" outline="0" fieldPosition="0"/>
    </format>
    <format dxfId="1990">
      <pivotArea type="all" dataOnly="0" outline="0" fieldPosition="0"/>
    </format>
    <format dxfId="1989">
      <pivotArea type="all" dataOnly="0" outline="0" fieldPosition="0"/>
    </format>
    <format dxfId="1988">
      <pivotArea type="all" dataOnly="0" outline="0" fieldPosition="0"/>
    </format>
    <format dxfId="1987">
      <pivotArea type="all" dataOnly="0" outline="0" fieldPosition="0"/>
    </format>
    <format dxfId="1986">
      <pivotArea type="all" dataOnly="0" outline="0" fieldPosition="0"/>
    </format>
    <format dxfId="1985">
      <pivotArea type="all" dataOnly="0" outline="0" fieldPosition="0"/>
    </format>
    <format dxfId="1984">
      <pivotArea type="all" dataOnly="0" outline="0" fieldPosition="0"/>
    </format>
    <format dxfId="1983">
      <pivotArea type="all" dataOnly="0" outline="0" fieldPosition="0"/>
    </format>
    <format dxfId="1982">
      <pivotArea outline="0" collapsedLevelsAreSubtotals="1" fieldPosition="0"/>
    </format>
    <format dxfId="1981">
      <pivotArea dataOnly="0" labelOnly="1" outline="0" axis="axisValues" fieldPosition="0"/>
    </format>
    <format dxfId="1980">
      <pivotArea type="all" dataOnly="0" outline="0" fieldPosition="0"/>
    </format>
    <format dxfId="1979">
      <pivotArea outline="0" collapsedLevelsAreSubtotals="1" fieldPosition="0"/>
    </format>
    <format dxfId="1978">
      <pivotArea dataOnly="0" labelOnly="1" outline="0" axis="axisValues" fieldPosition="0"/>
    </format>
    <format dxfId="1977">
      <pivotArea type="all" dataOnly="0" outline="0" fieldPosition="0"/>
    </format>
    <format dxfId="1976">
      <pivotArea outline="0" collapsedLevelsAreSubtotals="1" fieldPosition="0"/>
    </format>
    <format dxfId="1975">
      <pivotArea dataOnly="0" labelOnly="1" outline="0" axis="axisValues" fieldPosition="0"/>
    </format>
    <format dxfId="1974">
      <pivotArea type="all" dataOnly="0" outline="0" fieldPosition="0"/>
    </format>
    <format dxfId="1973">
      <pivotArea outline="0" collapsedLevelsAreSubtotals="1" fieldPosition="0"/>
    </format>
    <format dxfId="1972">
      <pivotArea dataOnly="0" labelOnly="1" outline="0" axis="axisValues" fieldPosition="0"/>
    </format>
    <format dxfId="1971">
      <pivotArea type="all" dataOnly="0" outline="0" fieldPosition="0"/>
    </format>
    <format dxfId="1970">
      <pivotArea outline="0" collapsedLevelsAreSubtotals="1" fieldPosition="0"/>
    </format>
    <format dxfId="1969">
      <pivotArea dataOnly="0" labelOnly="1" outline="0" axis="axisValues" fieldPosition="0"/>
    </format>
    <format dxfId="1968">
      <pivotArea type="all" dataOnly="0" outline="0" fieldPosition="0"/>
    </format>
    <format dxfId="1967">
      <pivotArea outline="0" collapsedLevelsAreSubtotals="1" fieldPosition="0"/>
    </format>
    <format dxfId="1966">
      <pivotArea dataOnly="0" labelOnly="1" outline="0" axis="axisValues" fieldPosition="0"/>
    </format>
    <format dxfId="1965">
      <pivotArea type="all" dataOnly="0" outline="0" fieldPosition="0"/>
    </format>
    <format dxfId="1964">
      <pivotArea outline="0" collapsedLevelsAreSubtotals="1" fieldPosition="0"/>
    </format>
    <format dxfId="1963">
      <pivotArea dataOnly="0" labelOnly="1" outline="0" axis="axisValues" fieldPosition="0"/>
    </format>
    <format dxfId="1962">
      <pivotArea type="all" dataOnly="0" outline="0" fieldPosition="0"/>
    </format>
    <format dxfId="1961">
      <pivotArea outline="0" collapsedLevelsAreSubtotals="1" fieldPosition="0"/>
    </format>
    <format dxfId="1960">
      <pivotArea dataOnly="0" labelOnly="1" outline="0" axis="axisValues" fieldPosition="0"/>
    </format>
    <format dxfId="1959">
      <pivotArea type="all" dataOnly="0" outline="0" fieldPosition="0"/>
    </format>
    <format dxfId="1958">
      <pivotArea outline="0" collapsedLevelsAreSubtotals="1" fieldPosition="0"/>
    </format>
    <format dxfId="195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E53E2AEA-8004-4CD6-99B6-79EC8376568F}" name="PivotTable30" cacheId="3"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246:C251" firstHeaderRow="1" firstDataRow="1" firstDataCol="1" rowPageCount="1" colPageCount="1"/>
  <pivotFields count="72">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9">
        <item x="0"/>
        <item h="1" x="1"/>
        <item h="1" x="2"/>
        <item h="1" m="1" x="7"/>
        <item h="1" x="3"/>
        <item h="1" x="4"/>
        <item h="1" m="1" x="6"/>
        <item h="1" m="1" x="8"/>
        <item h="1" x="5"/>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axis="axisRow" showAll="0">
      <items count="7">
        <item x="3"/>
        <item x="4"/>
        <item x="2"/>
        <item x="0"/>
        <item x="5"/>
        <item x="1"/>
        <item t="default"/>
      </items>
    </pivotField>
    <pivotField showAll="0"/>
    <pivotField showAll="0"/>
    <pivotField showAll="0"/>
    <pivotField showAll="0"/>
    <pivotField showAll="0"/>
    <pivotField showAll="0"/>
    <pivotField showAll="0"/>
  </pivotFields>
  <rowFields count="1">
    <field x="64"/>
  </rowFields>
  <rowItems count="5">
    <i>
      <x/>
    </i>
    <i>
      <x v="2"/>
    </i>
    <i>
      <x v="3"/>
    </i>
    <i>
      <x v="5"/>
    </i>
    <i t="grand">
      <x/>
    </i>
  </rowItems>
  <colItems count="1">
    <i/>
  </colItems>
  <pageFields count="1">
    <pageField fld="7" hier="-1"/>
  </pageFields>
  <dataFields count="1">
    <dataField name="Sum of Net Dwellings" fld="42" baseField="0" baseItem="0"/>
  </dataFields>
  <formats count="40">
    <format dxfId="196">
      <pivotArea type="all" dataOnly="0" outline="0" fieldPosition="0"/>
    </format>
    <format dxfId="195">
      <pivotArea type="all" dataOnly="0" outline="0" fieldPosition="0"/>
    </format>
    <format dxfId="194">
      <pivotArea type="all" dataOnly="0" outline="0" fieldPosition="0"/>
    </format>
    <format dxfId="193">
      <pivotArea type="all" dataOnly="0" outline="0" fieldPosition="0"/>
    </format>
    <format dxfId="192">
      <pivotArea type="all" dataOnly="0" outline="0" fieldPosition="0"/>
    </format>
    <format dxfId="191">
      <pivotArea type="all" dataOnly="0" outline="0" fieldPosition="0"/>
    </format>
    <format dxfId="190">
      <pivotArea type="all" dataOnly="0" outline="0" fieldPosition="0"/>
    </format>
    <format dxfId="189">
      <pivotArea type="all" dataOnly="0" outline="0" fieldPosition="0"/>
    </format>
    <format dxfId="188">
      <pivotArea type="all" dataOnly="0" outline="0" fieldPosition="0"/>
    </format>
    <format dxfId="187">
      <pivotArea type="all" dataOnly="0" outline="0" fieldPosition="0"/>
    </format>
    <format dxfId="186">
      <pivotArea type="all" dataOnly="0" outline="0" fieldPosition="0"/>
    </format>
    <format dxfId="185">
      <pivotArea outline="0" collapsedLevelsAreSubtotals="1" fieldPosition="0"/>
    </format>
    <format dxfId="184">
      <pivotArea dataOnly="0" labelOnly="1" grandRow="1" outline="0" fieldPosition="0"/>
    </format>
    <format dxfId="183">
      <pivotArea dataOnly="0" labelOnly="1" outline="0" axis="axisValues" fieldPosition="0"/>
    </format>
    <format dxfId="182">
      <pivotArea type="all" dataOnly="0" outline="0" fieldPosition="0"/>
    </format>
    <format dxfId="181">
      <pivotArea outline="0" collapsedLevelsAreSubtotals="1" fieldPosition="0"/>
    </format>
    <format dxfId="180">
      <pivotArea dataOnly="0" labelOnly="1" grandRow="1" outline="0" fieldPosition="0"/>
    </format>
    <format dxfId="179">
      <pivotArea dataOnly="0" labelOnly="1" outline="0" axis="axisValues" fieldPosition="0"/>
    </format>
    <format dxfId="178">
      <pivotArea type="all" dataOnly="0" outline="0" fieldPosition="0"/>
    </format>
    <format dxfId="177">
      <pivotArea outline="0" collapsedLevelsAreSubtotals="1" fieldPosition="0"/>
    </format>
    <format dxfId="176">
      <pivotArea dataOnly="0" labelOnly="1" grandRow="1" outline="0" fieldPosition="0"/>
    </format>
    <format dxfId="175">
      <pivotArea dataOnly="0" labelOnly="1" outline="0" axis="axisValues" fieldPosition="0"/>
    </format>
    <format dxfId="174">
      <pivotArea type="all" dataOnly="0" outline="0" fieldPosition="0"/>
    </format>
    <format dxfId="173">
      <pivotArea outline="0" collapsedLevelsAreSubtotals="1" fieldPosition="0"/>
    </format>
    <format dxfId="172">
      <pivotArea field="64" type="button" dataOnly="0" labelOnly="1" outline="0" axis="axisRow" fieldPosition="0"/>
    </format>
    <format dxfId="171">
      <pivotArea dataOnly="0" labelOnly="1" fieldPosition="0">
        <references count="1">
          <reference field="64" count="4">
            <x v="0"/>
            <x v="2"/>
            <x v="3"/>
            <x v="5"/>
          </reference>
        </references>
      </pivotArea>
    </format>
    <format dxfId="170">
      <pivotArea dataOnly="0" labelOnly="1" grandRow="1" outline="0" fieldPosition="0"/>
    </format>
    <format dxfId="169">
      <pivotArea dataOnly="0" labelOnly="1" outline="0" axis="axisValues" fieldPosition="0"/>
    </format>
    <format dxfId="168">
      <pivotArea type="all" dataOnly="0" outline="0" fieldPosition="0"/>
    </format>
    <format dxfId="167">
      <pivotArea outline="0" collapsedLevelsAreSubtotals="1" fieldPosition="0"/>
    </format>
    <format dxfId="166">
      <pivotArea field="64" type="button" dataOnly="0" labelOnly="1" outline="0" axis="axisRow" fieldPosition="0"/>
    </format>
    <format dxfId="165">
      <pivotArea dataOnly="0" labelOnly="1" fieldPosition="0">
        <references count="1">
          <reference field="64" count="4">
            <x v="0"/>
            <x v="2"/>
            <x v="3"/>
            <x v="5"/>
          </reference>
        </references>
      </pivotArea>
    </format>
    <format dxfId="164">
      <pivotArea dataOnly="0" labelOnly="1" grandRow="1" outline="0" fieldPosition="0"/>
    </format>
    <format dxfId="163">
      <pivotArea dataOnly="0" labelOnly="1" outline="0" axis="axisValues" fieldPosition="0"/>
    </format>
    <format dxfId="162">
      <pivotArea type="all" dataOnly="0" outline="0" fieldPosition="0"/>
    </format>
    <format dxfId="161">
      <pivotArea outline="0" collapsedLevelsAreSubtotals="1" fieldPosition="0"/>
    </format>
    <format dxfId="160">
      <pivotArea field="64" type="button" dataOnly="0" labelOnly="1" outline="0" axis="axisRow" fieldPosition="0"/>
    </format>
    <format dxfId="159">
      <pivotArea dataOnly="0" labelOnly="1" fieldPosition="0">
        <references count="1">
          <reference field="64" count="4">
            <x v="0"/>
            <x v="2"/>
            <x v="3"/>
            <x v="5"/>
          </reference>
        </references>
      </pivotArea>
    </format>
    <format dxfId="158">
      <pivotArea dataOnly="0" labelOnly="1" grandRow="1" outline="0" fieldPosition="0"/>
    </format>
    <format dxfId="15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0.xml><?xml version="1.0" encoding="utf-8"?>
<pivotTableDefinition xmlns="http://schemas.openxmlformats.org/spreadsheetml/2006/main" xmlns:mc="http://schemas.openxmlformats.org/markup-compatibility/2006" xmlns:xr="http://schemas.microsoft.com/office/spreadsheetml/2014/revision" mc:Ignorable="xr" xr:uid="{88A986A3-6E9B-4930-B92F-E63CCB324539}" name="PivotTable7" cacheId="3"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49:B50" firstHeaderRow="1" firstDataRow="1" firstDataCol="0" rowPageCount="3" colPageCount="1"/>
  <pivotFields count="72">
    <pivotField showAll="0"/>
    <pivotField axis="axisPage" multipleItemSelectionAllowed="1" showAll="0" defaultSubtotal="0">
      <items count="6">
        <item x="2"/>
        <item x="1"/>
        <item x="3"/>
        <item x="4"/>
        <item x="0"/>
        <item x="5"/>
      </items>
    </pivotField>
    <pivotField axis="axisPage" multipleItemSelectionAllowed="1" showAll="0">
      <items count="3">
        <item x="1"/>
        <item h="1" x="0"/>
        <item t="default"/>
      </items>
    </pivotField>
    <pivotField numFmtId="14" showAll="0"/>
    <pivotField numFmtId="14" showAll="0"/>
    <pivotField showAll="0" defaultSubtotal="0"/>
    <pivotField showAll="0" defaultSubtotal="0"/>
    <pivotField axis="axisPage" multipleItemSelectionAllowed="1" showAll="0">
      <items count="10">
        <item h="1" x="0"/>
        <item h="1" x="1"/>
        <item x="2"/>
        <item h="1" m="1" x="7"/>
        <item h="1" m="1" x="8"/>
        <item h="1" x="3"/>
        <item h="1" x="4"/>
        <item h="1" m="1" x="6"/>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3">
    <pageField fld="1" hier="-1"/>
    <pageField fld="2" hier="-1"/>
    <pageField fld="7" hier="-1"/>
  </pageFields>
  <dataFields count="1">
    <dataField name="Sum of Net Dwellings" fld="42" baseField="0" baseItem="0"/>
  </dataFields>
  <formats count="37">
    <format dxfId="2030">
      <pivotArea type="all" dataOnly="0" outline="0" fieldPosition="0"/>
    </format>
    <format dxfId="2029">
      <pivotArea type="all" dataOnly="0" outline="0" fieldPosition="0"/>
    </format>
    <format dxfId="2028">
      <pivotArea type="all" dataOnly="0" outline="0" fieldPosition="0"/>
    </format>
    <format dxfId="2027">
      <pivotArea type="all" dataOnly="0" outline="0" fieldPosition="0"/>
    </format>
    <format dxfId="2026">
      <pivotArea type="all" dataOnly="0" outline="0" fieldPosition="0"/>
    </format>
    <format dxfId="2025">
      <pivotArea type="all" dataOnly="0" outline="0" fieldPosition="0"/>
    </format>
    <format dxfId="2024">
      <pivotArea type="all" dataOnly="0" outline="0" fieldPosition="0"/>
    </format>
    <format dxfId="2023">
      <pivotArea type="all" dataOnly="0" outline="0" fieldPosition="0"/>
    </format>
    <format dxfId="2022">
      <pivotArea type="all" dataOnly="0" outline="0" fieldPosition="0"/>
    </format>
    <format dxfId="2021">
      <pivotArea type="all" dataOnly="0" outline="0" fieldPosition="0"/>
    </format>
    <format dxfId="2020">
      <pivotArea type="all" dataOnly="0" outline="0" fieldPosition="0"/>
    </format>
    <format dxfId="2019">
      <pivotArea outline="0" collapsedLevelsAreSubtotals="1" fieldPosition="0"/>
    </format>
    <format dxfId="2018">
      <pivotArea dataOnly="0" labelOnly="1" outline="0" axis="axisValues" fieldPosition="0"/>
    </format>
    <format dxfId="2017">
      <pivotArea type="all" dataOnly="0" outline="0" fieldPosition="0"/>
    </format>
    <format dxfId="2016">
      <pivotArea outline="0" collapsedLevelsAreSubtotals="1" fieldPosition="0"/>
    </format>
    <format dxfId="2015">
      <pivotArea dataOnly="0" labelOnly="1" outline="0" axis="axisValues" fieldPosition="0"/>
    </format>
    <format dxfId="2014">
      <pivotArea type="all" dataOnly="0" outline="0" fieldPosition="0"/>
    </format>
    <format dxfId="2013">
      <pivotArea outline="0" collapsedLevelsAreSubtotals="1" fieldPosition="0"/>
    </format>
    <format dxfId="2012">
      <pivotArea dataOnly="0" labelOnly="1" outline="0" axis="axisValues" fieldPosition="0"/>
    </format>
    <format dxfId="2011">
      <pivotArea type="all" dataOnly="0" outline="0" fieldPosition="0"/>
    </format>
    <format dxfId="2010">
      <pivotArea outline="0" collapsedLevelsAreSubtotals="1" fieldPosition="0"/>
    </format>
    <format dxfId="2009">
      <pivotArea dataOnly="0" labelOnly="1" outline="0" axis="axisValues" fieldPosition="0"/>
    </format>
    <format dxfId="2008">
      <pivotArea type="all" dataOnly="0" outline="0" fieldPosition="0"/>
    </format>
    <format dxfId="2007">
      <pivotArea outline="0" collapsedLevelsAreSubtotals="1" fieldPosition="0"/>
    </format>
    <format dxfId="2006">
      <pivotArea dataOnly="0" labelOnly="1" outline="0" axis="axisValues" fieldPosition="0"/>
    </format>
    <format dxfId="2005">
      <pivotArea type="all" dataOnly="0" outline="0" fieldPosition="0"/>
    </format>
    <format dxfId="2004">
      <pivotArea outline="0" collapsedLevelsAreSubtotals="1" fieldPosition="0"/>
    </format>
    <format dxfId="2003">
      <pivotArea dataOnly="0" labelOnly="1" outline="0" axis="axisValues" fieldPosition="0"/>
    </format>
    <format dxfId="2002">
      <pivotArea type="all" dataOnly="0" outline="0" fieldPosition="0"/>
    </format>
    <format dxfId="2001">
      <pivotArea outline="0" collapsedLevelsAreSubtotals="1" fieldPosition="0"/>
    </format>
    <format dxfId="2000">
      <pivotArea dataOnly="0" labelOnly="1" outline="0" axis="axisValues" fieldPosition="0"/>
    </format>
    <format dxfId="1999">
      <pivotArea type="all" dataOnly="0" outline="0" fieldPosition="0"/>
    </format>
    <format dxfId="1998">
      <pivotArea outline="0" collapsedLevelsAreSubtotals="1" fieldPosition="0"/>
    </format>
    <format dxfId="1997">
      <pivotArea dataOnly="0" labelOnly="1" outline="0" axis="axisValues" fieldPosition="0"/>
    </format>
    <format dxfId="1996">
      <pivotArea type="all" dataOnly="0" outline="0" fieldPosition="0"/>
    </format>
    <format dxfId="1995">
      <pivotArea outline="0" collapsedLevelsAreSubtotals="1" fieldPosition="0"/>
    </format>
    <format dxfId="199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1.xml><?xml version="1.0" encoding="utf-8"?>
<pivotTableDefinition xmlns="http://schemas.openxmlformats.org/spreadsheetml/2006/main" xmlns:mc="http://schemas.openxmlformats.org/markup-compatibility/2006" xmlns:xr="http://schemas.microsoft.com/office/spreadsheetml/2014/revision" mc:Ignorable="xr" xr:uid="{F4545A83-A1C4-4196-BD1F-047E2B5AEF2C}" name="PivotTable27"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H222:H223" firstHeaderRow="1" firstDataRow="1" firstDataCol="0" rowPageCount="3" colPageCount="1"/>
  <pivotFields count="64">
    <pivotField showAll="0" defaultSubtotal="0"/>
    <pivotField axis="axisPage" multipleItemSelectionAllowed="1" showAll="0" defaultSubtotal="0">
      <items count="6">
        <item x="2"/>
        <item x="1"/>
        <item x="3"/>
        <item h="1" x="4"/>
        <item h="1" x="0"/>
        <item h="1" x="5"/>
      </items>
    </pivotField>
    <pivotField showAll="0" defaultSubtotal="0"/>
    <pivotField showAll="0"/>
    <pivotField showAll="0"/>
    <pivotField showAll="0" defaultSubtotal="0"/>
    <pivotField showAll="0" defaultSubtotal="0"/>
    <pivotField axis="axisPage" multipleItemSelectionAllowed="1" showAll="0" defaultSubtotal="0">
      <items count="6">
        <item h="1" x="0"/>
        <item h="1" x="1"/>
        <item x="2"/>
        <item h="1" x="4"/>
        <item h="1" x="3"/>
        <item h="1" x="5"/>
      </items>
    </pivotField>
    <pivotField axis="axisPage" multipleItemSelectionAllowed="1" showAll="0" defaultSubtotal="0">
      <items count="9">
        <item x="0"/>
        <item x="3"/>
        <item x="4"/>
        <item x="5"/>
        <item x="1"/>
        <item x="2"/>
        <item x="6"/>
        <item x="7"/>
        <item x="8"/>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42" baseField="0" baseItem="0"/>
  </dataFields>
  <formats count="37">
    <format dxfId="2067">
      <pivotArea type="all" dataOnly="0" outline="0" fieldPosition="0"/>
    </format>
    <format dxfId="2066">
      <pivotArea type="all" dataOnly="0" outline="0" fieldPosition="0"/>
    </format>
    <format dxfId="2065">
      <pivotArea type="all" dataOnly="0" outline="0" fieldPosition="0"/>
    </format>
    <format dxfId="2064">
      <pivotArea type="all" dataOnly="0" outline="0" fieldPosition="0"/>
    </format>
    <format dxfId="2063">
      <pivotArea type="all" dataOnly="0" outline="0" fieldPosition="0"/>
    </format>
    <format dxfId="2062">
      <pivotArea type="all" dataOnly="0" outline="0" fieldPosition="0"/>
    </format>
    <format dxfId="2061">
      <pivotArea type="all" dataOnly="0" outline="0" fieldPosition="0"/>
    </format>
    <format dxfId="2060">
      <pivotArea type="all" dataOnly="0" outline="0" fieldPosition="0"/>
    </format>
    <format dxfId="2059">
      <pivotArea type="all" dataOnly="0" outline="0" fieldPosition="0"/>
    </format>
    <format dxfId="2058">
      <pivotArea type="all" dataOnly="0" outline="0" fieldPosition="0"/>
    </format>
    <format dxfId="2057">
      <pivotArea type="all" dataOnly="0" outline="0" fieldPosition="0"/>
    </format>
    <format dxfId="2056">
      <pivotArea outline="0" collapsedLevelsAreSubtotals="1" fieldPosition="0"/>
    </format>
    <format dxfId="2055">
      <pivotArea dataOnly="0" labelOnly="1" outline="0" axis="axisValues" fieldPosition="0"/>
    </format>
    <format dxfId="2054">
      <pivotArea type="all" dataOnly="0" outline="0" fieldPosition="0"/>
    </format>
    <format dxfId="2053">
      <pivotArea outline="0" collapsedLevelsAreSubtotals="1" fieldPosition="0"/>
    </format>
    <format dxfId="2052">
      <pivotArea dataOnly="0" labelOnly="1" outline="0" axis="axisValues" fieldPosition="0"/>
    </format>
    <format dxfId="2051">
      <pivotArea type="all" dataOnly="0" outline="0" fieldPosition="0"/>
    </format>
    <format dxfId="2050">
      <pivotArea outline="0" collapsedLevelsAreSubtotals="1" fieldPosition="0"/>
    </format>
    <format dxfId="2049">
      <pivotArea dataOnly="0" labelOnly="1" outline="0" axis="axisValues" fieldPosition="0"/>
    </format>
    <format dxfId="2048">
      <pivotArea type="all" dataOnly="0" outline="0" fieldPosition="0"/>
    </format>
    <format dxfId="2047">
      <pivotArea outline="0" collapsedLevelsAreSubtotals="1" fieldPosition="0"/>
    </format>
    <format dxfId="2046">
      <pivotArea dataOnly="0" labelOnly="1" outline="0" axis="axisValues" fieldPosition="0"/>
    </format>
    <format dxfId="2045">
      <pivotArea type="all" dataOnly="0" outline="0" fieldPosition="0"/>
    </format>
    <format dxfId="2044">
      <pivotArea outline="0" collapsedLevelsAreSubtotals="1" fieldPosition="0"/>
    </format>
    <format dxfId="2043">
      <pivotArea dataOnly="0" labelOnly="1" outline="0" axis="axisValues" fieldPosition="0"/>
    </format>
    <format dxfId="2042">
      <pivotArea type="all" dataOnly="0" outline="0" fieldPosition="0"/>
    </format>
    <format dxfId="2041">
      <pivotArea outline="0" collapsedLevelsAreSubtotals="1" fieldPosition="0"/>
    </format>
    <format dxfId="2040">
      <pivotArea dataOnly="0" labelOnly="1" outline="0" axis="axisValues" fieldPosition="0"/>
    </format>
    <format dxfId="2039">
      <pivotArea type="all" dataOnly="0" outline="0" fieldPosition="0"/>
    </format>
    <format dxfId="2038">
      <pivotArea outline="0" collapsedLevelsAreSubtotals="1" fieldPosition="0"/>
    </format>
    <format dxfId="2037">
      <pivotArea dataOnly="0" labelOnly="1" outline="0" axis="axisValues" fieldPosition="0"/>
    </format>
    <format dxfId="2036">
      <pivotArea type="all" dataOnly="0" outline="0" fieldPosition="0"/>
    </format>
    <format dxfId="2035">
      <pivotArea outline="0" collapsedLevelsAreSubtotals="1" fieldPosition="0"/>
    </format>
    <format dxfId="2034">
      <pivotArea dataOnly="0" labelOnly="1" outline="0" axis="axisValues" fieldPosition="0"/>
    </format>
    <format dxfId="2033">
      <pivotArea type="all" dataOnly="0" outline="0" fieldPosition="0"/>
    </format>
    <format dxfId="2032">
      <pivotArea outline="0" collapsedLevelsAreSubtotals="1" fieldPosition="0"/>
    </format>
    <format dxfId="203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2.xml><?xml version="1.0" encoding="utf-8"?>
<pivotTableDefinition xmlns="http://schemas.openxmlformats.org/spreadsheetml/2006/main" xmlns:mc="http://schemas.openxmlformats.org/markup-compatibility/2006" xmlns:xr="http://schemas.microsoft.com/office/spreadsheetml/2014/revision" mc:Ignorable="xr" xr:uid="{B2C7B3CC-0E66-4C8A-AB6A-F3BEBE628A18}" name="PivotTable46"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H133:H134" firstHeaderRow="1" firstDataRow="1" firstDataCol="0" rowPageCount="2" colPageCount="1"/>
  <pivotFields count="64">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6">
        <item h="1" x="0"/>
        <item h="1" x="1"/>
        <item x="2"/>
        <item h="1" x="4"/>
        <item h="1" x="3"/>
        <item h="1" x="5"/>
      </items>
    </pivotField>
    <pivotField axis="axisPage" multipleItemSelectionAllowed="1" showAll="0" defaultSubtotal="0">
      <items count="9">
        <item h="1" x="0"/>
        <item x="3"/>
        <item h="1" x="4"/>
        <item h="1" x="5"/>
        <item h="1" x="1"/>
        <item x="2"/>
        <item h="1" x="6"/>
        <item h="1" x="7"/>
        <item h="1" x="8"/>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7" hier="-1"/>
    <pageField fld="8" hier="-1"/>
  </pageFields>
  <dataFields count="1">
    <dataField name="Sum of Units Proposed" fld="32" baseField="0" baseItem="0"/>
  </dataFields>
  <formats count="37">
    <format dxfId="2104">
      <pivotArea type="all" dataOnly="0" outline="0" fieldPosition="0"/>
    </format>
    <format dxfId="2103">
      <pivotArea type="all" dataOnly="0" outline="0" fieldPosition="0"/>
    </format>
    <format dxfId="2102">
      <pivotArea type="all" dataOnly="0" outline="0" fieldPosition="0"/>
    </format>
    <format dxfId="2101">
      <pivotArea type="all" dataOnly="0" outline="0" fieldPosition="0"/>
    </format>
    <format dxfId="2100">
      <pivotArea type="all" dataOnly="0" outline="0" fieldPosition="0"/>
    </format>
    <format dxfId="2099">
      <pivotArea type="all" dataOnly="0" outline="0" fieldPosition="0"/>
    </format>
    <format dxfId="2098">
      <pivotArea type="all" dataOnly="0" outline="0" fieldPosition="0"/>
    </format>
    <format dxfId="2097">
      <pivotArea type="all" dataOnly="0" outline="0" fieldPosition="0"/>
    </format>
    <format dxfId="2096">
      <pivotArea type="all" dataOnly="0" outline="0" fieldPosition="0"/>
    </format>
    <format dxfId="2095">
      <pivotArea type="all" dataOnly="0" outline="0" fieldPosition="0"/>
    </format>
    <format dxfId="2094">
      <pivotArea type="all" dataOnly="0" outline="0" fieldPosition="0"/>
    </format>
    <format dxfId="2093">
      <pivotArea outline="0" collapsedLevelsAreSubtotals="1" fieldPosition="0"/>
    </format>
    <format dxfId="2092">
      <pivotArea dataOnly="0" labelOnly="1" outline="0" axis="axisValues" fieldPosition="0"/>
    </format>
    <format dxfId="2091">
      <pivotArea type="all" dataOnly="0" outline="0" fieldPosition="0"/>
    </format>
    <format dxfId="2090">
      <pivotArea outline="0" collapsedLevelsAreSubtotals="1" fieldPosition="0"/>
    </format>
    <format dxfId="2089">
      <pivotArea dataOnly="0" labelOnly="1" outline="0" axis="axisValues" fieldPosition="0"/>
    </format>
    <format dxfId="2088">
      <pivotArea type="all" dataOnly="0" outline="0" fieldPosition="0"/>
    </format>
    <format dxfId="2087">
      <pivotArea outline="0" collapsedLevelsAreSubtotals="1" fieldPosition="0"/>
    </format>
    <format dxfId="2086">
      <pivotArea dataOnly="0" labelOnly="1" outline="0" axis="axisValues" fieldPosition="0"/>
    </format>
    <format dxfId="2085">
      <pivotArea type="all" dataOnly="0" outline="0" fieldPosition="0"/>
    </format>
    <format dxfId="2084">
      <pivotArea outline="0" collapsedLevelsAreSubtotals="1" fieldPosition="0"/>
    </format>
    <format dxfId="2083">
      <pivotArea dataOnly="0" labelOnly="1" outline="0" axis="axisValues" fieldPosition="0"/>
    </format>
    <format dxfId="2082">
      <pivotArea type="all" dataOnly="0" outline="0" fieldPosition="0"/>
    </format>
    <format dxfId="2081">
      <pivotArea outline="0" collapsedLevelsAreSubtotals="1" fieldPosition="0"/>
    </format>
    <format dxfId="2080">
      <pivotArea dataOnly="0" labelOnly="1" outline="0" axis="axisValues" fieldPosition="0"/>
    </format>
    <format dxfId="2079">
      <pivotArea type="all" dataOnly="0" outline="0" fieldPosition="0"/>
    </format>
    <format dxfId="2078">
      <pivotArea outline="0" collapsedLevelsAreSubtotals="1" fieldPosition="0"/>
    </format>
    <format dxfId="2077">
      <pivotArea dataOnly="0" labelOnly="1" outline="0" axis="axisValues" fieldPosition="0"/>
    </format>
    <format dxfId="2076">
      <pivotArea type="all" dataOnly="0" outline="0" fieldPosition="0"/>
    </format>
    <format dxfId="2075">
      <pivotArea outline="0" collapsedLevelsAreSubtotals="1" fieldPosition="0"/>
    </format>
    <format dxfId="2074">
      <pivotArea dataOnly="0" labelOnly="1" outline="0" axis="axisValues" fieldPosition="0"/>
    </format>
    <format dxfId="2073">
      <pivotArea type="all" dataOnly="0" outline="0" fieldPosition="0"/>
    </format>
    <format dxfId="2072">
      <pivotArea outline="0" collapsedLevelsAreSubtotals="1" fieldPosition="0"/>
    </format>
    <format dxfId="2071">
      <pivotArea dataOnly="0" labelOnly="1" outline="0" axis="axisValues" fieldPosition="0"/>
    </format>
    <format dxfId="2070">
      <pivotArea type="all" dataOnly="0" outline="0" fieldPosition="0"/>
    </format>
    <format dxfId="2069">
      <pivotArea outline="0" collapsedLevelsAreSubtotals="1" fieldPosition="0"/>
    </format>
    <format dxfId="206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3.xml><?xml version="1.0" encoding="utf-8"?>
<pivotTableDefinition xmlns="http://schemas.openxmlformats.org/spreadsheetml/2006/main" xmlns:mc="http://schemas.openxmlformats.org/markup-compatibility/2006" xmlns:xr="http://schemas.microsoft.com/office/spreadsheetml/2014/revision" mc:Ignorable="xr" xr:uid="{2F6E7445-0160-491D-B3B4-C36110300593}" name="PivotTable59"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H201:H202" firstHeaderRow="1" firstDataRow="1" firstDataCol="0" rowPageCount="3" colPageCount="1"/>
  <pivotFields count="64">
    <pivotField showAll="0" defaultSubtotal="0"/>
    <pivotField axis="axisPage" multipleItemSelectionAllowed="1" showAll="0" defaultSubtotal="0">
      <items count="6">
        <item h="1" x="2"/>
        <item h="1" x="1"/>
        <item h="1" x="3"/>
        <item x="4"/>
        <item x="0"/>
        <item h="1" x="5"/>
      </items>
    </pivotField>
    <pivotField showAll="0" defaultSubtotal="0"/>
    <pivotField showAll="0"/>
    <pivotField showAll="0"/>
    <pivotField showAll="0" defaultSubtotal="0"/>
    <pivotField showAll="0" defaultSubtotal="0"/>
    <pivotField axis="axisPage" multipleItemSelectionAllowed="1" showAll="0" defaultSubtotal="0">
      <items count="6">
        <item h="1" x="0"/>
        <item h="1" x="1"/>
        <item x="2"/>
        <item h="1" x="4"/>
        <item h="1" x="3"/>
        <item h="1" x="5"/>
      </items>
    </pivotField>
    <pivotField axis="axisPage" multipleItemSelectionAllowed="1" showAll="0" defaultSubtotal="0">
      <items count="9">
        <item h="1" x="0"/>
        <item x="3"/>
        <item h="1" x="4"/>
        <item h="1" x="5"/>
        <item h="1" x="1"/>
        <item x="2"/>
        <item h="1" x="6"/>
        <item h="1" x="7"/>
        <item h="1" x="8"/>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3">
    <pageField fld="7" hier="-1"/>
    <pageField fld="1" hier="-1"/>
    <pageField fld="8" hier="-1"/>
  </pageFields>
  <dataFields count="1">
    <dataField name="Sum of Units Proposed" fld="32" baseField="0" baseItem="0"/>
  </dataFields>
  <formats count="37">
    <format dxfId="2141">
      <pivotArea type="all" dataOnly="0" outline="0" fieldPosition="0"/>
    </format>
    <format dxfId="2140">
      <pivotArea type="all" dataOnly="0" outline="0" fieldPosition="0"/>
    </format>
    <format dxfId="2139">
      <pivotArea type="all" dataOnly="0" outline="0" fieldPosition="0"/>
    </format>
    <format dxfId="2138">
      <pivotArea type="all" dataOnly="0" outline="0" fieldPosition="0"/>
    </format>
    <format dxfId="2137">
      <pivotArea type="all" dataOnly="0" outline="0" fieldPosition="0"/>
    </format>
    <format dxfId="2136">
      <pivotArea type="all" dataOnly="0" outline="0" fieldPosition="0"/>
    </format>
    <format dxfId="2135">
      <pivotArea type="all" dataOnly="0" outline="0" fieldPosition="0"/>
    </format>
    <format dxfId="2134">
      <pivotArea type="all" dataOnly="0" outline="0" fieldPosition="0"/>
    </format>
    <format dxfId="2133">
      <pivotArea type="all" dataOnly="0" outline="0" fieldPosition="0"/>
    </format>
    <format dxfId="2132">
      <pivotArea type="all" dataOnly="0" outline="0" fieldPosition="0"/>
    </format>
    <format dxfId="2131">
      <pivotArea type="all" dataOnly="0" outline="0" fieldPosition="0"/>
    </format>
    <format dxfId="2130">
      <pivotArea outline="0" collapsedLevelsAreSubtotals="1" fieldPosition="0"/>
    </format>
    <format dxfId="2129">
      <pivotArea dataOnly="0" labelOnly="1" outline="0" axis="axisValues" fieldPosition="0"/>
    </format>
    <format dxfId="2128">
      <pivotArea type="all" dataOnly="0" outline="0" fieldPosition="0"/>
    </format>
    <format dxfId="2127">
      <pivotArea outline="0" collapsedLevelsAreSubtotals="1" fieldPosition="0"/>
    </format>
    <format dxfId="2126">
      <pivotArea dataOnly="0" labelOnly="1" outline="0" axis="axisValues" fieldPosition="0"/>
    </format>
    <format dxfId="2125">
      <pivotArea type="all" dataOnly="0" outline="0" fieldPosition="0"/>
    </format>
    <format dxfId="2124">
      <pivotArea outline="0" collapsedLevelsAreSubtotals="1" fieldPosition="0"/>
    </format>
    <format dxfId="2123">
      <pivotArea dataOnly="0" labelOnly="1" outline="0" axis="axisValues" fieldPosition="0"/>
    </format>
    <format dxfId="2122">
      <pivotArea type="all" dataOnly="0" outline="0" fieldPosition="0"/>
    </format>
    <format dxfId="2121">
      <pivotArea outline="0" collapsedLevelsAreSubtotals="1" fieldPosition="0"/>
    </format>
    <format dxfId="2120">
      <pivotArea dataOnly="0" labelOnly="1" outline="0" axis="axisValues" fieldPosition="0"/>
    </format>
    <format dxfId="2119">
      <pivotArea type="all" dataOnly="0" outline="0" fieldPosition="0"/>
    </format>
    <format dxfId="2118">
      <pivotArea outline="0" collapsedLevelsAreSubtotals="1" fieldPosition="0"/>
    </format>
    <format dxfId="2117">
      <pivotArea dataOnly="0" labelOnly="1" outline="0" axis="axisValues" fieldPosition="0"/>
    </format>
    <format dxfId="2116">
      <pivotArea type="all" dataOnly="0" outline="0" fieldPosition="0"/>
    </format>
    <format dxfId="2115">
      <pivotArea outline="0" collapsedLevelsAreSubtotals="1" fieldPosition="0"/>
    </format>
    <format dxfId="2114">
      <pivotArea dataOnly="0" labelOnly="1" outline="0" axis="axisValues" fieldPosition="0"/>
    </format>
    <format dxfId="2113">
      <pivotArea type="all" dataOnly="0" outline="0" fieldPosition="0"/>
    </format>
    <format dxfId="2112">
      <pivotArea outline="0" collapsedLevelsAreSubtotals="1" fieldPosition="0"/>
    </format>
    <format dxfId="2111">
      <pivotArea dataOnly="0" labelOnly="1" outline="0" axis="axisValues" fieldPosition="0"/>
    </format>
    <format dxfId="2110">
      <pivotArea type="all" dataOnly="0" outline="0" fieldPosition="0"/>
    </format>
    <format dxfId="2109">
      <pivotArea outline="0" collapsedLevelsAreSubtotals="1" fieldPosition="0"/>
    </format>
    <format dxfId="2108">
      <pivotArea dataOnly="0" labelOnly="1" outline="0" axis="axisValues" fieldPosition="0"/>
    </format>
    <format dxfId="2107">
      <pivotArea type="all" dataOnly="0" outline="0" fieldPosition="0"/>
    </format>
    <format dxfId="2106">
      <pivotArea outline="0" collapsedLevelsAreSubtotals="1" fieldPosition="0"/>
    </format>
    <format dxfId="210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4.xml><?xml version="1.0" encoding="utf-8"?>
<pivotTableDefinition xmlns="http://schemas.openxmlformats.org/spreadsheetml/2006/main" xmlns:mc="http://schemas.openxmlformats.org/markup-compatibility/2006" xmlns:xr="http://schemas.microsoft.com/office/spreadsheetml/2014/revision" mc:Ignorable="xr" xr:uid="{5F2610E6-FF5E-478D-B672-B9D837278DED}" name="PivotTable57"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H141:H142" firstHeaderRow="1" firstDataRow="1" firstDataCol="0" rowPageCount="2" colPageCount="1"/>
  <pivotFields count="64">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6">
        <item h="1" x="0"/>
        <item h="1" x="1"/>
        <item x="2"/>
        <item h="1" x="4"/>
        <item h="1" x="3"/>
        <item h="1" x="5"/>
      </items>
    </pivotField>
    <pivotField axis="axisPage" multipleItemSelectionAllowed="1" showAll="0" defaultSubtotal="0">
      <items count="9">
        <item x="0"/>
        <item h="1" x="3"/>
        <item h="1" x="4"/>
        <item h="1" x="5"/>
        <item h="1" x="1"/>
        <item h="1" x="2"/>
        <item h="1" x="6"/>
        <item h="1" x="7"/>
        <item h="1" x="8"/>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7" hier="-1"/>
    <pageField fld="8" hier="-1"/>
  </pageFields>
  <dataFields count="1">
    <dataField name="Sum of Units Proposed" fld="32" baseField="0" baseItem="0"/>
  </dataFields>
  <formats count="37">
    <format dxfId="2178">
      <pivotArea type="all" dataOnly="0" outline="0" fieldPosition="0"/>
    </format>
    <format dxfId="2177">
      <pivotArea type="all" dataOnly="0" outline="0" fieldPosition="0"/>
    </format>
    <format dxfId="2176">
      <pivotArea type="all" dataOnly="0" outline="0" fieldPosition="0"/>
    </format>
    <format dxfId="2175">
      <pivotArea type="all" dataOnly="0" outline="0" fieldPosition="0"/>
    </format>
    <format dxfId="2174">
      <pivotArea type="all" dataOnly="0" outline="0" fieldPosition="0"/>
    </format>
    <format dxfId="2173">
      <pivotArea type="all" dataOnly="0" outline="0" fieldPosition="0"/>
    </format>
    <format dxfId="2172">
      <pivotArea type="all" dataOnly="0" outline="0" fieldPosition="0"/>
    </format>
    <format dxfId="2171">
      <pivotArea type="all" dataOnly="0" outline="0" fieldPosition="0"/>
    </format>
    <format dxfId="2170">
      <pivotArea type="all" dataOnly="0" outline="0" fieldPosition="0"/>
    </format>
    <format dxfId="2169">
      <pivotArea type="all" dataOnly="0" outline="0" fieldPosition="0"/>
    </format>
    <format dxfId="2168">
      <pivotArea type="all" dataOnly="0" outline="0" fieldPosition="0"/>
    </format>
    <format dxfId="2167">
      <pivotArea outline="0" collapsedLevelsAreSubtotals="1" fieldPosition="0"/>
    </format>
    <format dxfId="2166">
      <pivotArea dataOnly="0" labelOnly="1" outline="0" axis="axisValues" fieldPosition="0"/>
    </format>
    <format dxfId="2165">
      <pivotArea type="all" dataOnly="0" outline="0" fieldPosition="0"/>
    </format>
    <format dxfId="2164">
      <pivotArea outline="0" collapsedLevelsAreSubtotals="1" fieldPosition="0"/>
    </format>
    <format dxfId="2163">
      <pivotArea dataOnly="0" labelOnly="1" outline="0" axis="axisValues" fieldPosition="0"/>
    </format>
    <format dxfId="2162">
      <pivotArea type="all" dataOnly="0" outline="0" fieldPosition="0"/>
    </format>
    <format dxfId="2161">
      <pivotArea outline="0" collapsedLevelsAreSubtotals="1" fieldPosition="0"/>
    </format>
    <format dxfId="2160">
      <pivotArea dataOnly="0" labelOnly="1" outline="0" axis="axisValues" fieldPosition="0"/>
    </format>
    <format dxfId="2159">
      <pivotArea type="all" dataOnly="0" outline="0" fieldPosition="0"/>
    </format>
    <format dxfId="2158">
      <pivotArea outline="0" collapsedLevelsAreSubtotals="1" fieldPosition="0"/>
    </format>
    <format dxfId="2157">
      <pivotArea dataOnly="0" labelOnly="1" outline="0" axis="axisValues" fieldPosition="0"/>
    </format>
    <format dxfId="2156">
      <pivotArea type="all" dataOnly="0" outline="0" fieldPosition="0"/>
    </format>
    <format dxfId="2155">
      <pivotArea outline="0" collapsedLevelsAreSubtotals="1" fieldPosition="0"/>
    </format>
    <format dxfId="2154">
      <pivotArea dataOnly="0" labelOnly="1" outline="0" axis="axisValues" fieldPosition="0"/>
    </format>
    <format dxfId="2153">
      <pivotArea type="all" dataOnly="0" outline="0" fieldPosition="0"/>
    </format>
    <format dxfId="2152">
      <pivotArea outline="0" collapsedLevelsAreSubtotals="1" fieldPosition="0"/>
    </format>
    <format dxfId="2151">
      <pivotArea dataOnly="0" labelOnly="1" outline="0" axis="axisValues" fieldPosition="0"/>
    </format>
    <format dxfId="2150">
      <pivotArea type="all" dataOnly="0" outline="0" fieldPosition="0"/>
    </format>
    <format dxfId="2149">
      <pivotArea outline="0" collapsedLevelsAreSubtotals="1" fieldPosition="0"/>
    </format>
    <format dxfId="2148">
      <pivotArea dataOnly="0" labelOnly="1" outline="0" axis="axisValues" fieldPosition="0"/>
    </format>
    <format dxfId="2147">
      <pivotArea type="all" dataOnly="0" outline="0" fieldPosition="0"/>
    </format>
    <format dxfId="2146">
      <pivotArea outline="0" collapsedLevelsAreSubtotals="1" fieldPosition="0"/>
    </format>
    <format dxfId="2145">
      <pivotArea dataOnly="0" labelOnly="1" outline="0" axis="axisValues" fieldPosition="0"/>
    </format>
    <format dxfId="2144">
      <pivotArea type="all" dataOnly="0" outline="0" fieldPosition="0"/>
    </format>
    <format dxfId="2143">
      <pivotArea outline="0" collapsedLevelsAreSubtotals="1" fieldPosition="0"/>
    </format>
    <format dxfId="214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5.xml><?xml version="1.0" encoding="utf-8"?>
<pivotTableDefinition xmlns="http://schemas.openxmlformats.org/spreadsheetml/2006/main" xmlns:mc="http://schemas.openxmlformats.org/markup-compatibility/2006" xmlns:xr="http://schemas.microsoft.com/office/spreadsheetml/2014/revision" mc:Ignorable="xr" xr:uid="{CF2A1662-27AD-4A5F-B577-90BA12175061}" name="PivotTable68" cacheId="3"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E173:E174" firstHeaderRow="1" firstDataRow="1" firstDataCol="0" rowPageCount="3" colPageCount="1"/>
  <pivotFields count="72">
    <pivotField showAll="0" defaultSubtotal="0"/>
    <pivotField axis="axisPage" multipleItemSelectionAllowed="1" showAll="0" defaultSubtotal="0">
      <items count="6">
        <item h="1" x="2"/>
        <item h="1" x="1"/>
        <item h="1" x="3"/>
        <item x="4"/>
        <item x="0"/>
        <item h="1" x="5"/>
      </items>
    </pivotField>
    <pivotField showAll="0" defaultSubtotal="0"/>
    <pivotField showAll="0"/>
    <pivotField showAll="0"/>
    <pivotField showAll="0" defaultSubtotal="0"/>
    <pivotField showAll="0" defaultSubtotal="0"/>
    <pivotField axis="axisPage" multipleItemSelectionAllowed="1" showAll="0" defaultSubtotal="0">
      <items count="9">
        <item h="1" x="0"/>
        <item x="1"/>
        <item h="1" x="2"/>
        <item h="1" m="1" x="7"/>
        <item h="1" m="1" x="8"/>
        <item h="1" x="3"/>
        <item h="1" x="4"/>
        <item h="1" m="1" x="6"/>
        <item h="1" x="5"/>
      </items>
    </pivotField>
    <pivotField axis="axisPage" multipleItemSelectionAllowed="1" showAll="0" defaultSubtotal="0">
      <items count="9">
        <item h="1" x="0"/>
        <item h="1" x="3"/>
        <item x="4"/>
        <item h="1" x="5"/>
        <item h="1" x="1"/>
        <item h="1" x="2"/>
        <item h="1" x="6"/>
        <item h="1" x="7"/>
        <item h="1" x="8"/>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42" baseField="0" baseItem="0"/>
  </dataFields>
  <formats count="37">
    <format dxfId="2215">
      <pivotArea type="all" dataOnly="0" outline="0" fieldPosition="0"/>
    </format>
    <format dxfId="2214">
      <pivotArea type="all" dataOnly="0" outline="0" fieldPosition="0"/>
    </format>
    <format dxfId="2213">
      <pivotArea type="all" dataOnly="0" outline="0" fieldPosition="0"/>
    </format>
    <format dxfId="2212">
      <pivotArea type="all" dataOnly="0" outline="0" fieldPosition="0"/>
    </format>
    <format dxfId="2211">
      <pivotArea type="all" dataOnly="0" outline="0" fieldPosition="0"/>
    </format>
    <format dxfId="2210">
      <pivotArea type="all" dataOnly="0" outline="0" fieldPosition="0"/>
    </format>
    <format dxfId="2209">
      <pivotArea type="all" dataOnly="0" outline="0" fieldPosition="0"/>
    </format>
    <format dxfId="2208">
      <pivotArea type="all" dataOnly="0" outline="0" fieldPosition="0"/>
    </format>
    <format dxfId="2207">
      <pivotArea type="all" dataOnly="0" outline="0" fieldPosition="0"/>
    </format>
    <format dxfId="2206">
      <pivotArea type="all" dataOnly="0" outline="0" fieldPosition="0"/>
    </format>
    <format dxfId="2205">
      <pivotArea type="all" dataOnly="0" outline="0" fieldPosition="0"/>
    </format>
    <format dxfId="2204">
      <pivotArea outline="0" collapsedLevelsAreSubtotals="1" fieldPosition="0"/>
    </format>
    <format dxfId="2203">
      <pivotArea dataOnly="0" labelOnly="1" outline="0" axis="axisValues" fieldPosition="0"/>
    </format>
    <format dxfId="2202">
      <pivotArea type="all" dataOnly="0" outline="0" fieldPosition="0"/>
    </format>
    <format dxfId="2201">
      <pivotArea outline="0" collapsedLevelsAreSubtotals="1" fieldPosition="0"/>
    </format>
    <format dxfId="2200">
      <pivotArea dataOnly="0" labelOnly="1" outline="0" axis="axisValues" fieldPosition="0"/>
    </format>
    <format dxfId="2199">
      <pivotArea type="all" dataOnly="0" outline="0" fieldPosition="0"/>
    </format>
    <format dxfId="2198">
      <pivotArea outline="0" collapsedLevelsAreSubtotals="1" fieldPosition="0"/>
    </format>
    <format dxfId="2197">
      <pivotArea dataOnly="0" labelOnly="1" outline="0" axis="axisValues" fieldPosition="0"/>
    </format>
    <format dxfId="2196">
      <pivotArea type="all" dataOnly="0" outline="0" fieldPosition="0"/>
    </format>
    <format dxfId="2195">
      <pivotArea outline="0" collapsedLevelsAreSubtotals="1" fieldPosition="0"/>
    </format>
    <format dxfId="2194">
      <pivotArea dataOnly="0" labelOnly="1" outline="0" axis="axisValues" fieldPosition="0"/>
    </format>
    <format dxfId="2193">
      <pivotArea type="all" dataOnly="0" outline="0" fieldPosition="0"/>
    </format>
    <format dxfId="2192">
      <pivotArea outline="0" collapsedLevelsAreSubtotals="1" fieldPosition="0"/>
    </format>
    <format dxfId="2191">
      <pivotArea dataOnly="0" labelOnly="1" outline="0" axis="axisValues" fieldPosition="0"/>
    </format>
    <format dxfId="2190">
      <pivotArea type="all" dataOnly="0" outline="0" fieldPosition="0"/>
    </format>
    <format dxfId="2189">
      <pivotArea outline="0" collapsedLevelsAreSubtotals="1" fieldPosition="0"/>
    </format>
    <format dxfId="2188">
      <pivotArea dataOnly="0" labelOnly="1" outline="0" axis="axisValues" fieldPosition="0"/>
    </format>
    <format dxfId="2187">
      <pivotArea type="all" dataOnly="0" outline="0" fieldPosition="0"/>
    </format>
    <format dxfId="2186">
      <pivotArea outline="0" collapsedLevelsAreSubtotals="1" fieldPosition="0"/>
    </format>
    <format dxfId="2185">
      <pivotArea dataOnly="0" labelOnly="1" outline="0" axis="axisValues" fieldPosition="0"/>
    </format>
    <format dxfId="2184">
      <pivotArea type="all" dataOnly="0" outline="0" fieldPosition="0"/>
    </format>
    <format dxfId="2183">
      <pivotArea outline="0" collapsedLevelsAreSubtotals="1" fieldPosition="0"/>
    </format>
    <format dxfId="2182">
      <pivotArea dataOnly="0" labelOnly="1" outline="0" axis="axisValues" fieldPosition="0"/>
    </format>
    <format dxfId="2181">
      <pivotArea type="all" dataOnly="0" outline="0" fieldPosition="0"/>
    </format>
    <format dxfId="2180">
      <pivotArea outline="0" collapsedLevelsAreSubtotals="1" fieldPosition="0"/>
    </format>
    <format dxfId="217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6.xml><?xml version="1.0" encoding="utf-8"?>
<pivotTableDefinition xmlns="http://schemas.openxmlformats.org/spreadsheetml/2006/main" xmlns:mc="http://schemas.openxmlformats.org/markup-compatibility/2006" xmlns:xr="http://schemas.microsoft.com/office/spreadsheetml/2014/revision" mc:Ignorable="xr" xr:uid="{437F1CA0-DB05-4DF5-BF89-324903CE2639}" name="PivotTable34" cacheId="3"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E261:F264" firstHeaderRow="1" firstDataRow="1" firstDataCol="1" rowPageCount="1" colPageCount="1"/>
  <pivotFields count="72">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9">
        <item x="0"/>
        <item h="1" x="1"/>
        <item h="1" x="2"/>
        <item h="1" m="1" x="7"/>
        <item h="1" x="3"/>
        <item h="1" x="4"/>
        <item h="1" m="1" x="6"/>
        <item h="1" m="1" x="8"/>
        <item h="1" x="5"/>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axis="axisRow" showAll="0">
      <items count="3">
        <item x="1"/>
        <item x="0"/>
        <item t="default"/>
      </items>
    </pivotField>
    <pivotField showAll="0"/>
    <pivotField showAll="0"/>
    <pivotField showAll="0"/>
    <pivotField showAll="0"/>
    <pivotField showAll="0"/>
  </pivotFields>
  <rowFields count="1">
    <field x="66"/>
  </rowFields>
  <rowItems count="3">
    <i>
      <x/>
    </i>
    <i>
      <x v="1"/>
    </i>
    <i t="grand">
      <x/>
    </i>
  </rowItems>
  <colItems count="1">
    <i/>
  </colItems>
  <pageFields count="1">
    <pageField fld="7" hier="-1"/>
  </pageFields>
  <dataFields count="1">
    <dataField name="Sum of Net Dwellings" fld="42" baseField="0" baseItem="0"/>
  </dataFields>
  <formats count="40">
    <format dxfId="2255">
      <pivotArea type="all" dataOnly="0" outline="0" fieldPosition="0"/>
    </format>
    <format dxfId="2254">
      <pivotArea type="all" dataOnly="0" outline="0" fieldPosition="0"/>
    </format>
    <format dxfId="2253">
      <pivotArea type="all" dataOnly="0" outline="0" fieldPosition="0"/>
    </format>
    <format dxfId="2252">
      <pivotArea type="all" dataOnly="0" outline="0" fieldPosition="0"/>
    </format>
    <format dxfId="2251">
      <pivotArea type="all" dataOnly="0" outline="0" fieldPosition="0"/>
    </format>
    <format dxfId="2250">
      <pivotArea type="all" dataOnly="0" outline="0" fieldPosition="0"/>
    </format>
    <format dxfId="2249">
      <pivotArea type="all" dataOnly="0" outline="0" fieldPosition="0"/>
    </format>
    <format dxfId="2248">
      <pivotArea type="all" dataOnly="0" outline="0" fieldPosition="0"/>
    </format>
    <format dxfId="2247">
      <pivotArea type="all" dataOnly="0" outline="0" fieldPosition="0"/>
    </format>
    <format dxfId="2246">
      <pivotArea type="all" dataOnly="0" outline="0" fieldPosition="0"/>
    </format>
    <format dxfId="2245">
      <pivotArea type="all" dataOnly="0" outline="0" fieldPosition="0"/>
    </format>
    <format dxfId="2244">
      <pivotArea outline="0" collapsedLevelsAreSubtotals="1" fieldPosition="0"/>
    </format>
    <format dxfId="2243">
      <pivotArea dataOnly="0" labelOnly="1" grandRow="1" outline="0" fieldPosition="0"/>
    </format>
    <format dxfId="2242">
      <pivotArea dataOnly="0" labelOnly="1" outline="0" axis="axisValues" fieldPosition="0"/>
    </format>
    <format dxfId="2241">
      <pivotArea type="all" dataOnly="0" outline="0" fieldPosition="0"/>
    </format>
    <format dxfId="2240">
      <pivotArea outline="0" collapsedLevelsAreSubtotals="1" fieldPosition="0"/>
    </format>
    <format dxfId="2239">
      <pivotArea dataOnly="0" labelOnly="1" grandRow="1" outline="0" fieldPosition="0"/>
    </format>
    <format dxfId="2238">
      <pivotArea dataOnly="0" labelOnly="1" outline="0" axis="axisValues" fieldPosition="0"/>
    </format>
    <format dxfId="2237">
      <pivotArea type="all" dataOnly="0" outline="0" fieldPosition="0"/>
    </format>
    <format dxfId="2236">
      <pivotArea outline="0" collapsedLevelsAreSubtotals="1" fieldPosition="0"/>
    </format>
    <format dxfId="2235">
      <pivotArea dataOnly="0" labelOnly="1" grandRow="1" outline="0" fieldPosition="0"/>
    </format>
    <format dxfId="2234">
      <pivotArea dataOnly="0" labelOnly="1" outline="0" axis="axisValues" fieldPosition="0"/>
    </format>
    <format dxfId="2233">
      <pivotArea type="all" dataOnly="0" outline="0" fieldPosition="0"/>
    </format>
    <format dxfId="2232">
      <pivotArea outline="0" collapsedLevelsAreSubtotals="1" fieldPosition="0"/>
    </format>
    <format dxfId="2231">
      <pivotArea field="66" type="button" dataOnly="0" labelOnly="1" outline="0" axis="axisRow" fieldPosition="0"/>
    </format>
    <format dxfId="2230">
      <pivotArea dataOnly="0" labelOnly="1" fieldPosition="0">
        <references count="1">
          <reference field="66" count="0"/>
        </references>
      </pivotArea>
    </format>
    <format dxfId="2229">
      <pivotArea dataOnly="0" labelOnly="1" grandRow="1" outline="0" fieldPosition="0"/>
    </format>
    <format dxfId="2228">
      <pivotArea dataOnly="0" labelOnly="1" outline="0" axis="axisValues" fieldPosition="0"/>
    </format>
    <format dxfId="2227">
      <pivotArea type="all" dataOnly="0" outline="0" fieldPosition="0"/>
    </format>
    <format dxfId="2226">
      <pivotArea outline="0" collapsedLevelsAreSubtotals="1" fieldPosition="0"/>
    </format>
    <format dxfId="2225">
      <pivotArea field="66" type="button" dataOnly="0" labelOnly="1" outline="0" axis="axisRow" fieldPosition="0"/>
    </format>
    <format dxfId="2224">
      <pivotArea dataOnly="0" labelOnly="1" fieldPosition="0">
        <references count="1">
          <reference field="66" count="0"/>
        </references>
      </pivotArea>
    </format>
    <format dxfId="2223">
      <pivotArea dataOnly="0" labelOnly="1" grandRow="1" outline="0" fieldPosition="0"/>
    </format>
    <format dxfId="2222">
      <pivotArea dataOnly="0" labelOnly="1" outline="0" axis="axisValues" fieldPosition="0"/>
    </format>
    <format dxfId="2221">
      <pivotArea type="all" dataOnly="0" outline="0" fieldPosition="0"/>
    </format>
    <format dxfId="2220">
      <pivotArea outline="0" collapsedLevelsAreSubtotals="1" fieldPosition="0"/>
    </format>
    <format dxfId="2219">
      <pivotArea field="66" type="button" dataOnly="0" labelOnly="1" outline="0" axis="axisRow" fieldPosition="0"/>
    </format>
    <format dxfId="2218">
      <pivotArea dataOnly="0" labelOnly="1" fieldPosition="0">
        <references count="1">
          <reference field="66" count="0"/>
        </references>
      </pivotArea>
    </format>
    <format dxfId="2217">
      <pivotArea dataOnly="0" labelOnly="1" grandRow="1" outline="0" fieldPosition="0"/>
    </format>
    <format dxfId="221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7.xml><?xml version="1.0" encoding="utf-8"?>
<pivotTableDefinition xmlns="http://schemas.openxmlformats.org/spreadsheetml/2006/main" xmlns:mc="http://schemas.openxmlformats.org/markup-compatibility/2006" xmlns:xr="http://schemas.microsoft.com/office/spreadsheetml/2014/revision" mc:Ignorable="xr" xr:uid="{35344BFE-FA70-41E9-BDB7-1A720DBAF711}" name="PivotTable50" cacheId="3"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E115:E116" firstHeaderRow="1" firstDataRow="1" firstDataCol="0" rowPageCount="2" colPageCount="1"/>
  <pivotFields count="72">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9">
        <item h="1" x="0"/>
        <item x="1"/>
        <item h="1" x="2"/>
        <item h="1" m="1" x="7"/>
        <item h="1" m="1" x="8"/>
        <item h="1" x="3"/>
        <item h="1" x="4"/>
        <item h="1" m="1" x="6"/>
        <item h="1" x="5"/>
      </items>
    </pivotField>
    <pivotField axis="axisPage" multipleItemSelectionAllowed="1" showAll="0" defaultSubtotal="0">
      <items count="9">
        <item x="0"/>
        <item h="1" x="3"/>
        <item h="1" x="4"/>
        <item h="1" x="5"/>
        <item h="1" x="1"/>
        <item h="1" x="2"/>
        <item h="1" x="6"/>
        <item h="1" x="7"/>
        <item h="1" x="8"/>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7" hier="-1"/>
    <pageField fld="8" hier="-1"/>
  </pageFields>
  <dataFields count="1">
    <dataField name="Sum of Net Dwellings" fld="42" baseField="0" baseItem="0"/>
  </dataFields>
  <formats count="37">
    <format dxfId="2292">
      <pivotArea type="all" dataOnly="0" outline="0" fieldPosition="0"/>
    </format>
    <format dxfId="2291">
      <pivotArea type="all" dataOnly="0" outline="0" fieldPosition="0"/>
    </format>
    <format dxfId="2290">
      <pivotArea type="all" dataOnly="0" outline="0" fieldPosition="0"/>
    </format>
    <format dxfId="2289">
      <pivotArea type="all" dataOnly="0" outline="0" fieldPosition="0"/>
    </format>
    <format dxfId="2288">
      <pivotArea type="all" dataOnly="0" outline="0" fieldPosition="0"/>
    </format>
    <format dxfId="2287">
      <pivotArea type="all" dataOnly="0" outline="0" fieldPosition="0"/>
    </format>
    <format dxfId="2286">
      <pivotArea type="all" dataOnly="0" outline="0" fieldPosition="0"/>
    </format>
    <format dxfId="2285">
      <pivotArea type="all" dataOnly="0" outline="0" fieldPosition="0"/>
    </format>
    <format dxfId="2284">
      <pivotArea type="all" dataOnly="0" outline="0" fieldPosition="0"/>
    </format>
    <format dxfId="2283">
      <pivotArea type="all" dataOnly="0" outline="0" fieldPosition="0"/>
    </format>
    <format dxfId="2282">
      <pivotArea type="all" dataOnly="0" outline="0" fieldPosition="0"/>
    </format>
    <format dxfId="2281">
      <pivotArea outline="0" collapsedLevelsAreSubtotals="1" fieldPosition="0"/>
    </format>
    <format dxfId="2280">
      <pivotArea dataOnly="0" labelOnly="1" outline="0" axis="axisValues" fieldPosition="0"/>
    </format>
    <format dxfId="2279">
      <pivotArea type="all" dataOnly="0" outline="0" fieldPosition="0"/>
    </format>
    <format dxfId="2278">
      <pivotArea outline="0" collapsedLevelsAreSubtotals="1" fieldPosition="0"/>
    </format>
    <format dxfId="2277">
      <pivotArea dataOnly="0" labelOnly="1" outline="0" axis="axisValues" fieldPosition="0"/>
    </format>
    <format dxfId="2276">
      <pivotArea type="all" dataOnly="0" outline="0" fieldPosition="0"/>
    </format>
    <format dxfId="2275">
      <pivotArea outline="0" collapsedLevelsAreSubtotals="1" fieldPosition="0"/>
    </format>
    <format dxfId="2274">
      <pivotArea dataOnly="0" labelOnly="1" outline="0" axis="axisValues" fieldPosition="0"/>
    </format>
    <format dxfId="2273">
      <pivotArea type="all" dataOnly="0" outline="0" fieldPosition="0"/>
    </format>
    <format dxfId="2272">
      <pivotArea outline="0" collapsedLevelsAreSubtotals="1" fieldPosition="0"/>
    </format>
    <format dxfId="2271">
      <pivotArea dataOnly="0" labelOnly="1" outline="0" axis="axisValues" fieldPosition="0"/>
    </format>
    <format dxfId="2270">
      <pivotArea type="all" dataOnly="0" outline="0" fieldPosition="0"/>
    </format>
    <format dxfId="2269">
      <pivotArea outline="0" collapsedLevelsAreSubtotals="1" fieldPosition="0"/>
    </format>
    <format dxfId="2268">
      <pivotArea dataOnly="0" labelOnly="1" outline="0" axis="axisValues" fieldPosition="0"/>
    </format>
    <format dxfId="2267">
      <pivotArea type="all" dataOnly="0" outline="0" fieldPosition="0"/>
    </format>
    <format dxfId="2266">
      <pivotArea outline="0" collapsedLevelsAreSubtotals="1" fieldPosition="0"/>
    </format>
    <format dxfId="2265">
      <pivotArea dataOnly="0" labelOnly="1" outline="0" axis="axisValues" fieldPosition="0"/>
    </format>
    <format dxfId="2264">
      <pivotArea type="all" dataOnly="0" outline="0" fieldPosition="0"/>
    </format>
    <format dxfId="2263">
      <pivotArea outline="0" collapsedLevelsAreSubtotals="1" fieldPosition="0"/>
    </format>
    <format dxfId="2262">
      <pivotArea dataOnly="0" labelOnly="1" outline="0" axis="axisValues" fieldPosition="0"/>
    </format>
    <format dxfId="2261">
      <pivotArea type="all" dataOnly="0" outline="0" fieldPosition="0"/>
    </format>
    <format dxfId="2260">
      <pivotArea outline="0" collapsedLevelsAreSubtotals="1" fieldPosition="0"/>
    </format>
    <format dxfId="2259">
      <pivotArea dataOnly="0" labelOnly="1" outline="0" axis="axisValues" fieldPosition="0"/>
    </format>
    <format dxfId="2258">
      <pivotArea type="all" dataOnly="0" outline="0" fieldPosition="0"/>
    </format>
    <format dxfId="2257">
      <pivotArea outline="0" collapsedLevelsAreSubtotals="1" fieldPosition="0"/>
    </format>
    <format dxfId="225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8.xml><?xml version="1.0" encoding="utf-8"?>
<pivotTableDefinition xmlns="http://schemas.openxmlformats.org/spreadsheetml/2006/main" xmlns:mc="http://schemas.openxmlformats.org/markup-compatibility/2006" xmlns:xr="http://schemas.microsoft.com/office/spreadsheetml/2014/revision" mc:Ignorable="xr" xr:uid="{ED3DF6B0-E845-40B8-9025-77626093986C}" name="PivotTable40" cacheId="3"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125:B126" firstHeaderRow="1" firstDataRow="1" firstDataCol="0" rowPageCount="2" colPageCount="1"/>
  <pivotFields count="72">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9">
        <item x="0"/>
        <item h="1" x="1"/>
        <item h="1" x="2"/>
        <item h="1" m="1" x="7"/>
        <item h="1" m="1" x="8"/>
        <item h="1" x="3"/>
        <item h="1" x="4"/>
        <item h="1" m="1" x="6"/>
        <item h="1" x="5"/>
      </items>
    </pivotField>
    <pivotField axis="axisPage" multipleItemSelectionAllowed="1" showAll="0" defaultSubtotal="0">
      <items count="9">
        <item h="1" x="0"/>
        <item h="1" x="3"/>
        <item x="4"/>
        <item h="1" x="5"/>
        <item h="1" x="1"/>
        <item h="1" x="2"/>
        <item h="1" x="6"/>
        <item h="1" x="7"/>
        <item h="1" x="8"/>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7" hier="-1"/>
    <pageField fld="8" hier="-1"/>
  </pageFields>
  <dataFields count="1">
    <dataField name="Sum of Units Proposed" fld="32" baseField="0" baseItem="0"/>
  </dataFields>
  <formats count="37">
    <format dxfId="2329">
      <pivotArea type="all" dataOnly="0" outline="0" fieldPosition="0"/>
    </format>
    <format dxfId="2328">
      <pivotArea type="all" dataOnly="0" outline="0" fieldPosition="0"/>
    </format>
    <format dxfId="2327">
      <pivotArea type="all" dataOnly="0" outline="0" fieldPosition="0"/>
    </format>
    <format dxfId="2326">
      <pivotArea type="all" dataOnly="0" outline="0" fieldPosition="0"/>
    </format>
    <format dxfId="2325">
      <pivotArea type="all" dataOnly="0" outline="0" fieldPosition="0"/>
    </format>
    <format dxfId="2324">
      <pivotArea type="all" dataOnly="0" outline="0" fieldPosition="0"/>
    </format>
    <format dxfId="2323">
      <pivotArea type="all" dataOnly="0" outline="0" fieldPosition="0"/>
    </format>
    <format dxfId="2322">
      <pivotArea type="all" dataOnly="0" outline="0" fieldPosition="0"/>
    </format>
    <format dxfId="2321">
      <pivotArea type="all" dataOnly="0" outline="0" fieldPosition="0"/>
    </format>
    <format dxfId="2320">
      <pivotArea type="all" dataOnly="0" outline="0" fieldPosition="0"/>
    </format>
    <format dxfId="2319">
      <pivotArea type="all" dataOnly="0" outline="0" fieldPosition="0"/>
    </format>
    <format dxfId="2318">
      <pivotArea outline="0" collapsedLevelsAreSubtotals="1" fieldPosition="0"/>
    </format>
    <format dxfId="2317">
      <pivotArea dataOnly="0" labelOnly="1" outline="0" axis="axisValues" fieldPosition="0"/>
    </format>
    <format dxfId="2316">
      <pivotArea type="all" dataOnly="0" outline="0" fieldPosition="0"/>
    </format>
    <format dxfId="2315">
      <pivotArea outline="0" collapsedLevelsAreSubtotals="1" fieldPosition="0"/>
    </format>
    <format dxfId="2314">
      <pivotArea dataOnly="0" labelOnly="1" outline="0" axis="axisValues" fieldPosition="0"/>
    </format>
    <format dxfId="2313">
      <pivotArea type="all" dataOnly="0" outline="0" fieldPosition="0"/>
    </format>
    <format dxfId="2312">
      <pivotArea outline="0" collapsedLevelsAreSubtotals="1" fieldPosition="0"/>
    </format>
    <format dxfId="2311">
      <pivotArea dataOnly="0" labelOnly="1" outline="0" axis="axisValues" fieldPosition="0"/>
    </format>
    <format dxfId="2310">
      <pivotArea type="all" dataOnly="0" outline="0" fieldPosition="0"/>
    </format>
    <format dxfId="2309">
      <pivotArea outline="0" collapsedLevelsAreSubtotals="1" fieldPosition="0"/>
    </format>
    <format dxfId="2308">
      <pivotArea dataOnly="0" labelOnly="1" outline="0" axis="axisValues" fieldPosition="0"/>
    </format>
    <format dxfId="2307">
      <pivotArea type="all" dataOnly="0" outline="0" fieldPosition="0"/>
    </format>
    <format dxfId="2306">
      <pivotArea outline="0" collapsedLevelsAreSubtotals="1" fieldPosition="0"/>
    </format>
    <format dxfId="2305">
      <pivotArea dataOnly="0" labelOnly="1" outline="0" axis="axisValues" fieldPosition="0"/>
    </format>
    <format dxfId="2304">
      <pivotArea type="all" dataOnly="0" outline="0" fieldPosition="0"/>
    </format>
    <format dxfId="2303">
      <pivotArea outline="0" collapsedLevelsAreSubtotals="1" fieldPosition="0"/>
    </format>
    <format dxfId="2302">
      <pivotArea dataOnly="0" labelOnly="1" outline="0" axis="axisValues" fieldPosition="0"/>
    </format>
    <format dxfId="2301">
      <pivotArea type="all" dataOnly="0" outline="0" fieldPosition="0"/>
    </format>
    <format dxfId="2300">
      <pivotArea outline="0" collapsedLevelsAreSubtotals="1" fieldPosition="0"/>
    </format>
    <format dxfId="2299">
      <pivotArea dataOnly="0" labelOnly="1" outline="0" axis="axisValues" fieldPosition="0"/>
    </format>
    <format dxfId="2298">
      <pivotArea type="all" dataOnly="0" outline="0" fieldPosition="0"/>
    </format>
    <format dxfId="2297">
      <pivotArea outline="0" collapsedLevelsAreSubtotals="1" fieldPosition="0"/>
    </format>
    <format dxfId="2296">
      <pivotArea dataOnly="0" labelOnly="1" outline="0" axis="axisValues" fieldPosition="0"/>
    </format>
    <format dxfId="2295">
      <pivotArea type="all" dataOnly="0" outline="0" fieldPosition="0"/>
    </format>
    <format dxfId="2294">
      <pivotArea outline="0" collapsedLevelsAreSubtotals="1" fieldPosition="0"/>
    </format>
    <format dxfId="229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9.xml><?xml version="1.0" encoding="utf-8"?>
<pivotTableDefinition xmlns="http://schemas.openxmlformats.org/spreadsheetml/2006/main" xmlns:mc="http://schemas.openxmlformats.org/markup-compatibility/2006" xmlns:xr="http://schemas.microsoft.com/office/spreadsheetml/2014/revision" mc:Ignorable="xr" xr:uid="{0E92F52C-5162-490F-8C43-8E1C869EF366}" name="PivotTable86" cacheId="3" applyNumberFormats="0" applyBorderFormats="0" applyFontFormats="0" applyPatternFormats="0" applyAlignmentFormats="0" applyWidthHeightFormats="1" dataCaption="Values" updatedVersion="8" minRefreshableVersion="3" itemPrintTitles="1" createdVersion="4" indent="0" outline="1" outlineData="1" multipleFieldFilters="0" rowHeaderCaption="SELECT SITES">
  <location ref="F6:G19" firstHeaderRow="1" firstDataRow="1" firstDataCol="1" rowPageCount="1" colPageCount="1"/>
  <pivotFields count="72">
    <pivotField showAll="0"/>
    <pivotField multipleItemSelectionAllowed="1" showAll="0" defaultSubtotal="0"/>
    <pivotField multipleItemSelectionAllowed="1" showAll="0"/>
    <pivotField numFmtId="14" showAll="0"/>
    <pivotField numFmtId="14" showAll="0"/>
    <pivotField showAll="0" defaultSubtotal="0"/>
    <pivotField showAll="0" defaultSubtotal="0"/>
    <pivotField axis="axisPage" multipleItemSelectionAllowed="1" showAll="0">
      <items count="10">
        <item h="1" x="0"/>
        <item h="1" x="1"/>
        <item h="1" x="2"/>
        <item x="4"/>
        <item h="1" x="3"/>
        <item h="1" m="1" x="6"/>
        <item h="1" m="1" x="7"/>
        <item h="1" m="1" x="8"/>
        <item h="1" x="5"/>
        <item t="default"/>
      </items>
    </pivotField>
    <pivotField showAll="0"/>
    <pivotField axis="axisRow" showAll="0">
      <items count="20">
        <item x="9"/>
        <item m="1" x="18"/>
        <item x="16"/>
        <item x="11"/>
        <item x="13"/>
        <item x="6"/>
        <item x="8"/>
        <item x="14"/>
        <item x="15"/>
        <item x="0"/>
        <item x="17"/>
        <item x="3"/>
        <item x="1"/>
        <item x="2"/>
        <item x="4"/>
        <item x="7"/>
        <item x="10"/>
        <item x="12"/>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13">
    <i>
      <x/>
    </i>
    <i>
      <x v="2"/>
    </i>
    <i>
      <x v="3"/>
    </i>
    <i>
      <x v="4"/>
    </i>
    <i>
      <x v="5"/>
    </i>
    <i>
      <x v="6"/>
    </i>
    <i>
      <x v="7"/>
    </i>
    <i>
      <x v="8"/>
    </i>
    <i>
      <x v="15"/>
    </i>
    <i>
      <x v="16"/>
    </i>
    <i>
      <x v="17"/>
    </i>
    <i>
      <x v="18"/>
    </i>
    <i t="grand">
      <x/>
    </i>
  </rowItems>
  <colItems count="1">
    <i/>
  </colItems>
  <pageFields count="1">
    <pageField fld="7" hier="-1"/>
  </pageFields>
  <dataFields count="1">
    <dataField name="Sum of 2022/2026 Total" fld="55" baseField="0" baseItem="0"/>
  </dataFields>
  <formats count="78">
    <format dxfId="2407">
      <pivotArea type="all" dataOnly="0" outline="0" fieldPosition="0"/>
    </format>
    <format dxfId="2406">
      <pivotArea type="all" dataOnly="0" outline="0" fieldPosition="0"/>
    </format>
    <format dxfId="2405">
      <pivotArea type="all" dataOnly="0" outline="0" fieldPosition="0"/>
    </format>
    <format dxfId="2404">
      <pivotArea type="all" dataOnly="0" outline="0" fieldPosition="0"/>
    </format>
    <format dxfId="2403">
      <pivotArea type="all" dataOnly="0" outline="0" fieldPosition="0"/>
    </format>
    <format dxfId="2402">
      <pivotArea type="all" dataOnly="0" outline="0" fieldPosition="0"/>
    </format>
    <format dxfId="2401">
      <pivotArea type="all" dataOnly="0" outline="0" fieldPosition="0"/>
    </format>
    <format dxfId="2400">
      <pivotArea type="all" dataOnly="0" outline="0" fieldPosition="0"/>
    </format>
    <format dxfId="2399">
      <pivotArea type="all" dataOnly="0" outline="0" fieldPosition="0"/>
    </format>
    <format dxfId="2398">
      <pivotArea type="all" dataOnly="0" outline="0" fieldPosition="0"/>
    </format>
    <format dxfId="2397">
      <pivotArea type="all" dataOnly="0" outline="0" fieldPosition="0"/>
    </format>
    <format dxfId="2396">
      <pivotArea outline="0" collapsedLevelsAreSubtotals="1" fieldPosition="0"/>
    </format>
    <format dxfId="2395">
      <pivotArea dataOnly="0" labelOnly="1" outline="0" axis="axisValues" fieldPosition="0"/>
    </format>
    <format dxfId="2394">
      <pivotArea type="all" dataOnly="0" outline="0" fieldPosition="0"/>
    </format>
    <format dxfId="2393">
      <pivotArea outline="0" collapsedLevelsAreSubtotals="1" fieldPosition="0"/>
    </format>
    <format dxfId="2392">
      <pivotArea dataOnly="0" labelOnly="1" grandRow="1" outline="0" fieldPosition="0"/>
    </format>
    <format dxfId="2391">
      <pivotArea dataOnly="0" labelOnly="1" outline="0" axis="axisValues" fieldPosition="0"/>
    </format>
    <format dxfId="2390">
      <pivotArea type="all" dataOnly="0" outline="0" fieldPosition="0"/>
    </format>
    <format dxfId="2389">
      <pivotArea outline="0" collapsedLevelsAreSubtotals="1" fieldPosition="0"/>
    </format>
    <format dxfId="2388">
      <pivotArea dataOnly="0" labelOnly="1" grandRow="1" outline="0" fieldPosition="0"/>
    </format>
    <format dxfId="2387">
      <pivotArea dataOnly="0" labelOnly="1" outline="0" axis="axisValues" fieldPosition="0"/>
    </format>
    <format dxfId="2386">
      <pivotArea type="all" dataOnly="0" outline="0" fieldPosition="0"/>
    </format>
    <format dxfId="2385">
      <pivotArea type="all" dataOnly="0" outline="0" fieldPosition="0"/>
    </format>
    <format dxfId="2384">
      <pivotArea outline="0" collapsedLevelsAreSubtotals="1" fieldPosition="0"/>
    </format>
    <format dxfId="2383">
      <pivotArea dataOnly="0" labelOnly="1" grandRow="1" outline="0" fieldPosition="0"/>
    </format>
    <format dxfId="2382">
      <pivotArea dataOnly="0" labelOnly="1" outline="0" axis="axisValues" fieldPosition="0"/>
    </format>
    <format dxfId="2381">
      <pivotArea type="all" dataOnly="0" outline="0" fieldPosition="0"/>
    </format>
    <format dxfId="2380">
      <pivotArea outline="0" collapsedLevelsAreSubtotals="1" fieldPosition="0"/>
    </format>
    <format dxfId="2379">
      <pivotArea dataOnly="0" labelOnly="1" grandRow="1" outline="0" fieldPosition="0"/>
    </format>
    <format dxfId="2378">
      <pivotArea dataOnly="0" labelOnly="1" outline="0" axis="axisValues" fieldPosition="0"/>
    </format>
    <format dxfId="2377">
      <pivotArea type="all" dataOnly="0" outline="0" fieldPosition="0"/>
    </format>
    <format dxfId="2376">
      <pivotArea outline="0" collapsedLevelsAreSubtotals="1" fieldPosition="0"/>
    </format>
    <format dxfId="2375">
      <pivotArea dataOnly="0" labelOnly="1" grandRow="1" outline="0" fieldPosition="0"/>
    </format>
    <format dxfId="2374">
      <pivotArea dataOnly="0" labelOnly="1" outline="0" axis="axisValues" fieldPosition="0"/>
    </format>
    <format dxfId="2373">
      <pivotArea type="all" dataOnly="0" outline="0" fieldPosition="0"/>
    </format>
    <format dxfId="2372">
      <pivotArea outline="0" collapsedLevelsAreSubtotals="1" fieldPosition="0"/>
    </format>
    <format dxfId="2371">
      <pivotArea dataOnly="0" labelOnly="1" grandRow="1" outline="0" fieldPosition="0"/>
    </format>
    <format dxfId="2370">
      <pivotArea dataOnly="0" labelOnly="1" outline="0" axis="axisValues" fieldPosition="0"/>
    </format>
    <format dxfId="2369">
      <pivotArea type="all" dataOnly="0" outline="0" fieldPosition="0"/>
    </format>
    <format dxfId="2368">
      <pivotArea outline="0" collapsedLevelsAreSubtotals="1" fieldPosition="0"/>
    </format>
    <format dxfId="2367">
      <pivotArea dataOnly="0" labelOnly="1" grandRow="1" outline="0" fieldPosition="0"/>
    </format>
    <format dxfId="2366">
      <pivotArea dataOnly="0" labelOnly="1" outline="0" axis="axisValues" fieldPosition="0"/>
    </format>
    <format dxfId="2365">
      <pivotArea type="all" dataOnly="0" outline="0" fieldPosition="0"/>
    </format>
    <format dxfId="2364">
      <pivotArea outline="0" collapsedLevelsAreSubtotals="1" fieldPosition="0"/>
    </format>
    <format dxfId="2363">
      <pivotArea dataOnly="0" labelOnly="1" grandRow="1" outline="0" fieldPosition="0"/>
    </format>
    <format dxfId="2362">
      <pivotArea dataOnly="0" labelOnly="1" outline="0" axis="axisValues" fieldPosition="0"/>
    </format>
    <format dxfId="2361">
      <pivotArea type="all" dataOnly="0" outline="0" fieldPosition="0"/>
    </format>
    <format dxfId="2360">
      <pivotArea outline="0" collapsedLevelsAreSubtotals="1" fieldPosition="0"/>
    </format>
    <format dxfId="2359">
      <pivotArea dataOnly="0" labelOnly="1" grandRow="1" outline="0" fieldPosition="0"/>
    </format>
    <format dxfId="2358">
      <pivotArea dataOnly="0" labelOnly="1" outline="0" axis="axisValues" fieldPosition="0"/>
    </format>
    <format dxfId="2357">
      <pivotArea type="all" dataOnly="0" outline="0" fieldPosition="0"/>
    </format>
    <format dxfId="2356">
      <pivotArea outline="0" collapsedLevelsAreSubtotals="1" fieldPosition="0"/>
    </format>
    <format dxfId="2355">
      <pivotArea dataOnly="0" labelOnly="1" grandRow="1" outline="0" fieldPosition="0"/>
    </format>
    <format dxfId="2354">
      <pivotArea dataOnly="0" labelOnly="1" outline="0" axis="axisValues" fieldPosition="0"/>
    </format>
    <format dxfId="2353">
      <pivotArea type="all" dataOnly="0" outline="0" fieldPosition="0"/>
    </format>
    <format dxfId="2352">
      <pivotArea type="all" dataOnly="0" outline="0" fieldPosition="0"/>
    </format>
    <format dxfId="2351">
      <pivotArea dataOnly="0" labelOnly="1" grandRow="1" outline="0" fieldPosition="0"/>
    </format>
    <format dxfId="2350">
      <pivotArea dataOnly="0" labelOnly="1" grandRow="1" outline="0" fieldPosition="0"/>
    </format>
    <format dxfId="2349">
      <pivotArea dataOnly="0" labelOnly="1" outline="0" fieldPosition="0">
        <references count="1">
          <reference field="7" count="0"/>
        </references>
      </pivotArea>
    </format>
    <format dxfId="2348">
      <pivotArea collapsedLevelsAreSubtotals="1" fieldPosition="0">
        <references count="1">
          <reference field="9" count="1">
            <x v="0"/>
          </reference>
        </references>
      </pivotArea>
    </format>
    <format dxfId="2347">
      <pivotArea type="all" dataOnly="0" outline="0" fieldPosition="0"/>
    </format>
    <format dxfId="2346">
      <pivotArea outline="0" collapsedLevelsAreSubtotals="1" fieldPosition="0"/>
    </format>
    <format dxfId="2345">
      <pivotArea field="9" type="button" dataOnly="0" labelOnly="1" outline="0" axis="axisRow" fieldPosition="0"/>
    </format>
    <format dxfId="2344">
      <pivotArea dataOnly="0" labelOnly="1" fieldPosition="0">
        <references count="1">
          <reference field="9" count="12">
            <x v="0"/>
            <x v="2"/>
            <x v="3"/>
            <x v="4"/>
            <x v="5"/>
            <x v="6"/>
            <x v="7"/>
            <x v="8"/>
            <x v="15"/>
            <x v="16"/>
            <x v="17"/>
            <x v="18"/>
          </reference>
        </references>
      </pivotArea>
    </format>
    <format dxfId="2343">
      <pivotArea dataOnly="0" labelOnly="1" grandRow="1" outline="0" fieldPosition="0"/>
    </format>
    <format dxfId="2342">
      <pivotArea dataOnly="0" labelOnly="1" outline="0" axis="axisValues" fieldPosition="0"/>
    </format>
    <format dxfId="2341">
      <pivotArea type="all" dataOnly="0" outline="0" fieldPosition="0"/>
    </format>
    <format dxfId="2340">
      <pivotArea outline="0" collapsedLevelsAreSubtotals="1" fieldPosition="0"/>
    </format>
    <format dxfId="2339">
      <pivotArea field="9" type="button" dataOnly="0" labelOnly="1" outline="0" axis="axisRow" fieldPosition="0"/>
    </format>
    <format dxfId="2338">
      <pivotArea dataOnly="0" labelOnly="1" fieldPosition="0">
        <references count="1">
          <reference field="9" count="12">
            <x v="0"/>
            <x v="2"/>
            <x v="3"/>
            <x v="4"/>
            <x v="5"/>
            <x v="6"/>
            <x v="7"/>
            <x v="8"/>
            <x v="15"/>
            <x v="16"/>
            <x v="17"/>
            <x v="18"/>
          </reference>
        </references>
      </pivotArea>
    </format>
    <format dxfId="2337">
      <pivotArea dataOnly="0" labelOnly="1" grandRow="1" outline="0" fieldPosition="0"/>
    </format>
    <format dxfId="2336">
      <pivotArea dataOnly="0" labelOnly="1" outline="0" axis="axisValues" fieldPosition="0"/>
    </format>
    <format dxfId="2335">
      <pivotArea type="all" dataOnly="0" outline="0" fieldPosition="0"/>
    </format>
    <format dxfId="2334">
      <pivotArea outline="0" collapsedLevelsAreSubtotals="1" fieldPosition="0"/>
    </format>
    <format dxfId="2333">
      <pivotArea field="9" type="button" dataOnly="0" labelOnly="1" outline="0" axis="axisRow" fieldPosition="0"/>
    </format>
    <format dxfId="2332">
      <pivotArea dataOnly="0" labelOnly="1" fieldPosition="0">
        <references count="1">
          <reference field="9" count="12">
            <x v="0"/>
            <x v="2"/>
            <x v="3"/>
            <x v="4"/>
            <x v="5"/>
            <x v="6"/>
            <x v="7"/>
            <x v="8"/>
            <x v="15"/>
            <x v="16"/>
            <x v="17"/>
            <x v="18"/>
          </reference>
        </references>
      </pivotArea>
    </format>
    <format dxfId="2331">
      <pivotArea dataOnly="0" labelOnly="1" grandRow="1" outline="0" fieldPosition="0"/>
    </format>
    <format dxfId="233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85A6F93F-99CA-4CC7-9995-C998DA86AF8B}" name="PivotTable73" cacheId="3"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182:B183" firstHeaderRow="1" firstDataRow="1" firstDataCol="0" rowPageCount="3" colPageCount="1"/>
  <pivotFields count="72">
    <pivotField showAll="0" defaultSubtotal="0"/>
    <pivotField axis="axisPage" multipleItemSelectionAllowed="1" showAll="0" defaultSubtotal="0">
      <items count="6">
        <item h="1" x="2"/>
        <item h="1" x="1"/>
        <item h="1" x="3"/>
        <item x="4"/>
        <item x="0"/>
        <item h="1" x="5"/>
      </items>
    </pivotField>
    <pivotField showAll="0" defaultSubtotal="0"/>
    <pivotField showAll="0"/>
    <pivotField showAll="0"/>
    <pivotField showAll="0" defaultSubtotal="0"/>
    <pivotField showAll="0" defaultSubtotal="0"/>
    <pivotField axis="axisPage" multipleItemSelectionAllowed="1" showAll="0" defaultSubtotal="0">
      <items count="9">
        <item x="0"/>
        <item h="1" x="1"/>
        <item h="1" x="2"/>
        <item h="1" m="1" x="7"/>
        <item h="1" m="1" x="8"/>
        <item h="1" x="3"/>
        <item h="1" x="4"/>
        <item h="1" m="1" x="6"/>
        <item h="1" x="5"/>
      </items>
    </pivotField>
    <pivotField axis="axisPage" multipleItemSelectionAllowed="1" showAll="0" defaultSubtotal="0">
      <items count="9">
        <item h="1" x="0"/>
        <item h="1" x="3"/>
        <item x="4"/>
        <item h="1" x="5"/>
        <item h="1" x="1"/>
        <item h="1" x="2"/>
        <item h="1" x="6"/>
        <item h="1" x="7"/>
        <item h="1" x="8"/>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3">
    <pageField fld="7" hier="-1"/>
    <pageField fld="1" hier="-1"/>
    <pageField fld="8" hier="-1"/>
  </pageFields>
  <dataFields count="1">
    <dataField name="Sum of Units Proposed" fld="32" baseField="0" baseItem="0"/>
  </dataFields>
  <formats count="37">
    <format dxfId="233">
      <pivotArea type="all" dataOnly="0" outline="0" fieldPosition="0"/>
    </format>
    <format dxfId="232">
      <pivotArea type="all" dataOnly="0" outline="0" fieldPosition="0"/>
    </format>
    <format dxfId="231">
      <pivotArea type="all" dataOnly="0" outline="0" fieldPosition="0"/>
    </format>
    <format dxfId="230">
      <pivotArea type="all" dataOnly="0" outline="0" fieldPosition="0"/>
    </format>
    <format dxfId="229">
      <pivotArea type="all" dataOnly="0" outline="0" fieldPosition="0"/>
    </format>
    <format dxfId="228">
      <pivotArea type="all" dataOnly="0" outline="0" fieldPosition="0"/>
    </format>
    <format dxfId="227">
      <pivotArea type="all" dataOnly="0" outline="0" fieldPosition="0"/>
    </format>
    <format dxfId="226">
      <pivotArea type="all" dataOnly="0" outline="0" fieldPosition="0"/>
    </format>
    <format dxfId="225">
      <pivotArea type="all" dataOnly="0" outline="0" fieldPosition="0"/>
    </format>
    <format dxfId="224">
      <pivotArea type="all" dataOnly="0" outline="0" fieldPosition="0"/>
    </format>
    <format dxfId="223">
      <pivotArea type="all" dataOnly="0" outline="0" fieldPosition="0"/>
    </format>
    <format dxfId="222">
      <pivotArea outline="0" collapsedLevelsAreSubtotals="1" fieldPosition="0"/>
    </format>
    <format dxfId="221">
      <pivotArea dataOnly="0" labelOnly="1" outline="0" axis="axisValues" fieldPosition="0"/>
    </format>
    <format dxfId="220">
      <pivotArea type="all" dataOnly="0" outline="0" fieldPosition="0"/>
    </format>
    <format dxfId="219">
      <pivotArea outline="0" collapsedLevelsAreSubtotals="1" fieldPosition="0"/>
    </format>
    <format dxfId="218">
      <pivotArea dataOnly="0" labelOnly="1" outline="0" axis="axisValues" fieldPosition="0"/>
    </format>
    <format dxfId="217">
      <pivotArea type="all" dataOnly="0" outline="0" fieldPosition="0"/>
    </format>
    <format dxfId="216">
      <pivotArea outline="0" collapsedLevelsAreSubtotals="1" fieldPosition="0"/>
    </format>
    <format dxfId="215">
      <pivotArea dataOnly="0" labelOnly="1" outline="0" axis="axisValues" fieldPosition="0"/>
    </format>
    <format dxfId="214">
      <pivotArea type="all" dataOnly="0" outline="0" fieldPosition="0"/>
    </format>
    <format dxfId="213">
      <pivotArea outline="0" collapsedLevelsAreSubtotals="1" fieldPosition="0"/>
    </format>
    <format dxfId="212">
      <pivotArea dataOnly="0" labelOnly="1" outline="0" axis="axisValues" fieldPosition="0"/>
    </format>
    <format dxfId="211">
      <pivotArea type="all" dataOnly="0" outline="0" fieldPosition="0"/>
    </format>
    <format dxfId="210">
      <pivotArea outline="0" collapsedLevelsAreSubtotals="1" fieldPosition="0"/>
    </format>
    <format dxfId="209">
      <pivotArea dataOnly="0" labelOnly="1" outline="0" axis="axisValues" fieldPosition="0"/>
    </format>
    <format dxfId="208">
      <pivotArea type="all" dataOnly="0" outline="0" fieldPosition="0"/>
    </format>
    <format dxfId="207">
      <pivotArea outline="0" collapsedLevelsAreSubtotals="1" fieldPosition="0"/>
    </format>
    <format dxfId="206">
      <pivotArea dataOnly="0" labelOnly="1" outline="0" axis="axisValues" fieldPosition="0"/>
    </format>
    <format dxfId="205">
      <pivotArea type="all" dataOnly="0" outline="0" fieldPosition="0"/>
    </format>
    <format dxfId="204">
      <pivotArea outline="0" collapsedLevelsAreSubtotals="1" fieldPosition="0"/>
    </format>
    <format dxfId="203">
      <pivotArea dataOnly="0" labelOnly="1" outline="0" axis="axisValues" fieldPosition="0"/>
    </format>
    <format dxfId="202">
      <pivotArea type="all" dataOnly="0" outline="0" fieldPosition="0"/>
    </format>
    <format dxfId="201">
      <pivotArea outline="0" collapsedLevelsAreSubtotals="1" fieldPosition="0"/>
    </format>
    <format dxfId="200">
      <pivotArea dataOnly="0" labelOnly="1" outline="0" axis="axisValues" fieldPosition="0"/>
    </format>
    <format dxfId="199">
      <pivotArea type="all" dataOnly="0" outline="0" fieldPosition="0"/>
    </format>
    <format dxfId="198">
      <pivotArea outline="0" collapsedLevelsAreSubtotals="1" fieldPosition="0"/>
    </format>
    <format dxfId="19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0.xml><?xml version="1.0" encoding="utf-8"?>
<pivotTableDefinition xmlns="http://schemas.openxmlformats.org/spreadsheetml/2006/main" xmlns:mc="http://schemas.openxmlformats.org/markup-compatibility/2006" xmlns:xr="http://schemas.microsoft.com/office/spreadsheetml/2014/revision" mc:Ignorable="xr" xr:uid="{2F78A469-9F2F-4B2B-AD16-134651661935}" name="PivotTable10" cacheId="3"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62:B63" firstHeaderRow="1" firstDataRow="1" firstDataCol="0" rowPageCount="2" colPageCount="1"/>
  <pivotFields count="72">
    <pivotField showAll="0" defaultSubtotal="0"/>
    <pivotField axis="axisPage" multipleItemSelectionAllowed="1" showAll="0" defaultSubtotal="0">
      <items count="6">
        <item h="1" x="2"/>
        <item h="1" x="1"/>
        <item h="1" x="3"/>
        <item x="4"/>
        <item x="0"/>
        <item h="1" x="5"/>
      </items>
    </pivotField>
    <pivotField showAll="0" defaultSubtotal="0"/>
    <pivotField showAll="0"/>
    <pivotField showAll="0"/>
    <pivotField showAll="0" defaultSubtotal="0"/>
    <pivotField showAll="0" defaultSubtotal="0"/>
    <pivotField axis="axisPage" multipleItemSelectionAllowed="1" showAll="0" defaultSubtotal="0">
      <items count="9">
        <item x="0"/>
        <item h="1" x="1"/>
        <item h="1" x="2"/>
        <item h="1" m="1" x="7"/>
        <item h="1" m="1" x="8"/>
        <item h="1" x="3"/>
        <item h="1" x="4"/>
        <item h="1" m="1" x="6"/>
        <item h="1" x="5"/>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7" hier="-1"/>
    <pageField fld="1" hier="-1"/>
  </pageFields>
  <dataFields count="1">
    <dataField name="Sum of Net Dwellings" fld="42" baseField="0" baseItem="0"/>
  </dataFields>
  <formats count="37">
    <format dxfId="2444">
      <pivotArea type="all" dataOnly="0" outline="0" fieldPosition="0"/>
    </format>
    <format dxfId="2443">
      <pivotArea type="all" dataOnly="0" outline="0" fieldPosition="0"/>
    </format>
    <format dxfId="2442">
      <pivotArea type="all" dataOnly="0" outline="0" fieldPosition="0"/>
    </format>
    <format dxfId="2441">
      <pivotArea type="all" dataOnly="0" outline="0" fieldPosition="0"/>
    </format>
    <format dxfId="2440">
      <pivotArea type="all" dataOnly="0" outline="0" fieldPosition="0"/>
    </format>
    <format dxfId="2439">
      <pivotArea type="all" dataOnly="0" outline="0" fieldPosition="0"/>
    </format>
    <format dxfId="2438">
      <pivotArea type="all" dataOnly="0" outline="0" fieldPosition="0"/>
    </format>
    <format dxfId="2437">
      <pivotArea type="all" dataOnly="0" outline="0" fieldPosition="0"/>
    </format>
    <format dxfId="2436">
      <pivotArea type="all" dataOnly="0" outline="0" fieldPosition="0"/>
    </format>
    <format dxfId="2435">
      <pivotArea type="all" dataOnly="0" outline="0" fieldPosition="0"/>
    </format>
    <format dxfId="2434">
      <pivotArea type="all" dataOnly="0" outline="0" fieldPosition="0"/>
    </format>
    <format dxfId="2433">
      <pivotArea outline="0" collapsedLevelsAreSubtotals="1" fieldPosition="0"/>
    </format>
    <format dxfId="2432">
      <pivotArea dataOnly="0" labelOnly="1" outline="0" axis="axisValues" fieldPosition="0"/>
    </format>
    <format dxfId="2431">
      <pivotArea type="all" dataOnly="0" outline="0" fieldPosition="0"/>
    </format>
    <format dxfId="2430">
      <pivotArea outline="0" collapsedLevelsAreSubtotals="1" fieldPosition="0"/>
    </format>
    <format dxfId="2429">
      <pivotArea dataOnly="0" labelOnly="1" outline="0" axis="axisValues" fieldPosition="0"/>
    </format>
    <format dxfId="2428">
      <pivotArea type="all" dataOnly="0" outline="0" fieldPosition="0"/>
    </format>
    <format dxfId="2427">
      <pivotArea outline="0" collapsedLevelsAreSubtotals="1" fieldPosition="0"/>
    </format>
    <format dxfId="2426">
      <pivotArea dataOnly="0" labelOnly="1" outline="0" axis="axisValues" fieldPosition="0"/>
    </format>
    <format dxfId="2425">
      <pivotArea type="all" dataOnly="0" outline="0" fieldPosition="0"/>
    </format>
    <format dxfId="2424">
      <pivotArea outline="0" collapsedLevelsAreSubtotals="1" fieldPosition="0"/>
    </format>
    <format dxfId="2423">
      <pivotArea dataOnly="0" labelOnly="1" outline="0" axis="axisValues" fieldPosition="0"/>
    </format>
    <format dxfId="2422">
      <pivotArea type="all" dataOnly="0" outline="0" fieldPosition="0"/>
    </format>
    <format dxfId="2421">
      <pivotArea outline="0" collapsedLevelsAreSubtotals="1" fieldPosition="0"/>
    </format>
    <format dxfId="2420">
      <pivotArea dataOnly="0" labelOnly="1" outline="0" axis="axisValues" fieldPosition="0"/>
    </format>
    <format dxfId="2419">
      <pivotArea type="all" dataOnly="0" outline="0" fieldPosition="0"/>
    </format>
    <format dxfId="2418">
      <pivotArea outline="0" collapsedLevelsAreSubtotals="1" fieldPosition="0"/>
    </format>
    <format dxfId="2417">
      <pivotArea dataOnly="0" labelOnly="1" outline="0" axis="axisValues" fieldPosition="0"/>
    </format>
    <format dxfId="2416">
      <pivotArea type="all" dataOnly="0" outline="0" fieldPosition="0"/>
    </format>
    <format dxfId="2415">
      <pivotArea outline="0" collapsedLevelsAreSubtotals="1" fieldPosition="0"/>
    </format>
    <format dxfId="2414">
      <pivotArea dataOnly="0" labelOnly="1" outline="0" axis="axisValues" fieldPosition="0"/>
    </format>
    <format dxfId="2413">
      <pivotArea type="all" dataOnly="0" outline="0" fieldPosition="0"/>
    </format>
    <format dxfId="2412">
      <pivotArea outline="0" collapsedLevelsAreSubtotals="1" fieldPosition="0"/>
    </format>
    <format dxfId="2411">
      <pivotArea dataOnly="0" labelOnly="1" outline="0" axis="axisValues" fieldPosition="0"/>
    </format>
    <format dxfId="2410">
      <pivotArea type="all" dataOnly="0" outline="0" fieldPosition="0"/>
    </format>
    <format dxfId="2409">
      <pivotArea outline="0" collapsedLevelsAreSubtotals="1" fieldPosition="0"/>
    </format>
    <format dxfId="240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1.xml><?xml version="1.0" encoding="utf-8"?>
<pivotTableDefinition xmlns="http://schemas.openxmlformats.org/spreadsheetml/2006/main" xmlns:mc="http://schemas.openxmlformats.org/markup-compatibility/2006" xmlns:xr="http://schemas.microsoft.com/office/spreadsheetml/2014/revision" mc:Ignorable="xr" xr:uid="{64FC576F-BCCB-495C-9730-80E8FA1CE350}" name="PivotTable21" cacheId="3"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80:B81" firstHeaderRow="1" firstDataRow="1" firstDataCol="0" rowPageCount="2" colPageCount="1"/>
  <pivotFields count="72">
    <pivotField showAll="0" defaultSubtotal="0"/>
    <pivotField axis="axisPage" multipleItemSelectionAllowed="1" showAll="0" defaultSubtotal="0">
      <items count="6">
        <item x="2"/>
        <item x="1"/>
        <item x="3"/>
        <item h="1" x="4"/>
        <item h="1" x="0"/>
        <item h="1" x="5"/>
      </items>
    </pivotField>
    <pivotField showAll="0" defaultSubtotal="0"/>
    <pivotField showAll="0"/>
    <pivotField showAll="0"/>
    <pivotField showAll="0" defaultSubtotal="0"/>
    <pivotField showAll="0" defaultSubtotal="0"/>
    <pivotField axis="axisPage" multipleItemSelectionAllowed="1" showAll="0" defaultSubtotal="0">
      <items count="9">
        <item x="0"/>
        <item h="1" x="1"/>
        <item h="1" x="2"/>
        <item h="1" m="1" x="7"/>
        <item h="1" m="1" x="8"/>
        <item h="1" x="3"/>
        <item h="1" x="4"/>
        <item h="1" m="1" x="6"/>
        <item h="1" x="5"/>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7" hier="-1"/>
    <pageField fld="1" hier="-1"/>
  </pageFields>
  <dataFields count="1">
    <dataField name="Sum of Net Dwellings" fld="42" baseField="0" baseItem="0"/>
  </dataFields>
  <formats count="37">
    <format dxfId="2481">
      <pivotArea type="all" dataOnly="0" outline="0" fieldPosition="0"/>
    </format>
    <format dxfId="2480">
      <pivotArea type="all" dataOnly="0" outline="0" fieldPosition="0"/>
    </format>
    <format dxfId="2479">
      <pivotArea type="all" dataOnly="0" outline="0" fieldPosition="0"/>
    </format>
    <format dxfId="2478">
      <pivotArea type="all" dataOnly="0" outline="0" fieldPosition="0"/>
    </format>
    <format dxfId="2477">
      <pivotArea type="all" dataOnly="0" outline="0" fieldPosition="0"/>
    </format>
    <format dxfId="2476">
      <pivotArea type="all" dataOnly="0" outline="0" fieldPosition="0"/>
    </format>
    <format dxfId="2475">
      <pivotArea type="all" dataOnly="0" outline="0" fieldPosition="0"/>
    </format>
    <format dxfId="2474">
      <pivotArea type="all" dataOnly="0" outline="0" fieldPosition="0"/>
    </format>
    <format dxfId="2473">
      <pivotArea type="all" dataOnly="0" outline="0" fieldPosition="0"/>
    </format>
    <format dxfId="2472">
      <pivotArea type="all" dataOnly="0" outline="0" fieldPosition="0"/>
    </format>
    <format dxfId="2471">
      <pivotArea type="all" dataOnly="0" outline="0" fieldPosition="0"/>
    </format>
    <format dxfId="2470">
      <pivotArea outline="0" collapsedLevelsAreSubtotals="1" fieldPosition="0"/>
    </format>
    <format dxfId="2469">
      <pivotArea dataOnly="0" labelOnly="1" outline="0" axis="axisValues" fieldPosition="0"/>
    </format>
    <format dxfId="2468">
      <pivotArea type="all" dataOnly="0" outline="0" fieldPosition="0"/>
    </format>
    <format dxfId="2467">
      <pivotArea outline="0" collapsedLevelsAreSubtotals="1" fieldPosition="0"/>
    </format>
    <format dxfId="2466">
      <pivotArea dataOnly="0" labelOnly="1" outline="0" axis="axisValues" fieldPosition="0"/>
    </format>
    <format dxfId="2465">
      <pivotArea type="all" dataOnly="0" outline="0" fieldPosition="0"/>
    </format>
    <format dxfId="2464">
      <pivotArea outline="0" collapsedLevelsAreSubtotals="1" fieldPosition="0"/>
    </format>
    <format dxfId="2463">
      <pivotArea dataOnly="0" labelOnly="1" outline="0" axis="axisValues" fieldPosition="0"/>
    </format>
    <format dxfId="2462">
      <pivotArea type="all" dataOnly="0" outline="0" fieldPosition="0"/>
    </format>
    <format dxfId="2461">
      <pivotArea outline="0" collapsedLevelsAreSubtotals="1" fieldPosition="0"/>
    </format>
    <format dxfId="2460">
      <pivotArea dataOnly="0" labelOnly="1" outline="0" axis="axisValues" fieldPosition="0"/>
    </format>
    <format dxfId="2459">
      <pivotArea type="all" dataOnly="0" outline="0" fieldPosition="0"/>
    </format>
    <format dxfId="2458">
      <pivotArea outline="0" collapsedLevelsAreSubtotals="1" fieldPosition="0"/>
    </format>
    <format dxfId="2457">
      <pivotArea dataOnly="0" labelOnly="1" outline="0" axis="axisValues" fieldPosition="0"/>
    </format>
    <format dxfId="2456">
      <pivotArea type="all" dataOnly="0" outline="0" fieldPosition="0"/>
    </format>
    <format dxfId="2455">
      <pivotArea outline="0" collapsedLevelsAreSubtotals="1" fieldPosition="0"/>
    </format>
    <format dxfId="2454">
      <pivotArea dataOnly="0" labelOnly="1" outline="0" axis="axisValues" fieldPosition="0"/>
    </format>
    <format dxfId="2453">
      <pivotArea type="all" dataOnly="0" outline="0" fieldPosition="0"/>
    </format>
    <format dxfId="2452">
      <pivotArea outline="0" collapsedLevelsAreSubtotals="1" fieldPosition="0"/>
    </format>
    <format dxfId="2451">
      <pivotArea dataOnly="0" labelOnly="1" outline="0" axis="axisValues" fieldPosition="0"/>
    </format>
    <format dxfId="2450">
      <pivotArea type="all" dataOnly="0" outline="0" fieldPosition="0"/>
    </format>
    <format dxfId="2449">
      <pivotArea outline="0" collapsedLevelsAreSubtotals="1" fieldPosition="0"/>
    </format>
    <format dxfId="2448">
      <pivotArea dataOnly="0" labelOnly="1" outline="0" axis="axisValues" fieldPosition="0"/>
    </format>
    <format dxfId="2447">
      <pivotArea type="all" dataOnly="0" outline="0" fieldPosition="0"/>
    </format>
    <format dxfId="2446">
      <pivotArea outline="0" collapsedLevelsAreSubtotals="1" fieldPosition="0"/>
    </format>
    <format dxfId="244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2.xml><?xml version="1.0" encoding="utf-8"?>
<pivotTableDefinition xmlns="http://schemas.openxmlformats.org/spreadsheetml/2006/main" xmlns:mc="http://schemas.openxmlformats.org/markup-compatibility/2006" xmlns:xr="http://schemas.microsoft.com/office/spreadsheetml/2014/revision" mc:Ignorable="xr" xr:uid="{676D59D2-4C65-4B6C-8588-C29CFBC376F0}" name="PivotTable12" cacheId="3"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E71:E72" firstHeaderRow="1" firstDataRow="1" firstDataCol="0" rowPageCount="2" colPageCount="1"/>
  <pivotFields count="72">
    <pivotField showAll="0" defaultSubtotal="0"/>
    <pivotField axis="axisPage" multipleItemSelectionAllowed="1" showAll="0" defaultSubtotal="0">
      <items count="6">
        <item h="1" x="2"/>
        <item h="1" x="1"/>
        <item h="1" x="3"/>
        <item x="4"/>
        <item x="0"/>
        <item h="1" x="5"/>
      </items>
    </pivotField>
    <pivotField showAll="0" defaultSubtotal="0"/>
    <pivotField showAll="0"/>
    <pivotField showAll="0"/>
    <pivotField showAll="0" defaultSubtotal="0"/>
    <pivotField showAll="0" defaultSubtotal="0"/>
    <pivotField axis="axisPage" multipleItemSelectionAllowed="1" showAll="0" defaultSubtotal="0">
      <items count="9">
        <item h="1" x="0"/>
        <item x="1"/>
        <item h="1" x="2"/>
        <item h="1" m="1" x="7"/>
        <item h="1" m="1" x="8"/>
        <item h="1" x="3"/>
        <item h="1" x="4"/>
        <item h="1" m="1" x="6"/>
        <item h="1" x="5"/>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7" hier="-1"/>
    <pageField fld="1" hier="-1"/>
  </pageFields>
  <dataFields count="1">
    <dataField name="Sum of Units Proposed" fld="32" baseField="0" baseItem="0"/>
  </dataFields>
  <formats count="37">
    <format dxfId="2518">
      <pivotArea type="all" dataOnly="0" outline="0" fieldPosition="0"/>
    </format>
    <format dxfId="2517">
      <pivotArea type="all" dataOnly="0" outline="0" fieldPosition="0"/>
    </format>
    <format dxfId="2516">
      <pivotArea type="all" dataOnly="0" outline="0" fieldPosition="0"/>
    </format>
    <format dxfId="2515">
      <pivotArea type="all" dataOnly="0" outline="0" fieldPosition="0"/>
    </format>
    <format dxfId="2514">
      <pivotArea type="all" dataOnly="0" outline="0" fieldPosition="0"/>
    </format>
    <format dxfId="2513">
      <pivotArea type="all" dataOnly="0" outline="0" fieldPosition="0"/>
    </format>
    <format dxfId="2512">
      <pivotArea type="all" dataOnly="0" outline="0" fieldPosition="0"/>
    </format>
    <format dxfId="2511">
      <pivotArea type="all" dataOnly="0" outline="0" fieldPosition="0"/>
    </format>
    <format dxfId="2510">
      <pivotArea type="all" dataOnly="0" outline="0" fieldPosition="0"/>
    </format>
    <format dxfId="2509">
      <pivotArea type="all" dataOnly="0" outline="0" fieldPosition="0"/>
    </format>
    <format dxfId="2508">
      <pivotArea type="all" dataOnly="0" outline="0" fieldPosition="0"/>
    </format>
    <format dxfId="2507">
      <pivotArea outline="0" collapsedLevelsAreSubtotals="1" fieldPosition="0"/>
    </format>
    <format dxfId="2506">
      <pivotArea dataOnly="0" labelOnly="1" outline="0" axis="axisValues" fieldPosition="0"/>
    </format>
    <format dxfId="2505">
      <pivotArea type="all" dataOnly="0" outline="0" fieldPosition="0"/>
    </format>
    <format dxfId="2504">
      <pivotArea outline="0" collapsedLevelsAreSubtotals="1" fieldPosition="0"/>
    </format>
    <format dxfId="2503">
      <pivotArea dataOnly="0" labelOnly="1" outline="0" axis="axisValues" fieldPosition="0"/>
    </format>
    <format dxfId="2502">
      <pivotArea type="all" dataOnly="0" outline="0" fieldPosition="0"/>
    </format>
    <format dxfId="2501">
      <pivotArea outline="0" collapsedLevelsAreSubtotals="1" fieldPosition="0"/>
    </format>
    <format dxfId="2500">
      <pivotArea dataOnly="0" labelOnly="1" outline="0" axis="axisValues" fieldPosition="0"/>
    </format>
    <format dxfId="2499">
      <pivotArea type="all" dataOnly="0" outline="0" fieldPosition="0"/>
    </format>
    <format dxfId="2498">
      <pivotArea outline="0" collapsedLevelsAreSubtotals="1" fieldPosition="0"/>
    </format>
    <format dxfId="2497">
      <pivotArea dataOnly="0" labelOnly="1" outline="0" axis="axisValues" fieldPosition="0"/>
    </format>
    <format dxfId="2496">
      <pivotArea type="all" dataOnly="0" outline="0" fieldPosition="0"/>
    </format>
    <format dxfId="2495">
      <pivotArea outline="0" collapsedLevelsAreSubtotals="1" fieldPosition="0"/>
    </format>
    <format dxfId="2494">
      <pivotArea dataOnly="0" labelOnly="1" outline="0" axis="axisValues" fieldPosition="0"/>
    </format>
    <format dxfId="2493">
      <pivotArea type="all" dataOnly="0" outline="0" fieldPosition="0"/>
    </format>
    <format dxfId="2492">
      <pivotArea outline="0" collapsedLevelsAreSubtotals="1" fieldPosition="0"/>
    </format>
    <format dxfId="2491">
      <pivotArea dataOnly="0" labelOnly="1" outline="0" axis="axisValues" fieldPosition="0"/>
    </format>
    <format dxfId="2490">
      <pivotArea type="all" dataOnly="0" outline="0" fieldPosition="0"/>
    </format>
    <format dxfId="2489">
      <pivotArea outline="0" collapsedLevelsAreSubtotals="1" fieldPosition="0"/>
    </format>
    <format dxfId="2488">
      <pivotArea dataOnly="0" labelOnly="1" outline="0" axis="axisValues" fieldPosition="0"/>
    </format>
    <format dxfId="2487">
      <pivotArea type="all" dataOnly="0" outline="0" fieldPosition="0"/>
    </format>
    <format dxfId="2486">
      <pivotArea outline="0" collapsedLevelsAreSubtotals="1" fieldPosition="0"/>
    </format>
    <format dxfId="2485">
      <pivotArea dataOnly="0" labelOnly="1" outline="0" axis="axisValues" fieldPosition="0"/>
    </format>
    <format dxfId="2484">
      <pivotArea type="all" dataOnly="0" outline="0" fieldPosition="0"/>
    </format>
    <format dxfId="2483">
      <pivotArea outline="0" collapsedLevelsAreSubtotals="1" fieldPosition="0"/>
    </format>
    <format dxfId="248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3.xml><?xml version="1.0" encoding="utf-8"?>
<pivotTableDefinition xmlns="http://schemas.openxmlformats.org/spreadsheetml/2006/main" xmlns:mc="http://schemas.openxmlformats.org/markup-compatibility/2006" xmlns:xr="http://schemas.microsoft.com/office/spreadsheetml/2014/revision" mc:Ignorable="xr" xr:uid="{03D26D9E-C010-437B-8A22-37820089D8F3}" name="PivotTable83" cacheId="3"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434:H446" firstHeaderRow="0" firstDataRow="1" firstDataCol="1" rowPageCount="1" colPageCount="1"/>
  <pivotFields count="72">
    <pivotField showAll="0" defaultSubtotal="0"/>
    <pivotField multipleItemSelectionAllowed="1" showAll="0" defaultSubtotal="0"/>
    <pivotField multipleItemSelectionAllowed="1" showAll="0" defaultSubtotal="0"/>
    <pivotField showAll="0"/>
    <pivotField showAll="0"/>
    <pivotField showAll="0" defaultSubtotal="0"/>
    <pivotField showAll="0" defaultSubtotal="0"/>
    <pivotField axis="axisPage" multipleItemSelectionAllowed="1" showAll="0" defaultSubtotal="0">
      <items count="9">
        <item h="1" x="0"/>
        <item h="1" x="1"/>
        <item h="1" x="2"/>
        <item h="1" m="1" x="7"/>
        <item h="1" m="1" x="8"/>
        <item x="3"/>
        <item x="4"/>
        <item h="1" m="1" x="6"/>
        <item h="1" x="5"/>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defaultSubtotal="0"/>
    <pivotField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 dataField="1" showAll="0"/>
    <pivotField showAll="0"/>
    <pivotField showAll="0"/>
    <pivotField showAll="0"/>
    <pivotField showAll="0"/>
    <pivotField showAll="0"/>
    <pivotField showAll="0" defaultSubtotal="0">
      <items count="21">
        <item x="0"/>
        <item x="6"/>
        <item x="14"/>
        <item x="4"/>
        <item x="16"/>
        <item x="9"/>
        <item x="3"/>
        <item x="7"/>
        <item x="5"/>
        <item x="11"/>
        <item x="13"/>
        <item x="8"/>
        <item x="10"/>
        <item x="1"/>
        <item x="2"/>
        <item x="12"/>
        <item x="17"/>
        <item x="15"/>
        <item x="19"/>
        <item m="1" x="20"/>
        <item x="18"/>
      </items>
    </pivotField>
    <pivotField axis="axisRow" showAll="0">
      <items count="21">
        <item x="5"/>
        <item x="1"/>
        <item x="6"/>
        <item x="9"/>
        <item x="12"/>
        <item x="17"/>
        <item x="11"/>
        <item x="14"/>
        <item x="13"/>
        <item x="10"/>
        <item x="16"/>
        <item x="4"/>
        <item x="8"/>
        <item x="0"/>
        <item x="2"/>
        <item x="3"/>
        <item x="7"/>
        <item x="15"/>
        <item x="18"/>
        <item x="19"/>
        <item t="default"/>
      </items>
    </pivotField>
    <pivotField showAll="0"/>
    <pivotField showAll="0"/>
    <pivotField showAll="0"/>
    <pivotField showAll="0"/>
    <pivotField showAll="0"/>
    <pivotField showAll="0"/>
    <pivotField showAll="0"/>
    <pivotField showAll="0"/>
    <pivotField showAll="0"/>
  </pivotFields>
  <rowFields count="1">
    <field x="62"/>
  </rowFields>
  <rowItems count="12">
    <i>
      <x v="2"/>
    </i>
    <i>
      <x v="3"/>
    </i>
    <i>
      <x v="8"/>
    </i>
    <i>
      <x v="9"/>
    </i>
    <i>
      <x v="10"/>
    </i>
    <i>
      <x v="11"/>
    </i>
    <i>
      <x v="12"/>
    </i>
    <i>
      <x v="14"/>
    </i>
    <i>
      <x v="15"/>
    </i>
    <i>
      <x v="17"/>
    </i>
    <i>
      <x v="18"/>
    </i>
    <i t="grand">
      <x/>
    </i>
  </rowItems>
  <colFields count="1">
    <field x="-2"/>
  </colFields>
  <colItems count="6">
    <i>
      <x/>
    </i>
    <i i="1">
      <x v="1"/>
    </i>
    <i i="2">
      <x v="2"/>
    </i>
    <i i="3">
      <x v="3"/>
    </i>
    <i i="4">
      <x v="4"/>
    </i>
    <i i="5">
      <x v="5"/>
    </i>
  </colItems>
  <pageFields count="1">
    <pageField fld="7" hier="-1"/>
  </pageFields>
  <dataFields count="6">
    <dataField name="Sum of 2022/23 (1)" fld="45" baseField="0" baseItem="0"/>
    <dataField name="Sum of 2023/24 (2)" fld="46" baseField="0" baseItem="0"/>
    <dataField name="Sum of 2024/25 (3)" fld="47" baseField="0" baseItem="0"/>
    <dataField name="Sum of 2025/26 (4)" fld="48" baseField="0" baseItem="0"/>
    <dataField name="Sum of 2026/27 (5)" fld="49" baseField="0" baseItem="0"/>
    <dataField name="Sum of 5 Year Total" fld="55" baseField="0" baseItem="0"/>
  </dataFields>
  <formats count="47">
    <format dxfId="2565">
      <pivotArea type="all" dataOnly="0" outline="0" fieldPosition="0"/>
    </format>
    <format dxfId="2564">
      <pivotArea type="all" dataOnly="0" outline="0" fieldPosition="0"/>
    </format>
    <format dxfId="2563">
      <pivotArea type="all" dataOnly="0" outline="0" fieldPosition="0"/>
    </format>
    <format dxfId="2562">
      <pivotArea type="all" dataOnly="0" outline="0" fieldPosition="0"/>
    </format>
    <format dxfId="2561">
      <pivotArea type="all" dataOnly="0" outline="0" fieldPosition="0"/>
    </format>
    <format dxfId="2560">
      <pivotArea type="all" dataOnly="0" outline="0" fieldPosition="0"/>
    </format>
    <format dxfId="2559">
      <pivotArea type="all" dataOnly="0" outline="0" fieldPosition="0"/>
    </format>
    <format dxfId="2558">
      <pivotArea field="61" type="button" dataOnly="0" labelOnly="1" outline="0"/>
    </format>
    <format dxfId="2557">
      <pivotArea field="61" type="button" dataOnly="0" labelOnly="1" outline="0"/>
    </format>
    <format dxfId="2556">
      <pivotArea field="61" type="button" dataOnly="0" labelOnly="1" outline="0"/>
    </format>
    <format dxfId="2555">
      <pivotArea type="all" dataOnly="0" outline="0" fieldPosition="0"/>
    </format>
    <format dxfId="2554">
      <pivotArea type="all" dataOnly="0" outline="0" fieldPosition="0"/>
    </format>
    <format dxfId="2553">
      <pivotArea type="all" dataOnly="0" outline="0" fieldPosition="0"/>
    </format>
    <format dxfId="2552">
      <pivotArea type="all" dataOnly="0" outline="0" fieldPosition="0"/>
    </format>
    <format dxfId="2551">
      <pivotArea outline="0" collapsedLevelsAreSubtotals="1" fieldPosition="0"/>
    </format>
    <format dxfId="2550">
      <pivotArea field="61" type="button" dataOnly="0" labelOnly="1" outline="0"/>
    </format>
    <format dxfId="2549">
      <pivotArea dataOnly="0" labelOnly="1" grandRow="1" outline="0" fieldPosition="0"/>
    </format>
    <format dxfId="2548">
      <pivotArea outline="0" collapsedLevelsAreSubtotals="1" fieldPosition="0"/>
    </format>
    <format dxfId="2547">
      <pivotArea type="all" dataOnly="0" outline="0" fieldPosition="0"/>
    </format>
    <format dxfId="2546">
      <pivotArea outline="0" collapsedLevelsAreSubtotals="1" fieldPosition="0"/>
    </format>
    <format dxfId="2545">
      <pivotArea field="61" type="button" dataOnly="0" labelOnly="1" outline="0"/>
    </format>
    <format dxfId="2544">
      <pivotArea dataOnly="0" labelOnly="1" grandRow="1" outline="0" fieldPosition="0"/>
    </format>
    <format dxfId="2543">
      <pivotArea type="all" dataOnly="0" outline="0" fieldPosition="0"/>
    </format>
    <format dxfId="2542">
      <pivotArea outline="0" collapsedLevelsAreSubtotals="1" fieldPosition="0"/>
    </format>
    <format dxfId="2541">
      <pivotArea field="61" type="button" dataOnly="0" labelOnly="1" outline="0"/>
    </format>
    <format dxfId="2540">
      <pivotArea dataOnly="0" labelOnly="1" grandRow="1" outline="0" fieldPosition="0"/>
    </format>
    <format dxfId="2539">
      <pivotArea type="all" dataOnly="0" outline="0" fieldPosition="0"/>
    </format>
    <format dxfId="2538">
      <pivotArea outline="0" collapsedLevelsAreSubtotals="1" fieldPosition="0"/>
    </format>
    <format dxfId="2537">
      <pivotArea outline="0" collapsedLevelsAreSubtotals="1" fieldPosition="0"/>
    </format>
    <format dxfId="2536">
      <pivotArea type="all" dataOnly="0" outline="0" fieldPosition="0"/>
    </format>
    <format dxfId="2535">
      <pivotArea outline="0" collapsedLevelsAreSubtotals="1" fieldPosition="0"/>
    </format>
    <format dxfId="2534">
      <pivotArea field="62" type="button" dataOnly="0" labelOnly="1" outline="0" axis="axisRow" fieldPosition="0"/>
    </format>
    <format dxfId="2533">
      <pivotArea dataOnly="0" labelOnly="1" fieldPosition="0">
        <references count="1">
          <reference field="62" count="11">
            <x v="2"/>
            <x v="3"/>
            <x v="8"/>
            <x v="9"/>
            <x v="10"/>
            <x v="11"/>
            <x v="12"/>
            <x v="14"/>
            <x v="15"/>
            <x v="17"/>
            <x v="18"/>
          </reference>
        </references>
      </pivotArea>
    </format>
    <format dxfId="2532">
      <pivotArea dataOnly="0" labelOnly="1" grandRow="1" outline="0" fieldPosition="0"/>
    </format>
    <format dxfId="2531">
      <pivotArea dataOnly="0" labelOnly="1" outline="0" fieldPosition="0">
        <references count="1">
          <reference field="4294967294" count="6">
            <x v="0"/>
            <x v="1"/>
            <x v="2"/>
            <x v="3"/>
            <x v="4"/>
            <x v="5"/>
          </reference>
        </references>
      </pivotArea>
    </format>
    <format dxfId="2530">
      <pivotArea type="all" dataOnly="0" outline="0" fieldPosition="0"/>
    </format>
    <format dxfId="2529">
      <pivotArea outline="0" collapsedLevelsAreSubtotals="1" fieldPosition="0"/>
    </format>
    <format dxfId="2528">
      <pivotArea field="62" type="button" dataOnly="0" labelOnly="1" outline="0" axis="axisRow" fieldPosition="0"/>
    </format>
    <format dxfId="2527">
      <pivotArea dataOnly="0" labelOnly="1" fieldPosition="0">
        <references count="1">
          <reference field="62" count="11">
            <x v="2"/>
            <x v="3"/>
            <x v="8"/>
            <x v="9"/>
            <x v="10"/>
            <x v="11"/>
            <x v="12"/>
            <x v="14"/>
            <x v="15"/>
            <x v="17"/>
            <x v="18"/>
          </reference>
        </references>
      </pivotArea>
    </format>
    <format dxfId="2526">
      <pivotArea dataOnly="0" labelOnly="1" grandRow="1" outline="0" fieldPosition="0"/>
    </format>
    <format dxfId="2525">
      <pivotArea dataOnly="0" labelOnly="1" outline="0" fieldPosition="0">
        <references count="1">
          <reference field="4294967294" count="6">
            <x v="0"/>
            <x v="1"/>
            <x v="2"/>
            <x v="3"/>
            <x v="4"/>
            <x v="5"/>
          </reference>
        </references>
      </pivotArea>
    </format>
    <format dxfId="2524">
      <pivotArea type="all" dataOnly="0" outline="0" fieldPosition="0"/>
    </format>
    <format dxfId="2523">
      <pivotArea outline="0" collapsedLevelsAreSubtotals="1" fieldPosition="0"/>
    </format>
    <format dxfId="2522">
      <pivotArea field="62" type="button" dataOnly="0" labelOnly="1" outline="0" axis="axisRow" fieldPosition="0"/>
    </format>
    <format dxfId="2521">
      <pivotArea dataOnly="0" labelOnly="1" fieldPosition="0">
        <references count="1">
          <reference field="62" count="11">
            <x v="2"/>
            <x v="3"/>
            <x v="8"/>
            <x v="9"/>
            <x v="10"/>
            <x v="11"/>
            <x v="12"/>
            <x v="14"/>
            <x v="15"/>
            <x v="17"/>
            <x v="18"/>
          </reference>
        </references>
      </pivotArea>
    </format>
    <format dxfId="2520">
      <pivotArea dataOnly="0" labelOnly="1" grandRow="1" outline="0" fieldPosition="0"/>
    </format>
    <format dxfId="2519">
      <pivotArea dataOnly="0" labelOnly="1" outline="0" fieldPosition="0">
        <references count="1">
          <reference field="4294967294" count="6">
            <x v="0"/>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4.xml><?xml version="1.0" encoding="utf-8"?>
<pivotTableDefinition xmlns="http://schemas.openxmlformats.org/spreadsheetml/2006/main" xmlns:mc="http://schemas.openxmlformats.org/markup-compatibility/2006" xmlns:xr="http://schemas.microsoft.com/office/spreadsheetml/2014/revision" mc:Ignorable="xr" xr:uid="{4B535CE7-AF51-42D2-9CFC-1FC91395B45C}" name="PivotTable3" cacheId="3"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14:B15" firstHeaderRow="1" firstDataRow="1" firstDataCol="0" rowPageCount="2" colPageCount="1"/>
  <pivotFields count="72">
    <pivotField showAll="0"/>
    <pivotField axis="axisPage" multipleItemSelectionAllowed="1" showAll="0" defaultSubtotal="0">
      <items count="6">
        <item h="1" x="2"/>
        <item h="1" x="1"/>
        <item h="1" x="3"/>
        <item x="4"/>
        <item x="0"/>
        <item h="1" x="5"/>
      </items>
    </pivotField>
    <pivotField showAll="0"/>
    <pivotField numFmtId="14" showAll="0"/>
    <pivotField numFmtId="14" showAll="0"/>
    <pivotField showAll="0" defaultSubtotal="0"/>
    <pivotField showAll="0" defaultSubtotal="0"/>
    <pivotField axis="axisPage" multipleItemSelectionAllowed="1" showAll="0">
      <items count="10">
        <item h="1" x="0"/>
        <item x="1"/>
        <item h="1" x="2"/>
        <item h="1" m="1" x="7"/>
        <item h="1" x="3"/>
        <item h="1" x="4"/>
        <item h="1" m="1" x="6"/>
        <item h="1" m="1" x="8"/>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7" hier="-1"/>
    <pageField fld="1" hier="-1"/>
  </pageFields>
  <dataFields count="1">
    <dataField name="Sum of Net Dwellings" fld="42" baseField="0" baseItem="0"/>
  </dataFields>
  <formats count="38">
    <format dxfId="2603">
      <pivotArea type="all" dataOnly="0" outline="0" fieldPosition="0"/>
    </format>
    <format dxfId="2602">
      <pivotArea type="all" dataOnly="0" outline="0" fieldPosition="0"/>
    </format>
    <format dxfId="2601">
      <pivotArea type="all" dataOnly="0" outline="0" fieldPosition="0"/>
    </format>
    <format dxfId="2600">
      <pivotArea type="all" dataOnly="0" outline="0" fieldPosition="0"/>
    </format>
    <format dxfId="2599">
      <pivotArea type="all" dataOnly="0" outline="0" fieldPosition="0"/>
    </format>
    <format dxfId="2598">
      <pivotArea type="all" dataOnly="0" outline="0" fieldPosition="0"/>
    </format>
    <format dxfId="2597">
      <pivotArea type="all" dataOnly="0" outline="0" fieldPosition="0"/>
    </format>
    <format dxfId="2596">
      <pivotArea type="all" dataOnly="0" outline="0" fieldPosition="0"/>
    </format>
    <format dxfId="2595">
      <pivotArea type="all" dataOnly="0" outline="0" fieldPosition="0"/>
    </format>
    <format dxfId="2594">
      <pivotArea type="all" dataOnly="0" outline="0" fieldPosition="0"/>
    </format>
    <format dxfId="2593">
      <pivotArea type="all" dataOnly="0" outline="0" fieldPosition="0"/>
    </format>
    <format dxfId="2592">
      <pivotArea outline="0" collapsedLevelsAreSubtotals="1" fieldPosition="0"/>
    </format>
    <format dxfId="2591">
      <pivotArea dataOnly="0" labelOnly="1" outline="0" axis="axisValues" fieldPosition="0"/>
    </format>
    <format dxfId="2590">
      <pivotArea type="all" dataOnly="0" outline="0" fieldPosition="0"/>
    </format>
    <format dxfId="2589">
      <pivotArea outline="0" collapsedLevelsAreSubtotals="1" fieldPosition="0"/>
    </format>
    <format dxfId="2588">
      <pivotArea dataOnly="0" labelOnly="1" outline="0" axis="axisValues" fieldPosition="0"/>
    </format>
    <format dxfId="2587">
      <pivotArea type="all" dataOnly="0" outline="0" fieldPosition="0"/>
    </format>
    <format dxfId="2586">
      <pivotArea outline="0" collapsedLevelsAreSubtotals="1" fieldPosition="0"/>
    </format>
    <format dxfId="2585">
      <pivotArea dataOnly="0" labelOnly="1" outline="0" axis="axisValues" fieldPosition="0"/>
    </format>
    <format dxfId="2584">
      <pivotArea type="all" dataOnly="0" outline="0" fieldPosition="0"/>
    </format>
    <format dxfId="2583">
      <pivotArea outline="0" collapsedLevelsAreSubtotals="1" fieldPosition="0"/>
    </format>
    <format dxfId="2582">
      <pivotArea dataOnly="0" labelOnly="1" outline="0" axis="axisValues" fieldPosition="0"/>
    </format>
    <format dxfId="2581">
      <pivotArea outline="0" collapsedLevelsAreSubtotals="1" fieldPosition="0"/>
    </format>
    <format dxfId="2580">
      <pivotArea type="all" dataOnly="0" outline="0" fieldPosition="0"/>
    </format>
    <format dxfId="2579">
      <pivotArea outline="0" collapsedLevelsAreSubtotals="1" fieldPosition="0"/>
    </format>
    <format dxfId="2578">
      <pivotArea dataOnly="0" labelOnly="1" outline="0" axis="axisValues" fieldPosition="0"/>
    </format>
    <format dxfId="2577">
      <pivotArea type="all" dataOnly="0" outline="0" fieldPosition="0"/>
    </format>
    <format dxfId="2576">
      <pivotArea outline="0" collapsedLevelsAreSubtotals="1" fieldPosition="0"/>
    </format>
    <format dxfId="2575">
      <pivotArea dataOnly="0" labelOnly="1" outline="0" axis="axisValues" fieldPosition="0"/>
    </format>
    <format dxfId="2574">
      <pivotArea type="all" dataOnly="0" outline="0" fieldPosition="0"/>
    </format>
    <format dxfId="2573">
      <pivotArea outline="0" collapsedLevelsAreSubtotals="1" fieldPosition="0"/>
    </format>
    <format dxfId="2572">
      <pivotArea dataOnly="0" labelOnly="1" outline="0" axis="axisValues" fieldPosition="0"/>
    </format>
    <format dxfId="2571">
      <pivotArea type="all" dataOnly="0" outline="0" fieldPosition="0"/>
    </format>
    <format dxfId="2570">
      <pivotArea outline="0" collapsedLevelsAreSubtotals="1" fieldPosition="0"/>
    </format>
    <format dxfId="2569">
      <pivotArea dataOnly="0" labelOnly="1" outline="0" axis="axisValues" fieldPosition="0"/>
    </format>
    <format dxfId="2568">
      <pivotArea type="all" dataOnly="0" outline="0" fieldPosition="0"/>
    </format>
    <format dxfId="2567">
      <pivotArea outline="0" collapsedLevelsAreSubtotals="1" fieldPosition="0"/>
    </format>
    <format dxfId="256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5.xml><?xml version="1.0" encoding="utf-8"?>
<pivotTableDefinition xmlns="http://schemas.openxmlformats.org/spreadsheetml/2006/main" xmlns:mc="http://schemas.openxmlformats.org/markup-compatibility/2006" xmlns:xr="http://schemas.microsoft.com/office/spreadsheetml/2014/revision" mc:Ignorable="xr" xr:uid="{1C68778E-A421-4CF9-9D6F-2F5BB37407EB}" name="PivotTable9" cacheId="3"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273:C292" firstHeaderRow="1" firstDataRow="1" firstDataCol="1" rowPageCount="1" colPageCount="1"/>
  <pivotFields count="72">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9">
        <item h="1" x="0"/>
        <item h="1" x="1"/>
        <item x="2"/>
        <item h="1" m="1" x="7"/>
        <item h="1" x="3"/>
        <item h="1" x="4"/>
        <item h="1" m="1" x="6"/>
        <item h="1" m="1" x="8"/>
        <item h="1" x="5"/>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defaultSubtotal="0">
      <items count="21">
        <item x="5"/>
        <item x="1"/>
        <item x="6"/>
        <item x="14"/>
        <item x="17"/>
        <item x="9"/>
        <item x="12"/>
        <item x="11"/>
        <item x="13"/>
        <item x="10"/>
        <item x="16"/>
        <item x="8"/>
        <item x="4"/>
        <item x="0"/>
        <item x="18"/>
        <item x="2"/>
        <item x="3"/>
        <item x="7"/>
        <item x="15"/>
        <item m="1" x="20"/>
        <item x="19"/>
      </items>
    </pivotField>
    <pivotField axis="axisRow" showAll="0">
      <items count="21">
        <item x="5"/>
        <item x="1"/>
        <item x="6"/>
        <item x="9"/>
        <item x="12"/>
        <item x="17"/>
        <item x="11"/>
        <item x="14"/>
        <item x="13"/>
        <item x="10"/>
        <item x="16"/>
        <item x="4"/>
        <item x="8"/>
        <item x="0"/>
        <item x="2"/>
        <item x="3"/>
        <item x="7"/>
        <item x="15"/>
        <item x="18"/>
        <item x="19"/>
        <item t="default"/>
      </items>
    </pivotField>
    <pivotField showAll="0"/>
    <pivotField showAll="0"/>
    <pivotField showAll="0"/>
    <pivotField showAll="0"/>
    <pivotField showAll="0"/>
    <pivotField showAll="0"/>
    <pivotField showAll="0"/>
    <pivotField showAll="0"/>
    <pivotField showAll="0"/>
  </pivotFields>
  <rowFields count="1">
    <field x="62"/>
  </rowFields>
  <rowItems count="19">
    <i>
      <x/>
    </i>
    <i>
      <x v="1"/>
    </i>
    <i>
      <x v="2"/>
    </i>
    <i>
      <x v="3"/>
    </i>
    <i>
      <x v="4"/>
    </i>
    <i>
      <x v="5"/>
    </i>
    <i>
      <x v="6"/>
    </i>
    <i>
      <x v="7"/>
    </i>
    <i>
      <x v="8"/>
    </i>
    <i>
      <x v="9"/>
    </i>
    <i>
      <x v="10"/>
    </i>
    <i>
      <x v="11"/>
    </i>
    <i>
      <x v="12"/>
    </i>
    <i>
      <x v="13"/>
    </i>
    <i>
      <x v="14"/>
    </i>
    <i>
      <x v="15"/>
    </i>
    <i>
      <x v="16"/>
    </i>
    <i>
      <x v="17"/>
    </i>
    <i t="grand">
      <x/>
    </i>
  </rowItems>
  <colItems count="1">
    <i/>
  </colItems>
  <pageFields count="1">
    <pageField fld="7" hier="-1"/>
  </pageFields>
  <dataFields count="1">
    <dataField name="Sum of Net Dwellings" fld="42" baseField="0" baseItem="0"/>
  </dataFields>
  <formats count="43">
    <format dxfId="2646">
      <pivotArea type="all" dataOnly="0" outline="0" fieldPosition="0"/>
    </format>
    <format dxfId="2645">
      <pivotArea type="all" dataOnly="0" outline="0" fieldPosition="0"/>
    </format>
    <format dxfId="2644">
      <pivotArea type="all" dataOnly="0" outline="0" fieldPosition="0"/>
    </format>
    <format dxfId="2643">
      <pivotArea type="all" dataOnly="0" outline="0" fieldPosition="0"/>
    </format>
    <format dxfId="2642">
      <pivotArea type="all" dataOnly="0" outline="0" fieldPosition="0"/>
    </format>
    <format dxfId="2641">
      <pivotArea type="all" dataOnly="0" outline="0" fieldPosition="0"/>
    </format>
    <format dxfId="2640">
      <pivotArea type="all" dataOnly="0" outline="0" fieldPosition="0"/>
    </format>
    <format dxfId="2639">
      <pivotArea type="all" dataOnly="0" outline="0" fieldPosition="0"/>
    </format>
    <format dxfId="2638">
      <pivotArea type="all" dataOnly="0" outline="0" fieldPosition="0"/>
    </format>
    <format dxfId="2637">
      <pivotArea type="all" dataOnly="0" outline="0" fieldPosition="0"/>
    </format>
    <format dxfId="2636">
      <pivotArea type="all" dataOnly="0" outline="0" fieldPosition="0"/>
    </format>
    <format dxfId="2635">
      <pivotArea outline="0" collapsedLevelsAreSubtotals="1" fieldPosition="0"/>
    </format>
    <format dxfId="2634">
      <pivotArea field="61" type="button" dataOnly="0" labelOnly="1" outline="0"/>
    </format>
    <format dxfId="2633">
      <pivotArea dataOnly="0" labelOnly="1" grandRow="1" outline="0" fieldPosition="0"/>
    </format>
    <format dxfId="2632">
      <pivotArea dataOnly="0" labelOnly="1" outline="0" axis="axisValues" fieldPosition="0"/>
    </format>
    <format dxfId="2631">
      <pivotArea type="all" dataOnly="0" outline="0" fieldPosition="0"/>
    </format>
    <format dxfId="2630">
      <pivotArea outline="0" collapsedLevelsAreSubtotals="1" fieldPosition="0"/>
    </format>
    <format dxfId="2629">
      <pivotArea field="61" type="button" dataOnly="0" labelOnly="1" outline="0"/>
    </format>
    <format dxfId="2628">
      <pivotArea dataOnly="0" labelOnly="1" grandRow="1" outline="0" fieldPosition="0"/>
    </format>
    <format dxfId="2627">
      <pivotArea dataOnly="0" labelOnly="1" outline="0" axis="axisValues" fieldPosition="0"/>
    </format>
    <format dxfId="2626">
      <pivotArea type="all" dataOnly="0" outline="0" fieldPosition="0"/>
    </format>
    <format dxfId="2625">
      <pivotArea outline="0" collapsedLevelsAreSubtotals="1" fieldPosition="0"/>
    </format>
    <format dxfId="2624">
      <pivotArea field="61" type="button" dataOnly="0" labelOnly="1" outline="0"/>
    </format>
    <format dxfId="2623">
      <pivotArea dataOnly="0" labelOnly="1" grandRow="1" outline="0" fieldPosition="0"/>
    </format>
    <format dxfId="2622">
      <pivotArea dataOnly="0" labelOnly="1" outline="0" axis="axisValues" fieldPosition="0"/>
    </format>
    <format dxfId="2621">
      <pivotArea type="all" dataOnly="0" outline="0" fieldPosition="0"/>
    </format>
    <format dxfId="2620">
      <pivotArea outline="0" collapsedLevelsAreSubtotals="1" fieldPosition="0"/>
    </format>
    <format dxfId="2619">
      <pivotArea field="62" type="button" dataOnly="0" labelOnly="1" outline="0" axis="axisRow" fieldPosition="0"/>
    </format>
    <format dxfId="2618">
      <pivotArea dataOnly="0" labelOnly="1" fieldPosition="0">
        <references count="1">
          <reference field="62" count="18">
            <x v="0"/>
            <x v="1"/>
            <x v="2"/>
            <x v="3"/>
            <x v="4"/>
            <x v="5"/>
            <x v="6"/>
            <x v="7"/>
            <x v="8"/>
            <x v="9"/>
            <x v="10"/>
            <x v="11"/>
            <x v="12"/>
            <x v="13"/>
            <x v="14"/>
            <x v="15"/>
            <x v="16"/>
            <x v="17"/>
          </reference>
        </references>
      </pivotArea>
    </format>
    <format dxfId="2617">
      <pivotArea dataOnly="0" labelOnly="1" grandRow="1" outline="0" fieldPosition="0"/>
    </format>
    <format dxfId="2616">
      <pivotArea dataOnly="0" labelOnly="1" outline="0" axis="axisValues" fieldPosition="0"/>
    </format>
    <format dxfId="2615">
      <pivotArea type="all" dataOnly="0" outline="0" fieldPosition="0"/>
    </format>
    <format dxfId="2614">
      <pivotArea outline="0" collapsedLevelsAreSubtotals="1" fieldPosition="0"/>
    </format>
    <format dxfId="2613">
      <pivotArea field="62" type="button" dataOnly="0" labelOnly="1" outline="0" axis="axisRow" fieldPosition="0"/>
    </format>
    <format dxfId="2612">
      <pivotArea dataOnly="0" labelOnly="1" fieldPosition="0">
        <references count="1">
          <reference field="62" count="18">
            <x v="0"/>
            <x v="1"/>
            <x v="2"/>
            <x v="3"/>
            <x v="4"/>
            <x v="5"/>
            <x v="6"/>
            <x v="7"/>
            <x v="8"/>
            <x v="9"/>
            <x v="10"/>
            <x v="11"/>
            <x v="12"/>
            <x v="13"/>
            <x v="14"/>
            <x v="15"/>
            <x v="16"/>
            <x v="17"/>
          </reference>
        </references>
      </pivotArea>
    </format>
    <format dxfId="2611">
      <pivotArea dataOnly="0" labelOnly="1" grandRow="1" outline="0" fieldPosition="0"/>
    </format>
    <format dxfId="2610">
      <pivotArea dataOnly="0" labelOnly="1" outline="0" axis="axisValues" fieldPosition="0"/>
    </format>
    <format dxfId="2609">
      <pivotArea type="all" dataOnly="0" outline="0" fieldPosition="0"/>
    </format>
    <format dxfId="2608">
      <pivotArea outline="0" collapsedLevelsAreSubtotals="1" fieldPosition="0"/>
    </format>
    <format dxfId="2607">
      <pivotArea field="62" type="button" dataOnly="0" labelOnly="1" outline="0" axis="axisRow" fieldPosition="0"/>
    </format>
    <format dxfId="2606">
      <pivotArea dataOnly="0" labelOnly="1" fieldPosition="0">
        <references count="1">
          <reference field="62" count="18">
            <x v="0"/>
            <x v="1"/>
            <x v="2"/>
            <x v="3"/>
            <x v="4"/>
            <x v="5"/>
            <x v="6"/>
            <x v="7"/>
            <x v="8"/>
            <x v="9"/>
            <x v="10"/>
            <x v="11"/>
            <x v="12"/>
            <x v="13"/>
            <x v="14"/>
            <x v="15"/>
            <x v="16"/>
            <x v="17"/>
          </reference>
        </references>
      </pivotArea>
    </format>
    <format dxfId="2605">
      <pivotArea dataOnly="0" labelOnly="1" grandRow="1" outline="0" fieldPosition="0"/>
    </format>
    <format dxfId="260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6.xml><?xml version="1.0" encoding="utf-8"?>
<pivotTableDefinition xmlns="http://schemas.openxmlformats.org/spreadsheetml/2006/main" xmlns:mc="http://schemas.openxmlformats.org/markup-compatibility/2006" xmlns:xr="http://schemas.microsoft.com/office/spreadsheetml/2014/revision" mc:Ignorable="xr" xr:uid="{68FC9B93-B1B0-4B1E-9BE9-C726A9DAB5C3}" name="PivotTable26" cacheId="3"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E213:E214" firstHeaderRow="1" firstDataRow="1" firstDataCol="0" rowPageCount="3" colPageCount="1"/>
  <pivotFields count="72">
    <pivotField showAll="0" defaultSubtotal="0"/>
    <pivotField axis="axisPage" multipleItemSelectionAllowed="1" showAll="0" defaultSubtotal="0">
      <items count="6">
        <item h="1" x="2"/>
        <item h="1" x="1"/>
        <item h="1" x="3"/>
        <item x="4"/>
        <item x="0"/>
        <item h="1" x="5"/>
      </items>
    </pivotField>
    <pivotField showAll="0" defaultSubtotal="0"/>
    <pivotField showAll="0"/>
    <pivotField showAll="0"/>
    <pivotField showAll="0" defaultSubtotal="0"/>
    <pivotField showAll="0" defaultSubtotal="0"/>
    <pivotField axis="axisPage" multipleItemSelectionAllowed="1" showAll="0" defaultSubtotal="0">
      <items count="9">
        <item h="1" x="0"/>
        <item x="1"/>
        <item h="1" x="2"/>
        <item h="1" m="1" x="7"/>
        <item h="1" m="1" x="8"/>
        <item h="1" x="3"/>
        <item h="1" x="4"/>
        <item h="1" m="1" x="6"/>
        <item h="1" x="5"/>
      </items>
    </pivotField>
    <pivotField axis="axisPage" multipleItemSelectionAllowed="1" showAll="0" defaultSubtotal="0">
      <items count="9">
        <item x="0"/>
        <item x="3"/>
        <item x="4"/>
        <item x="5"/>
        <item x="1"/>
        <item x="2"/>
        <item x="6"/>
        <item x="7"/>
        <item x="8"/>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42" baseField="0" baseItem="0"/>
  </dataFields>
  <formats count="37">
    <format dxfId="2683">
      <pivotArea type="all" dataOnly="0" outline="0" fieldPosition="0"/>
    </format>
    <format dxfId="2682">
      <pivotArea type="all" dataOnly="0" outline="0" fieldPosition="0"/>
    </format>
    <format dxfId="2681">
      <pivotArea type="all" dataOnly="0" outline="0" fieldPosition="0"/>
    </format>
    <format dxfId="2680">
      <pivotArea type="all" dataOnly="0" outline="0" fieldPosition="0"/>
    </format>
    <format dxfId="2679">
      <pivotArea type="all" dataOnly="0" outline="0" fieldPosition="0"/>
    </format>
    <format dxfId="2678">
      <pivotArea type="all" dataOnly="0" outline="0" fieldPosition="0"/>
    </format>
    <format dxfId="2677">
      <pivotArea type="all" dataOnly="0" outline="0" fieldPosition="0"/>
    </format>
    <format dxfId="2676">
      <pivotArea type="all" dataOnly="0" outline="0" fieldPosition="0"/>
    </format>
    <format dxfId="2675">
      <pivotArea type="all" dataOnly="0" outline="0" fieldPosition="0"/>
    </format>
    <format dxfId="2674">
      <pivotArea type="all" dataOnly="0" outline="0" fieldPosition="0"/>
    </format>
    <format dxfId="2673">
      <pivotArea type="all" dataOnly="0" outline="0" fieldPosition="0"/>
    </format>
    <format dxfId="2672">
      <pivotArea outline="0" collapsedLevelsAreSubtotals="1" fieldPosition="0"/>
    </format>
    <format dxfId="2671">
      <pivotArea dataOnly="0" labelOnly="1" outline="0" axis="axisValues" fieldPosition="0"/>
    </format>
    <format dxfId="2670">
      <pivotArea type="all" dataOnly="0" outline="0" fieldPosition="0"/>
    </format>
    <format dxfId="2669">
      <pivotArea outline="0" collapsedLevelsAreSubtotals="1" fieldPosition="0"/>
    </format>
    <format dxfId="2668">
      <pivotArea dataOnly="0" labelOnly="1" outline="0" axis="axisValues" fieldPosition="0"/>
    </format>
    <format dxfId="2667">
      <pivotArea type="all" dataOnly="0" outline="0" fieldPosition="0"/>
    </format>
    <format dxfId="2666">
      <pivotArea outline="0" collapsedLevelsAreSubtotals="1" fieldPosition="0"/>
    </format>
    <format dxfId="2665">
      <pivotArea dataOnly="0" labelOnly="1" outline="0" axis="axisValues" fieldPosition="0"/>
    </format>
    <format dxfId="2664">
      <pivotArea type="all" dataOnly="0" outline="0" fieldPosition="0"/>
    </format>
    <format dxfId="2663">
      <pivotArea outline="0" collapsedLevelsAreSubtotals="1" fieldPosition="0"/>
    </format>
    <format dxfId="2662">
      <pivotArea dataOnly="0" labelOnly="1" outline="0" axis="axisValues" fieldPosition="0"/>
    </format>
    <format dxfId="2661">
      <pivotArea type="all" dataOnly="0" outline="0" fieldPosition="0"/>
    </format>
    <format dxfId="2660">
      <pivotArea outline="0" collapsedLevelsAreSubtotals="1" fieldPosition="0"/>
    </format>
    <format dxfId="2659">
      <pivotArea dataOnly="0" labelOnly="1" outline="0" axis="axisValues" fieldPosition="0"/>
    </format>
    <format dxfId="2658">
      <pivotArea type="all" dataOnly="0" outline="0" fieldPosition="0"/>
    </format>
    <format dxfId="2657">
      <pivotArea outline="0" collapsedLevelsAreSubtotals="1" fieldPosition="0"/>
    </format>
    <format dxfId="2656">
      <pivotArea dataOnly="0" labelOnly="1" outline="0" axis="axisValues" fieldPosition="0"/>
    </format>
    <format dxfId="2655">
      <pivotArea type="all" dataOnly="0" outline="0" fieldPosition="0"/>
    </format>
    <format dxfId="2654">
      <pivotArea outline="0" collapsedLevelsAreSubtotals="1" fieldPosition="0"/>
    </format>
    <format dxfId="2653">
      <pivotArea dataOnly="0" labelOnly="1" outline="0" axis="axisValues" fieldPosition="0"/>
    </format>
    <format dxfId="2652">
      <pivotArea type="all" dataOnly="0" outline="0" fieldPosition="0"/>
    </format>
    <format dxfId="2651">
      <pivotArea outline="0" collapsedLevelsAreSubtotals="1" fieldPosition="0"/>
    </format>
    <format dxfId="2650">
      <pivotArea dataOnly="0" labelOnly="1" outline="0" axis="axisValues" fieldPosition="0"/>
    </format>
    <format dxfId="2649">
      <pivotArea type="all" dataOnly="0" outline="0" fieldPosition="0"/>
    </format>
    <format dxfId="2648">
      <pivotArea outline="0" collapsedLevelsAreSubtotals="1" fieldPosition="0"/>
    </format>
    <format dxfId="264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7.xml><?xml version="1.0" encoding="utf-8"?>
<pivotTableDefinition xmlns="http://schemas.openxmlformats.org/spreadsheetml/2006/main" xmlns:mc="http://schemas.openxmlformats.org/markup-compatibility/2006" xmlns:xr="http://schemas.microsoft.com/office/spreadsheetml/2014/revision" mc:Ignorable="xr" xr:uid="{E079BAD3-BF75-4ADA-8CC8-25421ED0B738}" name="PivotTable38" cacheId="3"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368:C386" firstHeaderRow="1" firstDataRow="1" firstDataCol="1" rowPageCount="3" colPageCount="1"/>
  <pivotFields count="72">
    <pivotField showAll="0" defaultSubtotal="0"/>
    <pivotField axis="axisPage" multipleItemSelectionAllowed="1" showAll="0" defaultSubtotal="0">
      <items count="6">
        <item h="1" x="2"/>
        <item h="1" x="1"/>
        <item h="1" x="3"/>
        <item x="4"/>
        <item x="0"/>
        <item h="1" x="5"/>
      </items>
    </pivotField>
    <pivotField axis="axisPage" multipleItemSelectionAllowed="1" showAll="0" defaultSubtotal="0">
      <items count="2">
        <item x="1"/>
        <item x="0"/>
      </items>
    </pivotField>
    <pivotField showAll="0"/>
    <pivotField showAll="0"/>
    <pivotField showAll="0" defaultSubtotal="0"/>
    <pivotField showAll="0" defaultSubtotal="0"/>
    <pivotField axis="axisPage" multipleItemSelectionAllowed="1" showAll="0" defaultSubtotal="0">
      <items count="9">
        <item h="1" x="0"/>
        <item x="1"/>
        <item h="1" x="2"/>
        <item h="1" m="1" x="7"/>
        <item h="1" x="3"/>
        <item h="1" x="4"/>
        <item h="1" m="1" x="6"/>
        <item h="1" m="1" x="8"/>
        <item h="1" x="5"/>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21">
        <item x="3"/>
        <item x="11"/>
        <item x="10"/>
        <item x="6"/>
        <item x="16"/>
        <item x="13"/>
        <item x="4"/>
        <item x="0"/>
        <item x="12"/>
        <item x="8"/>
        <item x="2"/>
        <item x="5"/>
        <item x="1"/>
        <item x="15"/>
        <item x="9"/>
        <item x="17"/>
        <item x="14"/>
        <item x="7"/>
        <item x="19"/>
        <item m="1" x="20"/>
        <item x="18"/>
      </items>
    </pivotField>
    <pivotField axis="axisRow" showAll="0">
      <items count="21">
        <item x="5"/>
        <item x="1"/>
        <item x="6"/>
        <item x="9"/>
        <item x="12"/>
        <item x="17"/>
        <item x="11"/>
        <item x="14"/>
        <item x="13"/>
        <item x="10"/>
        <item x="16"/>
        <item x="4"/>
        <item x="8"/>
        <item x="0"/>
        <item x="2"/>
        <item x="3"/>
        <item x="7"/>
        <item x="15"/>
        <item x="18"/>
        <item x="19"/>
        <item t="default"/>
      </items>
    </pivotField>
    <pivotField showAll="0"/>
    <pivotField showAll="0"/>
    <pivotField showAll="0"/>
    <pivotField showAll="0"/>
    <pivotField showAll="0"/>
    <pivotField showAll="0"/>
    <pivotField showAll="0"/>
    <pivotField showAll="0"/>
    <pivotField showAll="0"/>
  </pivotFields>
  <rowFields count="1">
    <field x="62"/>
  </rowFields>
  <rowItems count="18">
    <i>
      <x/>
    </i>
    <i>
      <x v="1"/>
    </i>
    <i>
      <x v="2"/>
    </i>
    <i>
      <x v="3"/>
    </i>
    <i>
      <x v="4"/>
    </i>
    <i>
      <x v="5"/>
    </i>
    <i>
      <x v="6"/>
    </i>
    <i>
      <x v="7"/>
    </i>
    <i>
      <x v="8"/>
    </i>
    <i>
      <x v="9"/>
    </i>
    <i>
      <x v="11"/>
    </i>
    <i>
      <x v="12"/>
    </i>
    <i>
      <x v="13"/>
    </i>
    <i>
      <x v="14"/>
    </i>
    <i>
      <x v="15"/>
    </i>
    <i>
      <x v="16"/>
    </i>
    <i>
      <x v="17"/>
    </i>
    <i t="grand">
      <x/>
    </i>
  </rowItems>
  <colItems count="1">
    <i/>
  </colItems>
  <pageFields count="3">
    <pageField fld="7" hier="-1"/>
    <pageField fld="2" hier="-1"/>
    <pageField fld="1" hier="-1"/>
  </pageFields>
  <dataFields count="1">
    <dataField name="Sum of Net Dwellings" fld="42" baseField="0" baseItem="0"/>
  </dataFields>
  <formats count="49">
    <format dxfId="2732">
      <pivotArea type="all" dataOnly="0" outline="0" fieldPosition="0"/>
    </format>
    <format dxfId="2731">
      <pivotArea type="all" dataOnly="0" outline="0" fieldPosition="0"/>
    </format>
    <format dxfId="2730">
      <pivotArea type="all" dataOnly="0" outline="0" fieldPosition="0"/>
    </format>
    <format dxfId="2729">
      <pivotArea type="all" dataOnly="0" outline="0" fieldPosition="0"/>
    </format>
    <format dxfId="2728">
      <pivotArea type="all" dataOnly="0" outline="0" fieldPosition="0"/>
    </format>
    <format dxfId="2727">
      <pivotArea type="all" dataOnly="0" outline="0" fieldPosition="0"/>
    </format>
    <format dxfId="2726">
      <pivotArea type="all" dataOnly="0" outline="0" fieldPosition="0"/>
    </format>
    <format dxfId="2725">
      <pivotArea field="61" type="button" dataOnly="0" labelOnly="1" outline="0"/>
    </format>
    <format dxfId="2724">
      <pivotArea dataOnly="0" labelOnly="1" outline="0" fieldPosition="0">
        <references count="1">
          <reference field="4294967294" count="1">
            <x v="0"/>
          </reference>
        </references>
      </pivotArea>
    </format>
    <format dxfId="2723">
      <pivotArea field="61" type="button" dataOnly="0" labelOnly="1" outline="0"/>
    </format>
    <format dxfId="2722">
      <pivotArea dataOnly="0" labelOnly="1" outline="0" fieldPosition="0">
        <references count="1">
          <reference field="4294967294" count="1">
            <x v="0"/>
          </reference>
        </references>
      </pivotArea>
    </format>
    <format dxfId="2721">
      <pivotArea field="61" type="button" dataOnly="0" labelOnly="1" outline="0"/>
    </format>
    <format dxfId="2720">
      <pivotArea dataOnly="0" labelOnly="1" outline="0" fieldPosition="0">
        <references count="1">
          <reference field="4294967294" count="1">
            <x v="0"/>
          </reference>
        </references>
      </pivotArea>
    </format>
    <format dxfId="2719">
      <pivotArea type="all" dataOnly="0" outline="0" fieldPosition="0"/>
    </format>
    <format dxfId="2718">
      <pivotArea type="all" dataOnly="0" outline="0" fieldPosition="0"/>
    </format>
    <format dxfId="2717">
      <pivotArea type="all" dataOnly="0" outline="0" fieldPosition="0"/>
    </format>
    <format dxfId="2716">
      <pivotArea type="all" dataOnly="0" outline="0" fieldPosition="0"/>
    </format>
    <format dxfId="2715">
      <pivotArea outline="0" collapsedLevelsAreSubtotals="1" fieldPosition="0"/>
    </format>
    <format dxfId="2714">
      <pivotArea field="61" type="button" dataOnly="0" labelOnly="1" outline="0"/>
    </format>
    <format dxfId="2713">
      <pivotArea dataOnly="0" labelOnly="1" grandRow="1" outline="0" fieldPosition="0"/>
    </format>
    <format dxfId="2712">
      <pivotArea dataOnly="0" labelOnly="1" outline="0" axis="axisValues" fieldPosition="0"/>
    </format>
    <format dxfId="2711">
      <pivotArea type="all" dataOnly="0" outline="0" fieldPosition="0"/>
    </format>
    <format dxfId="2710">
      <pivotArea outline="0" collapsedLevelsAreSubtotals="1" fieldPosition="0"/>
    </format>
    <format dxfId="2709">
      <pivotArea field="61" type="button" dataOnly="0" labelOnly="1" outline="0"/>
    </format>
    <format dxfId="2708">
      <pivotArea dataOnly="0" labelOnly="1" grandRow="1" outline="0" fieldPosition="0"/>
    </format>
    <format dxfId="2707">
      <pivotArea dataOnly="0" labelOnly="1" outline="0" axis="axisValues" fieldPosition="0"/>
    </format>
    <format dxfId="2706">
      <pivotArea type="all" dataOnly="0" outline="0" fieldPosition="0"/>
    </format>
    <format dxfId="2705">
      <pivotArea outline="0" collapsedLevelsAreSubtotals="1" fieldPosition="0"/>
    </format>
    <format dxfId="2704">
      <pivotArea field="61" type="button" dataOnly="0" labelOnly="1" outline="0"/>
    </format>
    <format dxfId="2703">
      <pivotArea dataOnly="0" labelOnly="1" grandRow="1" outline="0" fieldPosition="0"/>
    </format>
    <format dxfId="2702">
      <pivotArea dataOnly="0" labelOnly="1" outline="0" axis="axisValues" fieldPosition="0"/>
    </format>
    <format dxfId="2701">
      <pivotArea type="all" dataOnly="0" outline="0" fieldPosition="0"/>
    </format>
    <format dxfId="2700">
      <pivotArea outline="0" collapsedLevelsAreSubtotals="1" fieldPosition="0"/>
    </format>
    <format dxfId="2699">
      <pivotArea field="62" type="button" dataOnly="0" labelOnly="1" outline="0" axis="axisRow" fieldPosition="0"/>
    </format>
    <format dxfId="2698">
      <pivotArea dataOnly="0" labelOnly="1" fieldPosition="0">
        <references count="1">
          <reference field="62" count="17">
            <x v="0"/>
            <x v="1"/>
            <x v="2"/>
            <x v="3"/>
            <x v="4"/>
            <x v="5"/>
            <x v="6"/>
            <x v="7"/>
            <x v="8"/>
            <x v="9"/>
            <x v="11"/>
            <x v="12"/>
            <x v="13"/>
            <x v="14"/>
            <x v="15"/>
            <x v="16"/>
            <x v="17"/>
          </reference>
        </references>
      </pivotArea>
    </format>
    <format dxfId="2697">
      <pivotArea dataOnly="0" labelOnly="1" grandRow="1" outline="0" fieldPosition="0"/>
    </format>
    <format dxfId="2696">
      <pivotArea dataOnly="0" labelOnly="1" outline="0" axis="axisValues" fieldPosition="0"/>
    </format>
    <format dxfId="2695">
      <pivotArea type="all" dataOnly="0" outline="0" fieldPosition="0"/>
    </format>
    <format dxfId="2694">
      <pivotArea outline="0" collapsedLevelsAreSubtotals="1" fieldPosition="0"/>
    </format>
    <format dxfId="2693">
      <pivotArea field="62" type="button" dataOnly="0" labelOnly="1" outline="0" axis="axisRow" fieldPosition="0"/>
    </format>
    <format dxfId="2692">
      <pivotArea dataOnly="0" labelOnly="1" fieldPosition="0">
        <references count="1">
          <reference field="62" count="17">
            <x v="0"/>
            <x v="1"/>
            <x v="2"/>
            <x v="3"/>
            <x v="4"/>
            <x v="5"/>
            <x v="6"/>
            <x v="7"/>
            <x v="8"/>
            <x v="9"/>
            <x v="11"/>
            <x v="12"/>
            <x v="13"/>
            <x v="14"/>
            <x v="15"/>
            <x v="16"/>
            <x v="17"/>
          </reference>
        </references>
      </pivotArea>
    </format>
    <format dxfId="2691">
      <pivotArea dataOnly="0" labelOnly="1" grandRow="1" outline="0" fieldPosition="0"/>
    </format>
    <format dxfId="2690">
      <pivotArea dataOnly="0" labelOnly="1" outline="0" axis="axisValues" fieldPosition="0"/>
    </format>
    <format dxfId="2689">
      <pivotArea type="all" dataOnly="0" outline="0" fieldPosition="0"/>
    </format>
    <format dxfId="2688">
      <pivotArea outline="0" collapsedLevelsAreSubtotals="1" fieldPosition="0"/>
    </format>
    <format dxfId="2687">
      <pivotArea field="62" type="button" dataOnly="0" labelOnly="1" outline="0" axis="axisRow" fieldPosition="0"/>
    </format>
    <format dxfId="2686">
      <pivotArea dataOnly="0" labelOnly="1" fieldPosition="0">
        <references count="1">
          <reference field="62" count="17">
            <x v="0"/>
            <x v="1"/>
            <x v="2"/>
            <x v="3"/>
            <x v="4"/>
            <x v="5"/>
            <x v="6"/>
            <x v="7"/>
            <x v="8"/>
            <x v="9"/>
            <x v="11"/>
            <x v="12"/>
            <x v="13"/>
            <x v="14"/>
            <x v="15"/>
            <x v="16"/>
            <x v="17"/>
          </reference>
        </references>
      </pivotArea>
    </format>
    <format dxfId="2685">
      <pivotArea dataOnly="0" labelOnly="1" grandRow="1" outline="0" fieldPosition="0"/>
    </format>
    <format dxfId="268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8.xml><?xml version="1.0" encoding="utf-8"?>
<pivotTableDefinition xmlns="http://schemas.openxmlformats.org/spreadsheetml/2006/main" xmlns:mc="http://schemas.openxmlformats.org/markup-compatibility/2006" xmlns:xr="http://schemas.microsoft.com/office/spreadsheetml/2014/revision" mc:Ignorable="xr" xr:uid="{17BEECB1-A1F3-461C-8513-43DCEA99B5BC}" name="PivotTable62" cacheId="3"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155:B156" firstHeaderRow="1" firstDataRow="1" firstDataCol="0" rowPageCount="3" colPageCount="1"/>
  <pivotFields count="72">
    <pivotField showAll="0" defaultSubtotal="0"/>
    <pivotField axis="axisPage" multipleItemSelectionAllowed="1" showAll="0" defaultSubtotal="0">
      <items count="6">
        <item h="1" x="2"/>
        <item h="1" x="1"/>
        <item h="1" x="3"/>
        <item x="4"/>
        <item x="0"/>
        <item h="1" x="5"/>
      </items>
    </pivotField>
    <pivotField showAll="0" defaultSubtotal="0"/>
    <pivotField showAll="0"/>
    <pivotField showAll="0"/>
    <pivotField showAll="0" defaultSubtotal="0"/>
    <pivotField showAll="0" defaultSubtotal="0"/>
    <pivotField axis="axisPage" multipleItemSelectionAllowed="1" showAll="0" defaultSubtotal="0">
      <items count="9">
        <item x="0"/>
        <item h="1" x="1"/>
        <item h="1" x="2"/>
        <item h="1" m="1" x="7"/>
        <item h="1" m="1" x="8"/>
        <item h="1" x="3"/>
        <item h="1" x="4"/>
        <item h="1" m="1" x="6"/>
        <item h="1" x="5"/>
      </items>
    </pivotField>
    <pivotField axis="axisPage" multipleItemSelectionAllowed="1" showAll="0" defaultSubtotal="0">
      <items count="9">
        <item x="0"/>
        <item h="1" x="3"/>
        <item h="1" x="4"/>
        <item h="1" x="5"/>
        <item h="1" x="1"/>
        <item h="1" x="2"/>
        <item h="1" x="6"/>
        <item h="1" x="7"/>
        <item h="1" x="8"/>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42" baseField="0" baseItem="0"/>
  </dataFields>
  <formats count="37">
    <format dxfId="2769">
      <pivotArea type="all" dataOnly="0" outline="0" fieldPosition="0"/>
    </format>
    <format dxfId="2768">
      <pivotArea type="all" dataOnly="0" outline="0" fieldPosition="0"/>
    </format>
    <format dxfId="2767">
      <pivotArea type="all" dataOnly="0" outline="0" fieldPosition="0"/>
    </format>
    <format dxfId="2766">
      <pivotArea type="all" dataOnly="0" outline="0" fieldPosition="0"/>
    </format>
    <format dxfId="2765">
      <pivotArea type="all" dataOnly="0" outline="0" fieldPosition="0"/>
    </format>
    <format dxfId="2764">
      <pivotArea type="all" dataOnly="0" outline="0" fieldPosition="0"/>
    </format>
    <format dxfId="2763">
      <pivotArea type="all" dataOnly="0" outline="0" fieldPosition="0"/>
    </format>
    <format dxfId="2762">
      <pivotArea type="all" dataOnly="0" outline="0" fieldPosition="0"/>
    </format>
    <format dxfId="2761">
      <pivotArea type="all" dataOnly="0" outline="0" fieldPosition="0"/>
    </format>
    <format dxfId="2760">
      <pivotArea type="all" dataOnly="0" outline="0" fieldPosition="0"/>
    </format>
    <format dxfId="2759">
      <pivotArea type="all" dataOnly="0" outline="0" fieldPosition="0"/>
    </format>
    <format dxfId="2758">
      <pivotArea outline="0" collapsedLevelsAreSubtotals="1" fieldPosition="0"/>
    </format>
    <format dxfId="2757">
      <pivotArea dataOnly="0" labelOnly="1" outline="0" axis="axisValues" fieldPosition="0"/>
    </format>
    <format dxfId="2756">
      <pivotArea type="all" dataOnly="0" outline="0" fieldPosition="0"/>
    </format>
    <format dxfId="2755">
      <pivotArea outline="0" collapsedLevelsAreSubtotals="1" fieldPosition="0"/>
    </format>
    <format dxfId="2754">
      <pivotArea dataOnly="0" labelOnly="1" outline="0" axis="axisValues" fieldPosition="0"/>
    </format>
    <format dxfId="2753">
      <pivotArea type="all" dataOnly="0" outline="0" fieldPosition="0"/>
    </format>
    <format dxfId="2752">
      <pivotArea outline="0" collapsedLevelsAreSubtotals="1" fieldPosition="0"/>
    </format>
    <format dxfId="2751">
      <pivotArea dataOnly="0" labelOnly="1" outline="0" axis="axisValues" fieldPosition="0"/>
    </format>
    <format dxfId="2750">
      <pivotArea type="all" dataOnly="0" outline="0" fieldPosition="0"/>
    </format>
    <format dxfId="2749">
      <pivotArea outline="0" collapsedLevelsAreSubtotals="1" fieldPosition="0"/>
    </format>
    <format dxfId="2748">
      <pivotArea dataOnly="0" labelOnly="1" outline="0" axis="axisValues" fieldPosition="0"/>
    </format>
    <format dxfId="2747">
      <pivotArea type="all" dataOnly="0" outline="0" fieldPosition="0"/>
    </format>
    <format dxfId="2746">
      <pivotArea outline="0" collapsedLevelsAreSubtotals="1" fieldPosition="0"/>
    </format>
    <format dxfId="2745">
      <pivotArea dataOnly="0" labelOnly="1" outline="0" axis="axisValues" fieldPosition="0"/>
    </format>
    <format dxfId="2744">
      <pivotArea type="all" dataOnly="0" outline="0" fieldPosition="0"/>
    </format>
    <format dxfId="2743">
      <pivotArea outline="0" collapsedLevelsAreSubtotals="1" fieldPosition="0"/>
    </format>
    <format dxfId="2742">
      <pivotArea dataOnly="0" labelOnly="1" outline="0" axis="axisValues" fieldPosition="0"/>
    </format>
    <format dxfId="2741">
      <pivotArea type="all" dataOnly="0" outline="0" fieldPosition="0"/>
    </format>
    <format dxfId="2740">
      <pivotArea outline="0" collapsedLevelsAreSubtotals="1" fieldPosition="0"/>
    </format>
    <format dxfId="2739">
      <pivotArea dataOnly="0" labelOnly="1" outline="0" axis="axisValues" fieldPosition="0"/>
    </format>
    <format dxfId="2738">
      <pivotArea type="all" dataOnly="0" outline="0" fieldPosition="0"/>
    </format>
    <format dxfId="2737">
      <pivotArea outline="0" collapsedLevelsAreSubtotals="1" fieldPosition="0"/>
    </format>
    <format dxfId="2736">
      <pivotArea dataOnly="0" labelOnly="1" outline="0" axis="axisValues" fieldPosition="0"/>
    </format>
    <format dxfId="2735">
      <pivotArea type="all" dataOnly="0" outline="0" fieldPosition="0"/>
    </format>
    <format dxfId="2734">
      <pivotArea outline="0" collapsedLevelsAreSubtotals="1" fieldPosition="0"/>
    </format>
    <format dxfId="273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9.xml><?xml version="1.0" encoding="utf-8"?>
<pivotTableDefinition xmlns="http://schemas.openxmlformats.org/spreadsheetml/2006/main" xmlns:mc="http://schemas.openxmlformats.org/markup-compatibility/2006" xmlns:xr="http://schemas.microsoft.com/office/spreadsheetml/2014/revision" mc:Ignorable="xr" xr:uid="{A7923BE6-DC83-499F-94A4-25CDEF886E9F}" name="PivotTable15"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H71:H72" firstHeaderRow="1" firstDataRow="1" firstDataCol="0" rowPageCount="2" colPageCount="1"/>
  <pivotFields count="64">
    <pivotField showAll="0" defaultSubtotal="0"/>
    <pivotField axis="axisPage" multipleItemSelectionAllowed="1" showAll="0" defaultSubtotal="0">
      <items count="6">
        <item h="1" x="2"/>
        <item h="1" x="1"/>
        <item h="1" x="3"/>
        <item x="4"/>
        <item x="0"/>
        <item h="1" x="5"/>
      </items>
    </pivotField>
    <pivotField showAll="0" defaultSubtotal="0"/>
    <pivotField showAll="0"/>
    <pivotField showAll="0"/>
    <pivotField showAll="0" defaultSubtotal="0"/>
    <pivotField showAll="0" defaultSubtotal="0"/>
    <pivotField axis="axisPage" multipleItemSelectionAllowed="1" showAll="0" defaultSubtotal="0">
      <items count="6">
        <item h="1" x="0"/>
        <item h="1" x="1"/>
        <item x="2"/>
        <item h="1" x="4"/>
        <item h="1" x="3"/>
        <item h="1" x="5"/>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7" hier="-1"/>
    <pageField fld="1" hier="-1"/>
  </pageFields>
  <dataFields count="1">
    <dataField name="Sum of Units Proposed" fld="32" baseField="0" baseItem="0"/>
  </dataFields>
  <formats count="37">
    <format dxfId="2806">
      <pivotArea type="all" dataOnly="0" outline="0" fieldPosition="0"/>
    </format>
    <format dxfId="2805">
      <pivotArea type="all" dataOnly="0" outline="0" fieldPosition="0"/>
    </format>
    <format dxfId="2804">
      <pivotArea type="all" dataOnly="0" outline="0" fieldPosition="0"/>
    </format>
    <format dxfId="2803">
      <pivotArea type="all" dataOnly="0" outline="0" fieldPosition="0"/>
    </format>
    <format dxfId="2802">
      <pivotArea type="all" dataOnly="0" outline="0" fieldPosition="0"/>
    </format>
    <format dxfId="2801">
      <pivotArea type="all" dataOnly="0" outline="0" fieldPosition="0"/>
    </format>
    <format dxfId="2800">
      <pivotArea type="all" dataOnly="0" outline="0" fieldPosition="0"/>
    </format>
    <format dxfId="2799">
      <pivotArea type="all" dataOnly="0" outline="0" fieldPosition="0"/>
    </format>
    <format dxfId="2798">
      <pivotArea type="all" dataOnly="0" outline="0" fieldPosition="0"/>
    </format>
    <format dxfId="2797">
      <pivotArea type="all" dataOnly="0" outline="0" fieldPosition="0"/>
    </format>
    <format dxfId="2796">
      <pivotArea type="all" dataOnly="0" outline="0" fieldPosition="0"/>
    </format>
    <format dxfId="2795">
      <pivotArea outline="0" collapsedLevelsAreSubtotals="1" fieldPosition="0"/>
    </format>
    <format dxfId="2794">
      <pivotArea dataOnly="0" labelOnly="1" outline="0" axis="axisValues" fieldPosition="0"/>
    </format>
    <format dxfId="2793">
      <pivotArea type="all" dataOnly="0" outline="0" fieldPosition="0"/>
    </format>
    <format dxfId="2792">
      <pivotArea outline="0" collapsedLevelsAreSubtotals="1" fieldPosition="0"/>
    </format>
    <format dxfId="2791">
      <pivotArea dataOnly="0" labelOnly="1" outline="0" axis="axisValues" fieldPosition="0"/>
    </format>
    <format dxfId="2790">
      <pivotArea type="all" dataOnly="0" outline="0" fieldPosition="0"/>
    </format>
    <format dxfId="2789">
      <pivotArea outline="0" collapsedLevelsAreSubtotals="1" fieldPosition="0"/>
    </format>
    <format dxfId="2788">
      <pivotArea dataOnly="0" labelOnly="1" outline="0" axis="axisValues" fieldPosition="0"/>
    </format>
    <format dxfId="2787">
      <pivotArea type="all" dataOnly="0" outline="0" fieldPosition="0"/>
    </format>
    <format dxfId="2786">
      <pivotArea outline="0" collapsedLevelsAreSubtotals="1" fieldPosition="0"/>
    </format>
    <format dxfId="2785">
      <pivotArea dataOnly="0" labelOnly="1" outline="0" axis="axisValues" fieldPosition="0"/>
    </format>
    <format dxfId="2784">
      <pivotArea type="all" dataOnly="0" outline="0" fieldPosition="0"/>
    </format>
    <format dxfId="2783">
      <pivotArea outline="0" collapsedLevelsAreSubtotals="1" fieldPosition="0"/>
    </format>
    <format dxfId="2782">
      <pivotArea dataOnly="0" labelOnly="1" outline="0" axis="axisValues" fieldPosition="0"/>
    </format>
    <format dxfId="2781">
      <pivotArea type="all" dataOnly="0" outline="0" fieldPosition="0"/>
    </format>
    <format dxfId="2780">
      <pivotArea outline="0" collapsedLevelsAreSubtotals="1" fieldPosition="0"/>
    </format>
    <format dxfId="2779">
      <pivotArea dataOnly="0" labelOnly="1" outline="0" axis="axisValues" fieldPosition="0"/>
    </format>
    <format dxfId="2778">
      <pivotArea type="all" dataOnly="0" outline="0" fieldPosition="0"/>
    </format>
    <format dxfId="2777">
      <pivotArea outline="0" collapsedLevelsAreSubtotals="1" fieldPosition="0"/>
    </format>
    <format dxfId="2776">
      <pivotArea dataOnly="0" labelOnly="1" outline="0" axis="axisValues" fieldPosition="0"/>
    </format>
    <format dxfId="2775">
      <pivotArea type="all" dataOnly="0" outline="0" fieldPosition="0"/>
    </format>
    <format dxfId="2774">
      <pivotArea outline="0" collapsedLevelsAreSubtotals="1" fieldPosition="0"/>
    </format>
    <format dxfId="2773">
      <pivotArea dataOnly="0" labelOnly="1" outline="0" axis="axisValues" fieldPosition="0"/>
    </format>
    <format dxfId="2772">
      <pivotArea type="all" dataOnly="0" outline="0" fieldPosition="0"/>
    </format>
    <format dxfId="2771">
      <pivotArea outline="0" collapsedLevelsAreSubtotals="1" fieldPosition="0"/>
    </format>
    <format dxfId="277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7C9B1496-5974-40DE-83BE-5DDC6178039D}" name="PivotTable61" cacheId="3"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201:B202" firstHeaderRow="1" firstDataRow="1" firstDataCol="0" rowPageCount="3" colPageCount="1"/>
  <pivotFields count="72">
    <pivotField showAll="0" defaultSubtotal="0"/>
    <pivotField axis="axisPage" multipleItemSelectionAllowed="1" showAll="0" defaultSubtotal="0">
      <items count="6">
        <item h="1" x="2"/>
        <item h="1" x="1"/>
        <item h="1" x="3"/>
        <item x="4"/>
        <item x="0"/>
        <item h="1" x="5"/>
      </items>
    </pivotField>
    <pivotField showAll="0" defaultSubtotal="0"/>
    <pivotField showAll="0"/>
    <pivotField showAll="0"/>
    <pivotField showAll="0" defaultSubtotal="0"/>
    <pivotField showAll="0" defaultSubtotal="0"/>
    <pivotField axis="axisPage" multipleItemSelectionAllowed="1" showAll="0" defaultSubtotal="0">
      <items count="9">
        <item x="0"/>
        <item h="1" x="1"/>
        <item h="1" x="2"/>
        <item h="1" m="1" x="7"/>
        <item h="1" m="1" x="8"/>
        <item h="1" x="3"/>
        <item h="1" x="4"/>
        <item h="1" m="1" x="6"/>
        <item h="1" x="5"/>
      </items>
    </pivotField>
    <pivotField axis="axisPage" multipleItemSelectionAllowed="1" showAll="0" defaultSubtotal="0">
      <items count="9">
        <item h="1" x="0"/>
        <item x="3"/>
        <item h="1" x="4"/>
        <item h="1" x="5"/>
        <item h="1" x="1"/>
        <item h="1" x="2"/>
        <item h="1" x="6"/>
        <item h="1" x="7"/>
        <item h="1" x="8"/>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3">
    <pageField fld="7" hier="-1"/>
    <pageField fld="1" hier="-1"/>
    <pageField fld="8" hier="-1"/>
  </pageFields>
  <dataFields count="1">
    <dataField name="Sum of Units Proposed" fld="32" baseField="0" baseItem="0"/>
  </dataFields>
  <formats count="37">
    <format dxfId="270">
      <pivotArea type="all" dataOnly="0" outline="0" fieldPosition="0"/>
    </format>
    <format dxfId="269">
      <pivotArea type="all" dataOnly="0" outline="0" fieldPosition="0"/>
    </format>
    <format dxfId="268">
      <pivotArea type="all" dataOnly="0" outline="0" fieldPosition="0"/>
    </format>
    <format dxfId="267">
      <pivotArea type="all" dataOnly="0" outline="0" fieldPosition="0"/>
    </format>
    <format dxfId="266">
      <pivotArea type="all" dataOnly="0" outline="0" fieldPosition="0"/>
    </format>
    <format dxfId="265">
      <pivotArea type="all" dataOnly="0" outline="0" fieldPosition="0"/>
    </format>
    <format dxfId="264">
      <pivotArea type="all" dataOnly="0" outline="0" fieldPosition="0"/>
    </format>
    <format dxfId="263">
      <pivotArea type="all" dataOnly="0" outline="0" fieldPosition="0"/>
    </format>
    <format dxfId="262">
      <pivotArea type="all" dataOnly="0" outline="0" fieldPosition="0"/>
    </format>
    <format dxfId="261">
      <pivotArea type="all" dataOnly="0" outline="0" fieldPosition="0"/>
    </format>
    <format dxfId="260">
      <pivotArea type="all" dataOnly="0" outline="0" fieldPosition="0"/>
    </format>
    <format dxfId="259">
      <pivotArea outline="0" collapsedLevelsAreSubtotals="1" fieldPosition="0"/>
    </format>
    <format dxfId="258">
      <pivotArea dataOnly="0" labelOnly="1" outline="0" axis="axisValues" fieldPosition="0"/>
    </format>
    <format dxfId="257">
      <pivotArea type="all" dataOnly="0" outline="0" fieldPosition="0"/>
    </format>
    <format dxfId="256">
      <pivotArea outline="0" collapsedLevelsAreSubtotals="1" fieldPosition="0"/>
    </format>
    <format dxfId="255">
      <pivotArea dataOnly="0" labelOnly="1" outline="0" axis="axisValues" fieldPosition="0"/>
    </format>
    <format dxfId="254">
      <pivotArea type="all" dataOnly="0" outline="0" fieldPosition="0"/>
    </format>
    <format dxfId="253">
      <pivotArea outline="0" collapsedLevelsAreSubtotals="1" fieldPosition="0"/>
    </format>
    <format dxfId="252">
      <pivotArea dataOnly="0" labelOnly="1" outline="0" axis="axisValues" fieldPosition="0"/>
    </format>
    <format dxfId="251">
      <pivotArea type="all" dataOnly="0" outline="0" fieldPosition="0"/>
    </format>
    <format dxfId="250">
      <pivotArea outline="0" collapsedLevelsAreSubtotals="1" fieldPosition="0"/>
    </format>
    <format dxfId="249">
      <pivotArea dataOnly="0" labelOnly="1" outline="0" axis="axisValues" fieldPosition="0"/>
    </format>
    <format dxfId="248">
      <pivotArea type="all" dataOnly="0" outline="0" fieldPosition="0"/>
    </format>
    <format dxfId="247">
      <pivotArea outline="0" collapsedLevelsAreSubtotals="1" fieldPosition="0"/>
    </format>
    <format dxfId="246">
      <pivotArea dataOnly="0" labelOnly="1" outline="0" axis="axisValues" fieldPosition="0"/>
    </format>
    <format dxfId="245">
      <pivotArea type="all" dataOnly="0" outline="0" fieldPosition="0"/>
    </format>
    <format dxfId="244">
      <pivotArea outline="0" collapsedLevelsAreSubtotals="1" fieldPosition="0"/>
    </format>
    <format dxfId="243">
      <pivotArea dataOnly="0" labelOnly="1" outline="0" axis="axisValues" fieldPosition="0"/>
    </format>
    <format dxfId="242">
      <pivotArea type="all" dataOnly="0" outline="0" fieldPosition="0"/>
    </format>
    <format dxfId="241">
      <pivotArea outline="0" collapsedLevelsAreSubtotals="1" fieldPosition="0"/>
    </format>
    <format dxfId="240">
      <pivotArea dataOnly="0" labelOnly="1" outline="0" axis="axisValues" fieldPosition="0"/>
    </format>
    <format dxfId="239">
      <pivotArea type="all" dataOnly="0" outline="0" fieldPosition="0"/>
    </format>
    <format dxfId="238">
      <pivotArea outline="0" collapsedLevelsAreSubtotals="1" fieldPosition="0"/>
    </format>
    <format dxfId="237">
      <pivotArea dataOnly="0" labelOnly="1" outline="0" axis="axisValues" fieldPosition="0"/>
    </format>
    <format dxfId="236">
      <pivotArea type="all" dataOnly="0" outline="0" fieldPosition="0"/>
    </format>
    <format dxfId="235">
      <pivotArea outline="0" collapsedLevelsAreSubtotals="1" fieldPosition="0"/>
    </format>
    <format dxfId="23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0.xml><?xml version="1.0" encoding="utf-8"?>
<pivotTableDefinition xmlns="http://schemas.openxmlformats.org/spreadsheetml/2006/main" xmlns:mc="http://schemas.openxmlformats.org/markup-compatibility/2006" xmlns:xr="http://schemas.microsoft.com/office/spreadsheetml/2014/revision" mc:Ignorable="xr" xr:uid="{CCD48B16-4D17-4921-A66A-CB2BC9E56BD4}" name="PivotTable1" cacheId="3"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235:K238" firstHeaderRow="0" firstDataRow="1" firstDataCol="1" rowPageCount="1" colPageCount="1"/>
  <pivotFields count="72">
    <pivotField showAll="0" defaultSubtotal="0"/>
    <pivotField multipleItemSelectionAllowed="1" showAll="0" defaultSubtotal="0"/>
    <pivotField axis="axisRow" showAll="0" defaultSubtotal="0">
      <items count="2">
        <item x="1"/>
        <item x="0"/>
      </items>
    </pivotField>
    <pivotField showAll="0"/>
    <pivotField showAll="0"/>
    <pivotField showAll="0" defaultSubtotal="0"/>
    <pivotField showAll="0" defaultSubtotal="0"/>
    <pivotField axis="axisPage" multipleItemSelectionAllowed="1" showAll="0" defaultSubtotal="0">
      <items count="9">
        <item x="0"/>
        <item h="1" x="1"/>
        <item h="1" x="2"/>
        <item h="1" m="1" x="7"/>
        <item h="1" m="1" x="8"/>
        <item h="1" x="3"/>
        <item h="1" x="4"/>
        <item h="1" m="1" x="6"/>
        <item h="1" x="5"/>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3">
    <i>
      <x/>
    </i>
    <i>
      <x v="1"/>
    </i>
    <i t="grand">
      <x/>
    </i>
  </rowItems>
  <colFields count="1">
    <field x="-2"/>
  </colFields>
  <colItems count="9">
    <i>
      <x/>
    </i>
    <i i="1">
      <x v="1"/>
    </i>
    <i i="2">
      <x v="2"/>
    </i>
    <i i="3">
      <x v="3"/>
    </i>
    <i i="4">
      <x v="4"/>
    </i>
    <i i="5">
      <x v="5"/>
    </i>
    <i i="6">
      <x v="6"/>
    </i>
    <i i="7">
      <x v="7"/>
    </i>
    <i i="8">
      <x v="8"/>
    </i>
  </colItems>
  <pageFields count="1">
    <pageField fld="7" hier="-1"/>
  </pageFields>
  <dataFields count="9">
    <dataField name="Sum of 1 bed net" fld="33" baseField="0" baseItem="0"/>
    <dataField name="Sum of 2 bed net" fld="34" baseField="0" baseItem="0"/>
    <dataField name="Sum of 3 bed net" fld="35" baseField="0" baseItem="0"/>
    <dataField name="Sum of 4 bed net" fld="36" baseField="0" baseItem="0"/>
    <dataField name="Sum of 5 bed net" fld="37" baseField="0" baseItem="0"/>
    <dataField name="Sum of 6 bed net" fld="38" baseField="0" baseItem="0"/>
    <dataField name="Sum of 7 bed net" fld="39" baseField="0" baseItem="0"/>
    <dataField name="Sum of 8 bed net" fld="40" baseField="0" baseItem="0"/>
    <dataField name="Sum of 9 bed net" fld="41" baseField="0" baseItem="0"/>
  </dataFields>
  <formats count="42">
    <format dxfId="2848">
      <pivotArea type="all" dataOnly="0" outline="0" fieldPosition="0"/>
    </format>
    <format dxfId="2847">
      <pivotArea type="all" dataOnly="0" outline="0" fieldPosition="0"/>
    </format>
    <format dxfId="2846">
      <pivotArea type="all" dataOnly="0" outline="0" fieldPosition="0"/>
    </format>
    <format dxfId="2845">
      <pivotArea type="all" dataOnly="0" outline="0" fieldPosition="0"/>
    </format>
    <format dxfId="2844">
      <pivotArea type="all" dataOnly="0" outline="0" fieldPosition="0"/>
    </format>
    <format dxfId="2843">
      <pivotArea type="all" dataOnly="0" outline="0" fieldPosition="0"/>
    </format>
    <format dxfId="2842">
      <pivotArea type="all" dataOnly="0" outline="0" fieldPosition="0"/>
    </format>
    <format dxfId="2841">
      <pivotArea type="all" dataOnly="0" outline="0" fieldPosition="0"/>
    </format>
    <format dxfId="2840">
      <pivotArea type="all" dataOnly="0" outline="0" fieldPosition="0"/>
    </format>
    <format dxfId="2839">
      <pivotArea type="all" dataOnly="0" outline="0" fieldPosition="0"/>
    </format>
    <format dxfId="2838">
      <pivotArea type="all" dataOnly="0" outline="0" fieldPosition="0"/>
    </format>
    <format dxfId="2837">
      <pivotArea outline="0" collapsedLevelsAreSubtotals="1" fieldPosition="0"/>
    </format>
    <format dxfId="2836">
      <pivotArea field="2" type="button" dataOnly="0" labelOnly="1" outline="0" axis="axisRow" fieldPosition="0"/>
    </format>
    <format dxfId="2835">
      <pivotArea dataOnly="0" labelOnly="1" grandRow="1" outline="0" fieldPosition="0"/>
    </format>
    <format dxfId="2834">
      <pivotArea type="all" dataOnly="0" outline="0" fieldPosition="0"/>
    </format>
    <format dxfId="2833">
      <pivotArea outline="0" collapsedLevelsAreSubtotals="1" fieldPosition="0"/>
    </format>
    <format dxfId="2832">
      <pivotArea field="2" type="button" dataOnly="0" labelOnly="1" outline="0" axis="axisRow" fieldPosition="0"/>
    </format>
    <format dxfId="2831">
      <pivotArea dataOnly="0" labelOnly="1" fieldPosition="0">
        <references count="1">
          <reference field="2" count="0"/>
        </references>
      </pivotArea>
    </format>
    <format dxfId="2830">
      <pivotArea dataOnly="0" labelOnly="1" grandRow="1" outline="0" fieldPosition="0"/>
    </format>
    <format dxfId="2829">
      <pivotArea type="all" dataOnly="0" outline="0" fieldPosition="0"/>
    </format>
    <format dxfId="2828">
      <pivotArea outline="0" collapsedLevelsAreSubtotals="1" fieldPosition="0"/>
    </format>
    <format dxfId="2827">
      <pivotArea field="2" type="button" dataOnly="0" labelOnly="1" outline="0" axis="axisRow" fieldPosition="0"/>
    </format>
    <format dxfId="2826">
      <pivotArea dataOnly="0" labelOnly="1" fieldPosition="0">
        <references count="1">
          <reference field="2" count="0"/>
        </references>
      </pivotArea>
    </format>
    <format dxfId="2825">
      <pivotArea dataOnly="0" labelOnly="1" grandRow="1" outline="0" fieldPosition="0"/>
    </format>
    <format dxfId="2824">
      <pivotArea type="all" dataOnly="0" outline="0" fieldPosition="0"/>
    </format>
    <format dxfId="2823">
      <pivotArea outline="0" collapsedLevelsAreSubtotals="1" fieldPosition="0"/>
    </format>
    <format dxfId="2822">
      <pivotArea field="2" type="button" dataOnly="0" labelOnly="1" outline="0" axis="axisRow" fieldPosition="0"/>
    </format>
    <format dxfId="2821">
      <pivotArea dataOnly="0" labelOnly="1" fieldPosition="0">
        <references count="1">
          <reference field="2" count="0"/>
        </references>
      </pivotArea>
    </format>
    <format dxfId="2820">
      <pivotArea dataOnly="0" labelOnly="1" grandRow="1" outline="0" fieldPosition="0"/>
    </format>
    <format dxfId="2819">
      <pivotArea dataOnly="0" labelOnly="1" outline="0" fieldPosition="0">
        <references count="1">
          <reference field="4294967294" count="9">
            <x v="0"/>
            <x v="1"/>
            <x v="2"/>
            <x v="3"/>
            <x v="4"/>
            <x v="5"/>
            <x v="6"/>
            <x v="7"/>
            <x v="8"/>
          </reference>
        </references>
      </pivotArea>
    </format>
    <format dxfId="2818">
      <pivotArea type="all" dataOnly="0" outline="0" fieldPosition="0"/>
    </format>
    <format dxfId="2817">
      <pivotArea outline="0" collapsedLevelsAreSubtotals="1" fieldPosition="0"/>
    </format>
    <format dxfId="2816">
      <pivotArea field="2" type="button" dataOnly="0" labelOnly="1" outline="0" axis="axisRow" fieldPosition="0"/>
    </format>
    <format dxfId="2815">
      <pivotArea dataOnly="0" labelOnly="1" fieldPosition="0">
        <references count="1">
          <reference field="2" count="0"/>
        </references>
      </pivotArea>
    </format>
    <format dxfId="2814">
      <pivotArea dataOnly="0" labelOnly="1" grandRow="1" outline="0" fieldPosition="0"/>
    </format>
    <format dxfId="2813">
      <pivotArea dataOnly="0" labelOnly="1" outline="0" fieldPosition="0">
        <references count="1">
          <reference field="4294967294" count="9">
            <x v="0"/>
            <x v="1"/>
            <x v="2"/>
            <x v="3"/>
            <x v="4"/>
            <x v="5"/>
            <x v="6"/>
            <x v="7"/>
            <x v="8"/>
          </reference>
        </references>
      </pivotArea>
    </format>
    <format dxfId="2812">
      <pivotArea type="all" dataOnly="0" outline="0" fieldPosition="0"/>
    </format>
    <format dxfId="2811">
      <pivotArea outline="0" collapsedLevelsAreSubtotals="1" fieldPosition="0"/>
    </format>
    <format dxfId="2810">
      <pivotArea field="2" type="button" dataOnly="0" labelOnly="1" outline="0" axis="axisRow" fieldPosition="0"/>
    </format>
    <format dxfId="2809">
      <pivotArea dataOnly="0" labelOnly="1" fieldPosition="0">
        <references count="1">
          <reference field="2" count="0"/>
        </references>
      </pivotArea>
    </format>
    <format dxfId="2808">
      <pivotArea dataOnly="0" labelOnly="1" grandRow="1" outline="0" fieldPosition="0"/>
    </format>
    <format dxfId="2807">
      <pivotArea dataOnly="0" labelOnly="1" outline="0" fieldPosition="0">
        <references count="1">
          <reference field="4294967294" count="9">
            <x v="0"/>
            <x v="1"/>
            <x v="2"/>
            <x v="3"/>
            <x v="4"/>
            <x v="5"/>
            <x v="6"/>
            <x v="7"/>
            <x v="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1.xml><?xml version="1.0" encoding="utf-8"?>
<pivotTableDefinition xmlns="http://schemas.openxmlformats.org/spreadsheetml/2006/main" xmlns:mc="http://schemas.openxmlformats.org/markup-compatibility/2006" xmlns:xr="http://schemas.microsoft.com/office/spreadsheetml/2014/revision" mc:Ignorable="xr" xr:uid="{22353D78-CA45-41AA-AB9B-023CDBF201AB}" name="PivotTable6" cacheId="3"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40:B41" firstHeaderRow="1" firstDataRow="1" firstDataCol="0" rowPageCount="3" colPageCount="1"/>
  <pivotFields count="72">
    <pivotField showAll="0"/>
    <pivotField axis="axisPage" multipleItemSelectionAllowed="1" showAll="0" defaultSubtotal="0">
      <items count="6">
        <item x="2"/>
        <item x="1"/>
        <item x="3"/>
        <item h="1" x="4"/>
        <item h="1" x="0"/>
        <item h="1" x="5"/>
      </items>
    </pivotField>
    <pivotField axis="axisPage" multipleItemSelectionAllowed="1" showAll="0">
      <items count="3">
        <item h="1" x="1"/>
        <item x="0"/>
        <item t="default"/>
      </items>
    </pivotField>
    <pivotField numFmtId="14" showAll="0"/>
    <pivotField numFmtId="14" showAll="0"/>
    <pivotField showAll="0" defaultSubtotal="0"/>
    <pivotField showAll="0" defaultSubtotal="0"/>
    <pivotField axis="axisPage" multipleItemSelectionAllowed="1" showAll="0">
      <items count="10">
        <item h="1" x="0"/>
        <item h="1" x="1"/>
        <item x="2"/>
        <item h="1" m="1" x="7"/>
        <item h="1" x="3"/>
        <item h="1" x="4"/>
        <item h="1" m="1" x="6"/>
        <item h="1" m="1" x="8"/>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3">
    <pageField fld="1" hier="-1"/>
    <pageField fld="2" hier="-1"/>
    <pageField fld="7" hier="-1"/>
  </pageFields>
  <dataFields count="1">
    <dataField name="Sum of Net Dwellings" fld="42" baseField="0" baseItem="0"/>
  </dataFields>
  <formats count="37">
    <format dxfId="2885">
      <pivotArea type="all" dataOnly="0" outline="0" fieldPosition="0"/>
    </format>
    <format dxfId="2884">
      <pivotArea type="all" dataOnly="0" outline="0" fieldPosition="0"/>
    </format>
    <format dxfId="2883">
      <pivotArea type="all" dataOnly="0" outline="0" fieldPosition="0"/>
    </format>
    <format dxfId="2882">
      <pivotArea type="all" dataOnly="0" outline="0" fieldPosition="0"/>
    </format>
    <format dxfId="2881">
      <pivotArea type="all" dataOnly="0" outline="0" fieldPosition="0"/>
    </format>
    <format dxfId="2880">
      <pivotArea type="all" dataOnly="0" outline="0" fieldPosition="0"/>
    </format>
    <format dxfId="2879">
      <pivotArea type="all" dataOnly="0" outline="0" fieldPosition="0"/>
    </format>
    <format dxfId="2878">
      <pivotArea type="all" dataOnly="0" outline="0" fieldPosition="0"/>
    </format>
    <format dxfId="2877">
      <pivotArea type="all" dataOnly="0" outline="0" fieldPosition="0"/>
    </format>
    <format dxfId="2876">
      <pivotArea type="all" dataOnly="0" outline="0" fieldPosition="0"/>
    </format>
    <format dxfId="2875">
      <pivotArea type="all" dataOnly="0" outline="0" fieldPosition="0"/>
    </format>
    <format dxfId="2874">
      <pivotArea outline="0" collapsedLevelsAreSubtotals="1" fieldPosition="0"/>
    </format>
    <format dxfId="2873">
      <pivotArea dataOnly="0" labelOnly="1" outline="0" axis="axisValues" fieldPosition="0"/>
    </format>
    <format dxfId="2872">
      <pivotArea type="all" dataOnly="0" outline="0" fieldPosition="0"/>
    </format>
    <format dxfId="2871">
      <pivotArea outline="0" collapsedLevelsAreSubtotals="1" fieldPosition="0"/>
    </format>
    <format dxfId="2870">
      <pivotArea dataOnly="0" labelOnly="1" outline="0" axis="axisValues" fieldPosition="0"/>
    </format>
    <format dxfId="2869">
      <pivotArea type="all" dataOnly="0" outline="0" fieldPosition="0"/>
    </format>
    <format dxfId="2868">
      <pivotArea outline="0" collapsedLevelsAreSubtotals="1" fieldPosition="0"/>
    </format>
    <format dxfId="2867">
      <pivotArea dataOnly="0" labelOnly="1" outline="0" axis="axisValues" fieldPosition="0"/>
    </format>
    <format dxfId="2866">
      <pivotArea type="all" dataOnly="0" outline="0" fieldPosition="0"/>
    </format>
    <format dxfId="2865">
      <pivotArea outline="0" collapsedLevelsAreSubtotals="1" fieldPosition="0"/>
    </format>
    <format dxfId="2864">
      <pivotArea dataOnly="0" labelOnly="1" outline="0" axis="axisValues" fieldPosition="0"/>
    </format>
    <format dxfId="2863">
      <pivotArea type="all" dataOnly="0" outline="0" fieldPosition="0"/>
    </format>
    <format dxfId="2862">
      <pivotArea outline="0" collapsedLevelsAreSubtotals="1" fieldPosition="0"/>
    </format>
    <format dxfId="2861">
      <pivotArea dataOnly="0" labelOnly="1" outline="0" axis="axisValues" fieldPosition="0"/>
    </format>
    <format dxfId="2860">
      <pivotArea type="all" dataOnly="0" outline="0" fieldPosition="0"/>
    </format>
    <format dxfId="2859">
      <pivotArea outline="0" collapsedLevelsAreSubtotals="1" fieldPosition="0"/>
    </format>
    <format dxfId="2858">
      <pivotArea dataOnly="0" labelOnly="1" outline="0" axis="axisValues" fieldPosition="0"/>
    </format>
    <format dxfId="2857">
      <pivotArea type="all" dataOnly="0" outline="0" fieldPosition="0"/>
    </format>
    <format dxfId="2856">
      <pivotArea outline="0" collapsedLevelsAreSubtotals="1" fieldPosition="0"/>
    </format>
    <format dxfId="2855">
      <pivotArea dataOnly="0" labelOnly="1" outline="0" axis="axisValues" fieldPosition="0"/>
    </format>
    <format dxfId="2854">
      <pivotArea type="all" dataOnly="0" outline="0" fieldPosition="0"/>
    </format>
    <format dxfId="2853">
      <pivotArea outline="0" collapsedLevelsAreSubtotals="1" fieldPosition="0"/>
    </format>
    <format dxfId="2852">
      <pivotArea dataOnly="0" labelOnly="1" outline="0" axis="axisValues" fieldPosition="0"/>
    </format>
    <format dxfId="2851">
      <pivotArea type="all" dataOnly="0" outline="0" fieldPosition="0"/>
    </format>
    <format dxfId="2850">
      <pivotArea outline="0" collapsedLevelsAreSubtotals="1" fieldPosition="0"/>
    </format>
    <format dxfId="284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2.xml><?xml version="1.0" encoding="utf-8"?>
<pivotTableDefinition xmlns="http://schemas.openxmlformats.org/spreadsheetml/2006/main" xmlns:mc="http://schemas.openxmlformats.org/markup-compatibility/2006" xmlns:xr="http://schemas.microsoft.com/office/spreadsheetml/2014/revision" mc:Ignorable="xr" xr:uid="{747BDA69-F8FA-460E-B226-054A3665F7AE}" name="PivotTable33" cacheId="3"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E247:F250" firstHeaderRow="1" firstDataRow="1" firstDataCol="1" rowPageCount="1" colPageCount="1"/>
  <pivotFields count="72">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9">
        <item x="0"/>
        <item h="1" x="1"/>
        <item h="1" x="2"/>
        <item h="1" m="1" x="7"/>
        <item h="1" x="3"/>
        <item h="1" x="4"/>
        <item h="1" m="1" x="6"/>
        <item h="1" m="1" x="8"/>
        <item h="1" x="5"/>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axis="axisRow" showAll="0">
      <items count="3">
        <item x="1"/>
        <item x="0"/>
        <item t="default"/>
      </items>
    </pivotField>
    <pivotField showAll="0"/>
  </pivotFields>
  <rowFields count="1">
    <field x="70"/>
  </rowFields>
  <rowItems count="3">
    <i>
      <x/>
    </i>
    <i>
      <x v="1"/>
    </i>
    <i t="grand">
      <x/>
    </i>
  </rowItems>
  <colItems count="1">
    <i/>
  </colItems>
  <pageFields count="1">
    <pageField fld="7" hier="-1"/>
  </pageFields>
  <dataFields count="1">
    <dataField name="Sum of Net Dwellings" fld="42" baseField="0" baseItem="0"/>
  </dataFields>
  <formats count="40">
    <format dxfId="2925">
      <pivotArea type="all" dataOnly="0" outline="0" fieldPosition="0"/>
    </format>
    <format dxfId="2924">
      <pivotArea type="all" dataOnly="0" outline="0" fieldPosition="0"/>
    </format>
    <format dxfId="2923">
      <pivotArea type="all" dataOnly="0" outline="0" fieldPosition="0"/>
    </format>
    <format dxfId="2922">
      <pivotArea type="all" dataOnly="0" outline="0" fieldPosition="0"/>
    </format>
    <format dxfId="2921">
      <pivotArea type="all" dataOnly="0" outline="0" fieldPosition="0"/>
    </format>
    <format dxfId="2920">
      <pivotArea type="all" dataOnly="0" outline="0" fieldPosition="0"/>
    </format>
    <format dxfId="2919">
      <pivotArea type="all" dataOnly="0" outline="0" fieldPosition="0"/>
    </format>
    <format dxfId="2918">
      <pivotArea type="all" dataOnly="0" outline="0" fieldPosition="0"/>
    </format>
    <format dxfId="2917">
      <pivotArea type="all" dataOnly="0" outline="0" fieldPosition="0"/>
    </format>
    <format dxfId="2916">
      <pivotArea type="all" dataOnly="0" outline="0" fieldPosition="0"/>
    </format>
    <format dxfId="2915">
      <pivotArea type="all" dataOnly="0" outline="0" fieldPosition="0"/>
    </format>
    <format dxfId="2914">
      <pivotArea outline="0" collapsedLevelsAreSubtotals="1" fieldPosition="0"/>
    </format>
    <format dxfId="2913">
      <pivotArea dataOnly="0" labelOnly="1" grandRow="1" outline="0" fieldPosition="0"/>
    </format>
    <format dxfId="2912">
      <pivotArea dataOnly="0" labelOnly="1" outline="0" axis="axisValues" fieldPosition="0"/>
    </format>
    <format dxfId="2911">
      <pivotArea type="all" dataOnly="0" outline="0" fieldPosition="0"/>
    </format>
    <format dxfId="2910">
      <pivotArea outline="0" collapsedLevelsAreSubtotals="1" fieldPosition="0"/>
    </format>
    <format dxfId="2909">
      <pivotArea dataOnly="0" labelOnly="1" grandRow="1" outline="0" fieldPosition="0"/>
    </format>
    <format dxfId="2908">
      <pivotArea dataOnly="0" labelOnly="1" outline="0" axis="axisValues" fieldPosition="0"/>
    </format>
    <format dxfId="2907">
      <pivotArea type="all" dataOnly="0" outline="0" fieldPosition="0"/>
    </format>
    <format dxfId="2906">
      <pivotArea outline="0" collapsedLevelsAreSubtotals="1" fieldPosition="0"/>
    </format>
    <format dxfId="2905">
      <pivotArea dataOnly="0" labelOnly="1" grandRow="1" outline="0" fieldPosition="0"/>
    </format>
    <format dxfId="2904">
      <pivotArea dataOnly="0" labelOnly="1" outline="0" axis="axisValues" fieldPosition="0"/>
    </format>
    <format dxfId="2903">
      <pivotArea type="all" dataOnly="0" outline="0" fieldPosition="0"/>
    </format>
    <format dxfId="2902">
      <pivotArea outline="0" collapsedLevelsAreSubtotals="1" fieldPosition="0"/>
    </format>
    <format dxfId="2901">
      <pivotArea field="70" type="button" dataOnly="0" labelOnly="1" outline="0" axis="axisRow" fieldPosition="0"/>
    </format>
    <format dxfId="2900">
      <pivotArea dataOnly="0" labelOnly="1" fieldPosition="0">
        <references count="1">
          <reference field="70" count="0"/>
        </references>
      </pivotArea>
    </format>
    <format dxfId="2899">
      <pivotArea dataOnly="0" labelOnly="1" grandRow="1" outline="0" fieldPosition="0"/>
    </format>
    <format dxfId="2898">
      <pivotArea dataOnly="0" labelOnly="1" outline="0" axis="axisValues" fieldPosition="0"/>
    </format>
    <format dxfId="2897">
      <pivotArea type="all" dataOnly="0" outline="0" fieldPosition="0"/>
    </format>
    <format dxfId="2896">
      <pivotArea outline="0" collapsedLevelsAreSubtotals="1" fieldPosition="0"/>
    </format>
    <format dxfId="2895">
      <pivotArea field="70" type="button" dataOnly="0" labelOnly="1" outline="0" axis="axisRow" fieldPosition="0"/>
    </format>
    <format dxfId="2894">
      <pivotArea dataOnly="0" labelOnly="1" fieldPosition="0">
        <references count="1">
          <reference field="70" count="0"/>
        </references>
      </pivotArea>
    </format>
    <format dxfId="2893">
      <pivotArea dataOnly="0" labelOnly="1" grandRow="1" outline="0" fieldPosition="0"/>
    </format>
    <format dxfId="2892">
      <pivotArea dataOnly="0" labelOnly="1" outline="0" axis="axisValues" fieldPosition="0"/>
    </format>
    <format dxfId="2891">
      <pivotArea type="all" dataOnly="0" outline="0" fieldPosition="0"/>
    </format>
    <format dxfId="2890">
      <pivotArea outline="0" collapsedLevelsAreSubtotals="1" fieldPosition="0"/>
    </format>
    <format dxfId="2889">
      <pivotArea field="70" type="button" dataOnly="0" labelOnly="1" outline="0" axis="axisRow" fieldPosition="0"/>
    </format>
    <format dxfId="2888">
      <pivotArea dataOnly="0" labelOnly="1" fieldPosition="0">
        <references count="1">
          <reference field="70" count="0"/>
        </references>
      </pivotArea>
    </format>
    <format dxfId="2887">
      <pivotArea dataOnly="0" labelOnly="1" grandRow="1" outline="0" fieldPosition="0"/>
    </format>
    <format dxfId="288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3.xml><?xml version="1.0" encoding="utf-8"?>
<pivotTableDefinition xmlns="http://schemas.openxmlformats.org/spreadsheetml/2006/main" xmlns:mc="http://schemas.openxmlformats.org/markup-compatibility/2006" xmlns:xr="http://schemas.microsoft.com/office/spreadsheetml/2014/revision" mc:Ignorable="xr" xr:uid="{295D31F0-E9C3-4CF1-9E7C-315D9FB57CF4}" name="PivotTable20" cacheId="3"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89:B90" firstHeaderRow="1" firstDataRow="1" firstDataCol="0" rowPageCount="2" colPageCount="1"/>
  <pivotFields count="72">
    <pivotField showAll="0" defaultSubtotal="0"/>
    <pivotField axis="axisPage" multipleItemSelectionAllowed="1" showAll="0" defaultSubtotal="0">
      <items count="6">
        <item x="2"/>
        <item x="1"/>
        <item x="3"/>
        <item h="1" x="4"/>
        <item h="1" x="0"/>
        <item h="1" x="5"/>
      </items>
    </pivotField>
    <pivotField showAll="0" defaultSubtotal="0"/>
    <pivotField showAll="0"/>
    <pivotField showAll="0"/>
    <pivotField showAll="0" defaultSubtotal="0"/>
    <pivotField showAll="0" defaultSubtotal="0"/>
    <pivotField axis="axisPage" multipleItemSelectionAllowed="1" showAll="0" defaultSubtotal="0">
      <items count="9">
        <item x="0"/>
        <item h="1" x="1"/>
        <item h="1" x="2"/>
        <item h="1" m="1" x="7"/>
        <item h="1" m="1" x="8"/>
        <item h="1" x="3"/>
        <item h="1" x="4"/>
        <item h="1" m="1" x="6"/>
        <item h="1" x="5"/>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7" hier="-1"/>
    <pageField fld="1" hier="-1"/>
  </pageFields>
  <dataFields count="1">
    <dataField name="Sum of Units Proposed" fld="32" baseField="0" baseItem="0"/>
  </dataFields>
  <formats count="37">
    <format dxfId="2962">
      <pivotArea type="all" dataOnly="0" outline="0" fieldPosition="0"/>
    </format>
    <format dxfId="2961">
      <pivotArea type="all" dataOnly="0" outline="0" fieldPosition="0"/>
    </format>
    <format dxfId="2960">
      <pivotArea type="all" dataOnly="0" outline="0" fieldPosition="0"/>
    </format>
    <format dxfId="2959">
      <pivotArea type="all" dataOnly="0" outline="0" fieldPosition="0"/>
    </format>
    <format dxfId="2958">
      <pivotArea type="all" dataOnly="0" outline="0" fieldPosition="0"/>
    </format>
    <format dxfId="2957">
      <pivotArea type="all" dataOnly="0" outline="0" fieldPosition="0"/>
    </format>
    <format dxfId="2956">
      <pivotArea type="all" dataOnly="0" outline="0" fieldPosition="0"/>
    </format>
    <format dxfId="2955">
      <pivotArea type="all" dataOnly="0" outline="0" fieldPosition="0"/>
    </format>
    <format dxfId="2954">
      <pivotArea type="all" dataOnly="0" outline="0" fieldPosition="0"/>
    </format>
    <format dxfId="2953">
      <pivotArea type="all" dataOnly="0" outline="0" fieldPosition="0"/>
    </format>
    <format dxfId="2952">
      <pivotArea type="all" dataOnly="0" outline="0" fieldPosition="0"/>
    </format>
    <format dxfId="2951">
      <pivotArea outline="0" collapsedLevelsAreSubtotals="1" fieldPosition="0"/>
    </format>
    <format dxfId="2950">
      <pivotArea dataOnly="0" labelOnly="1" outline="0" axis="axisValues" fieldPosition="0"/>
    </format>
    <format dxfId="2949">
      <pivotArea type="all" dataOnly="0" outline="0" fieldPosition="0"/>
    </format>
    <format dxfId="2948">
      <pivotArea outline="0" collapsedLevelsAreSubtotals="1" fieldPosition="0"/>
    </format>
    <format dxfId="2947">
      <pivotArea dataOnly="0" labelOnly="1" outline="0" axis="axisValues" fieldPosition="0"/>
    </format>
    <format dxfId="2946">
      <pivotArea type="all" dataOnly="0" outline="0" fieldPosition="0"/>
    </format>
    <format dxfId="2945">
      <pivotArea outline="0" collapsedLevelsAreSubtotals="1" fieldPosition="0"/>
    </format>
    <format dxfId="2944">
      <pivotArea dataOnly="0" labelOnly="1" outline="0" axis="axisValues" fieldPosition="0"/>
    </format>
    <format dxfId="2943">
      <pivotArea type="all" dataOnly="0" outline="0" fieldPosition="0"/>
    </format>
    <format dxfId="2942">
      <pivotArea outline="0" collapsedLevelsAreSubtotals="1" fieldPosition="0"/>
    </format>
    <format dxfId="2941">
      <pivotArea dataOnly="0" labelOnly="1" outline="0" axis="axisValues" fieldPosition="0"/>
    </format>
    <format dxfId="2940">
      <pivotArea type="all" dataOnly="0" outline="0" fieldPosition="0"/>
    </format>
    <format dxfId="2939">
      <pivotArea outline="0" collapsedLevelsAreSubtotals="1" fieldPosition="0"/>
    </format>
    <format dxfId="2938">
      <pivotArea dataOnly="0" labelOnly="1" outline="0" axis="axisValues" fieldPosition="0"/>
    </format>
    <format dxfId="2937">
      <pivotArea type="all" dataOnly="0" outline="0" fieldPosition="0"/>
    </format>
    <format dxfId="2936">
      <pivotArea outline="0" collapsedLevelsAreSubtotals="1" fieldPosition="0"/>
    </format>
    <format dxfId="2935">
      <pivotArea dataOnly="0" labelOnly="1" outline="0" axis="axisValues" fieldPosition="0"/>
    </format>
    <format dxfId="2934">
      <pivotArea type="all" dataOnly="0" outline="0" fieldPosition="0"/>
    </format>
    <format dxfId="2933">
      <pivotArea outline="0" collapsedLevelsAreSubtotals="1" fieldPosition="0"/>
    </format>
    <format dxfId="2932">
      <pivotArea dataOnly="0" labelOnly="1" outline="0" axis="axisValues" fieldPosition="0"/>
    </format>
    <format dxfId="2931">
      <pivotArea type="all" dataOnly="0" outline="0" fieldPosition="0"/>
    </format>
    <format dxfId="2930">
      <pivotArea outline="0" collapsedLevelsAreSubtotals="1" fieldPosition="0"/>
    </format>
    <format dxfId="2929">
      <pivotArea dataOnly="0" labelOnly="1" outline="0" axis="axisValues" fieldPosition="0"/>
    </format>
    <format dxfId="2928">
      <pivotArea type="all" dataOnly="0" outline="0" fieldPosition="0"/>
    </format>
    <format dxfId="2927">
      <pivotArea outline="0" collapsedLevelsAreSubtotals="1" fieldPosition="0"/>
    </format>
    <format dxfId="292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4.xml><?xml version="1.0" encoding="utf-8"?>
<pivotTableDefinition xmlns="http://schemas.openxmlformats.org/spreadsheetml/2006/main" xmlns:mc="http://schemas.openxmlformats.org/markup-compatibility/2006" xmlns:xr="http://schemas.microsoft.com/office/spreadsheetml/2014/revision" mc:Ignorable="xr" xr:uid="{445EAFAE-1576-4F15-8D9A-B820CB4F1D0E}" name="PivotTable60"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H192:H193" firstHeaderRow="1" firstDataRow="1" firstDataCol="0" rowPageCount="3" colPageCount="1"/>
  <pivotFields count="64">
    <pivotField showAll="0" defaultSubtotal="0"/>
    <pivotField axis="axisPage" multipleItemSelectionAllowed="1" showAll="0" defaultSubtotal="0">
      <items count="6">
        <item h="1" x="2"/>
        <item h="1" x="1"/>
        <item h="1" x="3"/>
        <item x="4"/>
        <item x="0"/>
        <item h="1" x="5"/>
      </items>
    </pivotField>
    <pivotField showAll="0" defaultSubtotal="0"/>
    <pivotField showAll="0"/>
    <pivotField showAll="0"/>
    <pivotField showAll="0" defaultSubtotal="0"/>
    <pivotField showAll="0" defaultSubtotal="0"/>
    <pivotField axis="axisPage" multipleItemSelectionAllowed="1" showAll="0" defaultSubtotal="0">
      <items count="6">
        <item h="1" x="0"/>
        <item h="1" x="1"/>
        <item x="2"/>
        <item h="1" x="4"/>
        <item h="1" x="3"/>
        <item h="1" x="5"/>
      </items>
    </pivotField>
    <pivotField axis="axisPage" multipleItemSelectionAllowed="1" showAll="0" defaultSubtotal="0">
      <items count="9">
        <item h="1" x="0"/>
        <item x="3"/>
        <item h="1" x="4"/>
        <item h="1" x="5"/>
        <item h="1" x="1"/>
        <item h="1" x="2"/>
        <item h="1" x="6"/>
        <item h="1" x="7"/>
        <item h="1" x="8"/>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42" baseField="0" baseItem="0"/>
  </dataFields>
  <formats count="37">
    <format dxfId="2999">
      <pivotArea type="all" dataOnly="0" outline="0" fieldPosition="0"/>
    </format>
    <format dxfId="2998">
      <pivotArea type="all" dataOnly="0" outline="0" fieldPosition="0"/>
    </format>
    <format dxfId="2997">
      <pivotArea type="all" dataOnly="0" outline="0" fieldPosition="0"/>
    </format>
    <format dxfId="2996">
      <pivotArea type="all" dataOnly="0" outline="0" fieldPosition="0"/>
    </format>
    <format dxfId="2995">
      <pivotArea type="all" dataOnly="0" outline="0" fieldPosition="0"/>
    </format>
    <format dxfId="2994">
      <pivotArea type="all" dataOnly="0" outline="0" fieldPosition="0"/>
    </format>
    <format dxfId="2993">
      <pivotArea type="all" dataOnly="0" outline="0" fieldPosition="0"/>
    </format>
    <format dxfId="2992">
      <pivotArea type="all" dataOnly="0" outline="0" fieldPosition="0"/>
    </format>
    <format dxfId="2991">
      <pivotArea type="all" dataOnly="0" outline="0" fieldPosition="0"/>
    </format>
    <format dxfId="2990">
      <pivotArea type="all" dataOnly="0" outline="0" fieldPosition="0"/>
    </format>
    <format dxfId="2989">
      <pivotArea type="all" dataOnly="0" outline="0" fieldPosition="0"/>
    </format>
    <format dxfId="2988">
      <pivotArea outline="0" collapsedLevelsAreSubtotals="1" fieldPosition="0"/>
    </format>
    <format dxfId="2987">
      <pivotArea dataOnly="0" labelOnly="1" outline="0" axis="axisValues" fieldPosition="0"/>
    </format>
    <format dxfId="2986">
      <pivotArea type="all" dataOnly="0" outline="0" fieldPosition="0"/>
    </format>
    <format dxfId="2985">
      <pivotArea outline="0" collapsedLevelsAreSubtotals="1" fieldPosition="0"/>
    </format>
    <format dxfId="2984">
      <pivotArea dataOnly="0" labelOnly="1" outline="0" axis="axisValues" fieldPosition="0"/>
    </format>
    <format dxfId="2983">
      <pivotArea type="all" dataOnly="0" outline="0" fieldPosition="0"/>
    </format>
    <format dxfId="2982">
      <pivotArea outline="0" collapsedLevelsAreSubtotals="1" fieldPosition="0"/>
    </format>
    <format dxfId="2981">
      <pivotArea dataOnly="0" labelOnly="1" outline="0" axis="axisValues" fieldPosition="0"/>
    </format>
    <format dxfId="2980">
      <pivotArea type="all" dataOnly="0" outline="0" fieldPosition="0"/>
    </format>
    <format dxfId="2979">
      <pivotArea outline="0" collapsedLevelsAreSubtotals="1" fieldPosition="0"/>
    </format>
    <format dxfId="2978">
      <pivotArea dataOnly="0" labelOnly="1" outline="0" axis="axisValues" fieldPosition="0"/>
    </format>
    <format dxfId="2977">
      <pivotArea type="all" dataOnly="0" outline="0" fieldPosition="0"/>
    </format>
    <format dxfId="2976">
      <pivotArea outline="0" collapsedLevelsAreSubtotals="1" fieldPosition="0"/>
    </format>
    <format dxfId="2975">
      <pivotArea dataOnly="0" labelOnly="1" outline="0" axis="axisValues" fieldPosition="0"/>
    </format>
    <format dxfId="2974">
      <pivotArea type="all" dataOnly="0" outline="0" fieldPosition="0"/>
    </format>
    <format dxfId="2973">
      <pivotArea outline="0" collapsedLevelsAreSubtotals="1" fieldPosition="0"/>
    </format>
    <format dxfId="2972">
      <pivotArea dataOnly="0" labelOnly="1" outline="0" axis="axisValues" fieldPosition="0"/>
    </format>
    <format dxfId="2971">
      <pivotArea type="all" dataOnly="0" outline="0" fieldPosition="0"/>
    </format>
    <format dxfId="2970">
      <pivotArea outline="0" collapsedLevelsAreSubtotals="1" fieldPosition="0"/>
    </format>
    <format dxfId="2969">
      <pivotArea dataOnly="0" labelOnly="1" outline="0" axis="axisValues" fieldPosition="0"/>
    </format>
    <format dxfId="2968">
      <pivotArea type="all" dataOnly="0" outline="0" fieldPosition="0"/>
    </format>
    <format dxfId="2967">
      <pivotArea outline="0" collapsedLevelsAreSubtotals="1" fieldPosition="0"/>
    </format>
    <format dxfId="2966">
      <pivotArea dataOnly="0" labelOnly="1" outline="0" axis="axisValues" fieldPosition="0"/>
    </format>
    <format dxfId="2965">
      <pivotArea type="all" dataOnly="0" outline="0" fieldPosition="0"/>
    </format>
    <format dxfId="2964">
      <pivotArea outline="0" collapsedLevelsAreSubtotals="1" fieldPosition="0"/>
    </format>
    <format dxfId="296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5.xml><?xml version="1.0" encoding="utf-8"?>
<pivotTableDefinition xmlns="http://schemas.openxmlformats.org/spreadsheetml/2006/main" xmlns:mc="http://schemas.openxmlformats.org/markup-compatibility/2006" xmlns:xr="http://schemas.microsoft.com/office/spreadsheetml/2014/revision" mc:Ignorable="xr" xr:uid="{B12A2853-7C33-4F9F-BDE6-C6EAFFF1141F}" name="PivotTable11" cacheId="3"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71:B72" firstHeaderRow="1" firstDataRow="1" firstDataCol="0" rowPageCount="2" colPageCount="1"/>
  <pivotFields count="72">
    <pivotField showAll="0" defaultSubtotal="0"/>
    <pivotField axis="axisPage" multipleItemSelectionAllowed="1" showAll="0" defaultSubtotal="0">
      <items count="6">
        <item h="1" x="2"/>
        <item h="1" x="1"/>
        <item h="1" x="3"/>
        <item x="4"/>
        <item x="0"/>
        <item h="1" x="5"/>
      </items>
    </pivotField>
    <pivotField showAll="0" defaultSubtotal="0"/>
    <pivotField showAll="0"/>
    <pivotField showAll="0"/>
    <pivotField showAll="0" defaultSubtotal="0"/>
    <pivotField showAll="0" defaultSubtotal="0"/>
    <pivotField axis="axisPage" multipleItemSelectionAllowed="1" showAll="0" defaultSubtotal="0">
      <items count="9">
        <item x="0"/>
        <item h="1" x="1"/>
        <item h="1" x="2"/>
        <item h="1" m="1" x="7"/>
        <item h="1" m="1" x="8"/>
        <item h="1" x="3"/>
        <item h="1" x="4"/>
        <item h="1" m="1" x="6"/>
        <item h="1" x="5"/>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7" hier="-1"/>
    <pageField fld="1" hier="-1"/>
  </pageFields>
  <dataFields count="1">
    <dataField name="Sum of Units Proposed" fld="32" baseField="0" baseItem="0"/>
  </dataFields>
  <formats count="37">
    <format dxfId="3036">
      <pivotArea type="all" dataOnly="0" outline="0" fieldPosition="0"/>
    </format>
    <format dxfId="3035">
      <pivotArea type="all" dataOnly="0" outline="0" fieldPosition="0"/>
    </format>
    <format dxfId="3034">
      <pivotArea type="all" dataOnly="0" outline="0" fieldPosition="0"/>
    </format>
    <format dxfId="3033">
      <pivotArea type="all" dataOnly="0" outline="0" fieldPosition="0"/>
    </format>
    <format dxfId="3032">
      <pivotArea type="all" dataOnly="0" outline="0" fieldPosition="0"/>
    </format>
    <format dxfId="3031">
      <pivotArea type="all" dataOnly="0" outline="0" fieldPosition="0"/>
    </format>
    <format dxfId="3030">
      <pivotArea type="all" dataOnly="0" outline="0" fieldPosition="0"/>
    </format>
    <format dxfId="3029">
      <pivotArea type="all" dataOnly="0" outline="0" fieldPosition="0"/>
    </format>
    <format dxfId="3028">
      <pivotArea type="all" dataOnly="0" outline="0" fieldPosition="0"/>
    </format>
    <format dxfId="3027">
      <pivotArea type="all" dataOnly="0" outline="0" fieldPosition="0"/>
    </format>
    <format dxfId="3026">
      <pivotArea type="all" dataOnly="0" outline="0" fieldPosition="0"/>
    </format>
    <format dxfId="3025">
      <pivotArea outline="0" collapsedLevelsAreSubtotals="1" fieldPosition="0"/>
    </format>
    <format dxfId="3024">
      <pivotArea dataOnly="0" labelOnly="1" outline="0" axis="axisValues" fieldPosition="0"/>
    </format>
    <format dxfId="3023">
      <pivotArea type="all" dataOnly="0" outline="0" fieldPosition="0"/>
    </format>
    <format dxfId="3022">
      <pivotArea outline="0" collapsedLevelsAreSubtotals="1" fieldPosition="0"/>
    </format>
    <format dxfId="3021">
      <pivotArea dataOnly="0" labelOnly="1" outline="0" axis="axisValues" fieldPosition="0"/>
    </format>
    <format dxfId="3020">
      <pivotArea type="all" dataOnly="0" outline="0" fieldPosition="0"/>
    </format>
    <format dxfId="3019">
      <pivotArea outline="0" collapsedLevelsAreSubtotals="1" fieldPosition="0"/>
    </format>
    <format dxfId="3018">
      <pivotArea dataOnly="0" labelOnly="1" outline="0" axis="axisValues" fieldPosition="0"/>
    </format>
    <format dxfId="3017">
      <pivotArea type="all" dataOnly="0" outline="0" fieldPosition="0"/>
    </format>
    <format dxfId="3016">
      <pivotArea outline="0" collapsedLevelsAreSubtotals="1" fieldPosition="0"/>
    </format>
    <format dxfId="3015">
      <pivotArea dataOnly="0" labelOnly="1" outline="0" axis="axisValues" fieldPosition="0"/>
    </format>
    <format dxfId="3014">
      <pivotArea type="all" dataOnly="0" outline="0" fieldPosition="0"/>
    </format>
    <format dxfId="3013">
      <pivotArea outline="0" collapsedLevelsAreSubtotals="1" fieldPosition="0"/>
    </format>
    <format dxfId="3012">
      <pivotArea dataOnly="0" labelOnly="1" outline="0" axis="axisValues" fieldPosition="0"/>
    </format>
    <format dxfId="3011">
      <pivotArea type="all" dataOnly="0" outline="0" fieldPosition="0"/>
    </format>
    <format dxfId="3010">
      <pivotArea outline="0" collapsedLevelsAreSubtotals="1" fieldPosition="0"/>
    </format>
    <format dxfId="3009">
      <pivotArea dataOnly="0" labelOnly="1" outline="0" axis="axisValues" fieldPosition="0"/>
    </format>
    <format dxfId="3008">
      <pivotArea type="all" dataOnly="0" outline="0" fieldPosition="0"/>
    </format>
    <format dxfId="3007">
      <pivotArea outline="0" collapsedLevelsAreSubtotals="1" fieldPosition="0"/>
    </format>
    <format dxfId="3006">
      <pivotArea dataOnly="0" labelOnly="1" outline="0" axis="axisValues" fieldPosition="0"/>
    </format>
    <format dxfId="3005">
      <pivotArea type="all" dataOnly="0" outline="0" fieldPosition="0"/>
    </format>
    <format dxfId="3004">
      <pivotArea outline="0" collapsedLevelsAreSubtotals="1" fieldPosition="0"/>
    </format>
    <format dxfId="3003">
      <pivotArea dataOnly="0" labelOnly="1" outline="0" axis="axisValues" fieldPosition="0"/>
    </format>
    <format dxfId="3002">
      <pivotArea type="all" dataOnly="0" outline="0" fieldPosition="0"/>
    </format>
    <format dxfId="3001">
      <pivotArea outline="0" collapsedLevelsAreSubtotals="1" fieldPosition="0"/>
    </format>
    <format dxfId="300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6.xml><?xml version="1.0" encoding="utf-8"?>
<pivotTableDefinition xmlns="http://schemas.openxmlformats.org/spreadsheetml/2006/main" xmlns:mc="http://schemas.openxmlformats.org/markup-compatibility/2006" xmlns:xr="http://schemas.microsoft.com/office/spreadsheetml/2014/revision" mc:Ignorable="xr" xr:uid="{18839DF6-B48E-4E04-8670-13E3EFCE04BE}" name="PivotTable24" cacheId="3"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213:B214" firstHeaderRow="1" firstDataRow="1" firstDataCol="0" rowPageCount="3" colPageCount="1"/>
  <pivotFields count="72">
    <pivotField showAll="0" defaultSubtotal="0"/>
    <pivotField axis="axisPage" multipleItemSelectionAllowed="1" showAll="0" defaultSubtotal="0">
      <items count="6">
        <item h="1" x="2"/>
        <item h="1" x="1"/>
        <item h="1" x="3"/>
        <item x="4"/>
        <item x="0"/>
        <item h="1" x="5"/>
      </items>
    </pivotField>
    <pivotField showAll="0" defaultSubtotal="0"/>
    <pivotField showAll="0"/>
    <pivotField showAll="0"/>
    <pivotField showAll="0" defaultSubtotal="0"/>
    <pivotField showAll="0" defaultSubtotal="0"/>
    <pivotField axis="axisPage" multipleItemSelectionAllowed="1" showAll="0" defaultSubtotal="0">
      <items count="9">
        <item x="0"/>
        <item h="1" x="1"/>
        <item h="1" x="2"/>
        <item h="1" m="1" x="7"/>
        <item h="1" m="1" x="8"/>
        <item h="1" x="3"/>
        <item h="1" x="4"/>
        <item h="1" m="1" x="6"/>
        <item h="1" x="5"/>
      </items>
    </pivotField>
    <pivotField axis="axisPage" multipleItemSelectionAllowed="1" showAll="0" defaultSubtotal="0">
      <items count="9">
        <item x="0"/>
        <item x="3"/>
        <item x="4"/>
        <item x="5"/>
        <item x="1"/>
        <item x="2"/>
        <item x="6"/>
        <item x="7"/>
        <item x="8"/>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42" baseField="0" baseItem="0"/>
  </dataFields>
  <formats count="37">
    <format dxfId="3073">
      <pivotArea type="all" dataOnly="0" outline="0" fieldPosition="0"/>
    </format>
    <format dxfId="3072">
      <pivotArea type="all" dataOnly="0" outline="0" fieldPosition="0"/>
    </format>
    <format dxfId="3071">
      <pivotArea type="all" dataOnly="0" outline="0" fieldPosition="0"/>
    </format>
    <format dxfId="3070">
      <pivotArea type="all" dataOnly="0" outline="0" fieldPosition="0"/>
    </format>
    <format dxfId="3069">
      <pivotArea type="all" dataOnly="0" outline="0" fieldPosition="0"/>
    </format>
    <format dxfId="3068">
      <pivotArea type="all" dataOnly="0" outline="0" fieldPosition="0"/>
    </format>
    <format dxfId="3067">
      <pivotArea type="all" dataOnly="0" outline="0" fieldPosition="0"/>
    </format>
    <format dxfId="3066">
      <pivotArea type="all" dataOnly="0" outline="0" fieldPosition="0"/>
    </format>
    <format dxfId="3065">
      <pivotArea type="all" dataOnly="0" outline="0" fieldPosition="0"/>
    </format>
    <format dxfId="3064">
      <pivotArea type="all" dataOnly="0" outline="0" fieldPosition="0"/>
    </format>
    <format dxfId="3063">
      <pivotArea type="all" dataOnly="0" outline="0" fieldPosition="0"/>
    </format>
    <format dxfId="3062">
      <pivotArea outline="0" collapsedLevelsAreSubtotals="1" fieldPosition="0"/>
    </format>
    <format dxfId="3061">
      <pivotArea dataOnly="0" labelOnly="1" outline="0" axis="axisValues" fieldPosition="0"/>
    </format>
    <format dxfId="3060">
      <pivotArea type="all" dataOnly="0" outline="0" fieldPosition="0"/>
    </format>
    <format dxfId="3059">
      <pivotArea outline="0" collapsedLevelsAreSubtotals="1" fieldPosition="0"/>
    </format>
    <format dxfId="3058">
      <pivotArea dataOnly="0" labelOnly="1" outline="0" axis="axisValues" fieldPosition="0"/>
    </format>
    <format dxfId="3057">
      <pivotArea type="all" dataOnly="0" outline="0" fieldPosition="0"/>
    </format>
    <format dxfId="3056">
      <pivotArea outline="0" collapsedLevelsAreSubtotals="1" fieldPosition="0"/>
    </format>
    <format dxfId="3055">
      <pivotArea dataOnly="0" labelOnly="1" outline="0" axis="axisValues" fieldPosition="0"/>
    </format>
    <format dxfId="3054">
      <pivotArea type="all" dataOnly="0" outline="0" fieldPosition="0"/>
    </format>
    <format dxfId="3053">
      <pivotArea outline="0" collapsedLevelsAreSubtotals="1" fieldPosition="0"/>
    </format>
    <format dxfId="3052">
      <pivotArea dataOnly="0" labelOnly="1" outline="0" axis="axisValues" fieldPosition="0"/>
    </format>
    <format dxfId="3051">
      <pivotArea type="all" dataOnly="0" outline="0" fieldPosition="0"/>
    </format>
    <format dxfId="3050">
      <pivotArea outline="0" collapsedLevelsAreSubtotals="1" fieldPosition="0"/>
    </format>
    <format dxfId="3049">
      <pivotArea dataOnly="0" labelOnly="1" outline="0" axis="axisValues" fieldPosition="0"/>
    </format>
    <format dxfId="3048">
      <pivotArea type="all" dataOnly="0" outline="0" fieldPosition="0"/>
    </format>
    <format dxfId="3047">
      <pivotArea outline="0" collapsedLevelsAreSubtotals="1" fieldPosition="0"/>
    </format>
    <format dxfId="3046">
      <pivotArea dataOnly="0" labelOnly="1" outline="0" axis="axisValues" fieldPosition="0"/>
    </format>
    <format dxfId="3045">
      <pivotArea type="all" dataOnly="0" outline="0" fieldPosition="0"/>
    </format>
    <format dxfId="3044">
      <pivotArea outline="0" collapsedLevelsAreSubtotals="1" fieldPosition="0"/>
    </format>
    <format dxfId="3043">
      <pivotArea dataOnly="0" labelOnly="1" outline="0" axis="axisValues" fieldPosition="0"/>
    </format>
    <format dxfId="3042">
      <pivotArea type="all" dataOnly="0" outline="0" fieldPosition="0"/>
    </format>
    <format dxfId="3041">
      <pivotArea outline="0" collapsedLevelsAreSubtotals="1" fieldPosition="0"/>
    </format>
    <format dxfId="3040">
      <pivotArea dataOnly="0" labelOnly="1" outline="0" axis="axisValues" fieldPosition="0"/>
    </format>
    <format dxfId="3039">
      <pivotArea type="all" dataOnly="0" outline="0" fieldPosition="0"/>
    </format>
    <format dxfId="3038">
      <pivotArea outline="0" collapsedLevelsAreSubtotals="1" fieldPosition="0"/>
    </format>
    <format dxfId="303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7.xml><?xml version="1.0" encoding="utf-8"?>
<pivotTableDefinition xmlns="http://schemas.openxmlformats.org/spreadsheetml/2006/main" xmlns:mc="http://schemas.openxmlformats.org/markup-compatibility/2006" xmlns:xr="http://schemas.microsoft.com/office/spreadsheetml/2014/revision" mc:Ignorable="xr" xr:uid="{FA6DF828-7187-457D-9011-FD9BA291DECD}" name="PivotTable48"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H99:H100" firstHeaderRow="1" firstDataRow="1" firstDataCol="0" rowPageCount="2" colPageCount="1"/>
  <pivotFields count="64">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6">
        <item h="1" x="0"/>
        <item h="1" x="1"/>
        <item x="2"/>
        <item h="1" x="4"/>
        <item h="1" x="3"/>
        <item h="1" x="5"/>
      </items>
    </pivotField>
    <pivotField axis="axisPage" multipleItemSelectionAllowed="1" showAll="0" defaultSubtotal="0">
      <items count="9">
        <item h="1" x="0"/>
        <item h="1" x="3"/>
        <item x="4"/>
        <item h="1" x="5"/>
        <item h="1" x="1"/>
        <item h="1" x="2"/>
        <item h="1" x="6"/>
        <item h="1" x="7"/>
        <item h="1" x="8"/>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7" hier="-1"/>
    <pageField fld="8" hier="-1"/>
  </pageFields>
  <dataFields count="1">
    <dataField name="Sum of Net Dwellings" fld="42" baseField="0" baseItem="0"/>
  </dataFields>
  <formats count="37">
    <format dxfId="3110">
      <pivotArea type="all" dataOnly="0" outline="0" fieldPosition="0"/>
    </format>
    <format dxfId="3109">
      <pivotArea type="all" dataOnly="0" outline="0" fieldPosition="0"/>
    </format>
    <format dxfId="3108">
      <pivotArea type="all" dataOnly="0" outline="0" fieldPosition="0"/>
    </format>
    <format dxfId="3107">
      <pivotArea type="all" dataOnly="0" outline="0" fieldPosition="0"/>
    </format>
    <format dxfId="3106">
      <pivotArea type="all" dataOnly="0" outline="0" fieldPosition="0"/>
    </format>
    <format dxfId="3105">
      <pivotArea type="all" dataOnly="0" outline="0" fieldPosition="0"/>
    </format>
    <format dxfId="3104">
      <pivotArea type="all" dataOnly="0" outline="0" fieldPosition="0"/>
    </format>
    <format dxfId="3103">
      <pivotArea type="all" dataOnly="0" outline="0" fieldPosition="0"/>
    </format>
    <format dxfId="3102">
      <pivotArea type="all" dataOnly="0" outline="0" fieldPosition="0"/>
    </format>
    <format dxfId="3101">
      <pivotArea type="all" dataOnly="0" outline="0" fieldPosition="0"/>
    </format>
    <format dxfId="3100">
      <pivotArea type="all" dataOnly="0" outline="0" fieldPosition="0"/>
    </format>
    <format dxfId="3099">
      <pivotArea outline="0" collapsedLevelsAreSubtotals="1" fieldPosition="0"/>
    </format>
    <format dxfId="3098">
      <pivotArea dataOnly="0" labelOnly="1" outline="0" axis="axisValues" fieldPosition="0"/>
    </format>
    <format dxfId="3097">
      <pivotArea type="all" dataOnly="0" outline="0" fieldPosition="0"/>
    </format>
    <format dxfId="3096">
      <pivotArea outline="0" collapsedLevelsAreSubtotals="1" fieldPosition="0"/>
    </format>
    <format dxfId="3095">
      <pivotArea dataOnly="0" labelOnly="1" outline="0" axis="axisValues" fieldPosition="0"/>
    </format>
    <format dxfId="3094">
      <pivotArea type="all" dataOnly="0" outline="0" fieldPosition="0"/>
    </format>
    <format dxfId="3093">
      <pivotArea outline="0" collapsedLevelsAreSubtotals="1" fieldPosition="0"/>
    </format>
    <format dxfId="3092">
      <pivotArea dataOnly="0" labelOnly="1" outline="0" axis="axisValues" fieldPosition="0"/>
    </format>
    <format dxfId="3091">
      <pivotArea type="all" dataOnly="0" outline="0" fieldPosition="0"/>
    </format>
    <format dxfId="3090">
      <pivotArea outline="0" collapsedLevelsAreSubtotals="1" fieldPosition="0"/>
    </format>
    <format dxfId="3089">
      <pivotArea dataOnly="0" labelOnly="1" outline="0" axis="axisValues" fieldPosition="0"/>
    </format>
    <format dxfId="3088">
      <pivotArea type="all" dataOnly="0" outline="0" fieldPosition="0"/>
    </format>
    <format dxfId="3087">
      <pivotArea outline="0" collapsedLevelsAreSubtotals="1" fieldPosition="0"/>
    </format>
    <format dxfId="3086">
      <pivotArea dataOnly="0" labelOnly="1" outline="0" axis="axisValues" fieldPosition="0"/>
    </format>
    <format dxfId="3085">
      <pivotArea type="all" dataOnly="0" outline="0" fieldPosition="0"/>
    </format>
    <format dxfId="3084">
      <pivotArea outline="0" collapsedLevelsAreSubtotals="1" fieldPosition="0"/>
    </format>
    <format dxfId="3083">
      <pivotArea dataOnly="0" labelOnly="1" outline="0" axis="axisValues" fieldPosition="0"/>
    </format>
    <format dxfId="3082">
      <pivotArea type="all" dataOnly="0" outline="0" fieldPosition="0"/>
    </format>
    <format dxfId="3081">
      <pivotArea outline="0" collapsedLevelsAreSubtotals="1" fieldPosition="0"/>
    </format>
    <format dxfId="3080">
      <pivotArea dataOnly="0" labelOnly="1" outline="0" axis="axisValues" fieldPosition="0"/>
    </format>
    <format dxfId="3079">
      <pivotArea type="all" dataOnly="0" outline="0" fieldPosition="0"/>
    </format>
    <format dxfId="3078">
      <pivotArea outline="0" collapsedLevelsAreSubtotals="1" fieldPosition="0"/>
    </format>
    <format dxfId="3077">
      <pivotArea dataOnly="0" labelOnly="1" outline="0" axis="axisValues" fieldPosition="0"/>
    </format>
    <format dxfId="3076">
      <pivotArea type="all" dataOnly="0" outline="0" fieldPosition="0"/>
    </format>
    <format dxfId="3075">
      <pivotArea outline="0" collapsedLevelsAreSubtotals="1" fieldPosition="0"/>
    </format>
    <format dxfId="307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8.xml><?xml version="1.0" encoding="utf-8"?>
<pivotTableDefinition xmlns="http://schemas.openxmlformats.org/spreadsheetml/2006/main" xmlns:mc="http://schemas.openxmlformats.org/markup-compatibility/2006" xmlns:xr="http://schemas.microsoft.com/office/spreadsheetml/2014/revision" mc:Ignorable="xr" xr:uid="{1E73BFC8-8036-43E7-947D-14887020D04E}" name="PivotTable88" cacheId="0"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473:H477" firstHeaderRow="1" firstDataRow="2" firstDataCol="1" rowPageCount="2" colPageCount="1"/>
  <pivotFields count="73">
    <pivotField axis="axisPage" multipleItemSelectionAllowed="1" showAll="0" defaultSubtotal="0">
      <items count="291">
        <item x="61"/>
        <item x="62"/>
        <item x="63"/>
        <item x="0"/>
        <item x="64"/>
        <item x="1"/>
        <item x="65"/>
        <item x="2"/>
        <item x="3"/>
        <item x="66"/>
        <item x="67"/>
        <item x="68"/>
        <item x="69"/>
        <item x="70"/>
        <item x="71"/>
        <item x="4"/>
        <item x="72"/>
        <item x="73"/>
        <item x="74"/>
        <item x="75"/>
        <item x="5"/>
        <item x="6"/>
        <item x="76"/>
        <item x="7"/>
        <item x="77"/>
        <item x="8"/>
        <item x="78"/>
        <item x="9"/>
        <item x="79"/>
        <item x="80"/>
        <item x="81"/>
        <item x="10"/>
        <item x="82"/>
        <item x="83"/>
        <item x="84"/>
        <item x="85"/>
        <item x="169"/>
        <item x="86"/>
        <item x="11"/>
        <item x="87"/>
        <item x="12"/>
        <item x="13"/>
        <item x="170"/>
        <item x="14"/>
        <item x="88"/>
        <item x="89"/>
        <item x="15"/>
        <item x="90"/>
        <item x="91"/>
        <item x="171"/>
        <item x="92"/>
        <item x="16"/>
        <item x="93"/>
        <item x="172"/>
        <item x="94"/>
        <item x="17"/>
        <item x="173"/>
        <item x="95"/>
        <item x="174"/>
        <item x="96"/>
        <item x="97"/>
        <item x="18"/>
        <item x="98"/>
        <item x="19"/>
        <item x="20"/>
        <item x="21"/>
        <item x="175"/>
        <item x="176"/>
        <item x="99"/>
        <item x="177"/>
        <item x="178"/>
        <item x="22"/>
        <item x="179"/>
        <item x="100"/>
        <item x="23"/>
        <item x="180"/>
        <item x="101"/>
        <item x="102"/>
        <item x="181"/>
        <item x="24"/>
        <item x="103"/>
        <item x="25"/>
        <item x="104"/>
        <item x="105"/>
        <item x="182"/>
        <item x="183"/>
        <item x="184"/>
        <item x="26"/>
        <item x="27"/>
        <item x="185"/>
        <item x="186"/>
        <item x="187"/>
        <item x="188"/>
        <item x="283"/>
        <item x="106"/>
        <item x="189"/>
        <item x="107"/>
        <item x="190"/>
        <item x="108"/>
        <item x="28"/>
        <item x="109"/>
        <item x="110"/>
        <item x="111"/>
        <item x="112"/>
        <item x="191"/>
        <item x="192"/>
        <item x="29"/>
        <item x="113"/>
        <item x="114"/>
        <item x="193"/>
        <item x="194"/>
        <item x="195"/>
        <item x="196"/>
        <item x="197"/>
        <item x="30"/>
        <item x="198"/>
        <item x="199"/>
        <item x="200"/>
        <item x="115"/>
        <item x="201"/>
        <item x="202"/>
        <item x="203"/>
        <item x="204"/>
        <item x="116"/>
        <item x="117"/>
        <item x="118"/>
        <item x="205"/>
        <item x="31"/>
        <item x="119"/>
        <item x="206"/>
        <item x="32"/>
        <item x="207"/>
        <item x="33"/>
        <item x="208"/>
        <item x="120"/>
        <item x="34"/>
        <item x="209"/>
        <item x="121"/>
        <item x="210"/>
        <item x="211"/>
        <item x="122"/>
        <item x="123"/>
        <item x="212"/>
        <item x="35"/>
        <item x="213"/>
        <item x="36"/>
        <item x="37"/>
        <item x="38"/>
        <item x="214"/>
        <item x="124"/>
        <item x="215"/>
        <item x="125"/>
        <item x="216"/>
        <item x="126"/>
        <item x="217"/>
        <item x="127"/>
        <item x="39"/>
        <item x="128"/>
        <item x="218"/>
        <item x="129"/>
        <item x="284"/>
        <item x="219"/>
        <item x="220"/>
        <item x="130"/>
        <item x="221"/>
        <item x="131"/>
        <item x="222"/>
        <item x="132"/>
        <item x="40"/>
        <item x="133"/>
        <item x="223"/>
        <item x="224"/>
        <item x="225"/>
        <item x="226"/>
        <item x="134"/>
        <item x="41"/>
        <item x="42"/>
        <item x="135"/>
        <item x="227"/>
        <item x="228"/>
        <item x="43"/>
        <item x="229"/>
        <item x="230"/>
        <item x="136"/>
        <item x="137"/>
        <item x="138"/>
        <item x="231"/>
        <item x="44"/>
        <item x="232"/>
        <item x="45"/>
        <item x="233"/>
        <item x="234"/>
        <item x="46"/>
        <item x="139"/>
        <item x="235"/>
        <item x="236"/>
        <item x="140"/>
        <item x="237"/>
        <item x="238"/>
        <item x="239"/>
        <item x="240"/>
        <item x="141"/>
        <item x="47"/>
        <item x="241"/>
        <item x="242"/>
        <item x="142"/>
        <item x="243"/>
        <item x="244"/>
        <item x="245"/>
        <item x="143"/>
        <item x="144"/>
        <item x="145"/>
        <item x="246"/>
        <item x="146"/>
        <item x="147"/>
        <item x="148"/>
        <item x="149"/>
        <item x="247"/>
        <item x="248"/>
        <item x="249"/>
        <item x="250"/>
        <item x="150"/>
        <item x="151"/>
        <item x="251"/>
        <item x="48"/>
        <item x="152"/>
        <item x="252"/>
        <item x="253"/>
        <item x="153"/>
        <item x="154"/>
        <item x="254"/>
        <item x="255"/>
        <item x="155"/>
        <item x="256"/>
        <item x="156"/>
        <item x="157"/>
        <item x="257"/>
        <item x="258"/>
        <item x="49"/>
        <item x="50"/>
        <item x="259"/>
        <item x="158"/>
        <item x="51"/>
        <item x="260"/>
        <item x="261"/>
        <item x="52"/>
        <item x="53"/>
        <item x="262"/>
        <item x="263"/>
        <item x="54"/>
        <item x="159"/>
        <item x="264"/>
        <item x="160"/>
        <item x="161"/>
        <item x="265"/>
        <item x="266"/>
        <item x="162"/>
        <item x="163"/>
        <item x="164"/>
        <item x="267"/>
        <item x="268"/>
        <item x="285"/>
        <item x="55"/>
        <item x="269"/>
        <item x="270"/>
        <item x="271"/>
        <item x="56"/>
        <item x="272"/>
        <item x="273"/>
        <item x="165"/>
        <item x="274"/>
        <item x="275"/>
        <item x="166"/>
        <item x="57"/>
        <item x="276"/>
        <item x="167"/>
        <item x="277"/>
        <item x="58"/>
        <item x="278"/>
        <item x="59"/>
        <item x="279"/>
        <item x="280"/>
        <item x="281"/>
        <item x="60"/>
        <item x="168"/>
        <item x="287"/>
        <item x="288"/>
        <item x="282"/>
        <item h="1" x="289"/>
        <item x="290"/>
        <item h="1" x="286"/>
      </items>
    </pivotField>
    <pivotField axis="axisPage" multipleItemSelectionAllowed="1" showAll="0" defaultSubtotal="0">
      <items count="6">
        <item x="2"/>
        <item x="1"/>
        <item x="3"/>
        <item x="4"/>
        <item x="0"/>
        <item x="5"/>
      </items>
    </pivotField>
    <pivotField multipleItemSelectionAllowed="1" showAll="0" defaultSubtotal="0"/>
    <pivotField showAll="0"/>
    <pivotField showAll="0"/>
    <pivotField showAll="0" defaultSubtotal="0"/>
    <pivotField showAll="0" defaultSubtotal="0"/>
    <pivotField axis="axisCol" multipleItemSelectionAllowed="1" showAll="0" defaultSubtotal="0">
      <items count="6">
        <item x="0"/>
        <item x="1"/>
        <item x="2"/>
        <item x="4"/>
        <item x="3"/>
        <item h="1" x="5"/>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20">
        <item x="3"/>
        <item x="11"/>
        <item x="10"/>
        <item x="6"/>
        <item x="16"/>
        <item x="13"/>
        <item x="4"/>
        <item x="0"/>
        <item x="12"/>
        <item x="8"/>
        <item x="2"/>
        <item x="5"/>
        <item x="1"/>
        <item x="15"/>
        <item x="9"/>
        <item x="17"/>
        <item x="14"/>
        <item x="7"/>
        <item x="19"/>
        <item x="18"/>
      </items>
    </pivotField>
    <pivotField showAll="0"/>
    <pivotField showAll="0"/>
    <pivotField showAll="0"/>
    <pivotField showAll="0"/>
    <pivotField showAll="0"/>
    <pivotField showAll="0"/>
    <pivotField showAll="0"/>
    <pivotField showAll="0"/>
    <pivotField showAll="0"/>
    <pivotField showAll="0"/>
    <pivotField axis="axisRow" showAll="0">
      <items count="3">
        <item x="0"/>
        <item x="1"/>
        <item t="default"/>
      </items>
    </pivotField>
  </pivotFields>
  <rowFields count="1">
    <field x="72"/>
  </rowFields>
  <rowItems count="3">
    <i>
      <x/>
    </i>
    <i>
      <x v="1"/>
    </i>
    <i t="grand">
      <x/>
    </i>
  </rowItems>
  <colFields count="1">
    <field x="7"/>
  </colFields>
  <colItems count="6">
    <i>
      <x/>
    </i>
    <i>
      <x v="1"/>
    </i>
    <i>
      <x v="2"/>
    </i>
    <i>
      <x v="3"/>
    </i>
    <i>
      <x v="4"/>
    </i>
    <i t="grand">
      <x/>
    </i>
  </colItems>
  <pageFields count="2">
    <pageField fld="1" hier="-1"/>
    <pageField fld="0" hier="-1"/>
  </pageFields>
  <dataFields count="1">
    <dataField name="Sum of Net Dwellings" fld="42" baseField="0" baseItem="0"/>
  </dataFields>
  <formats count="61">
    <format dxfId="3171">
      <pivotArea type="all" dataOnly="0" outline="0" fieldPosition="0"/>
    </format>
    <format dxfId="3170">
      <pivotArea type="all" dataOnly="0" outline="0" fieldPosition="0"/>
    </format>
    <format dxfId="3169">
      <pivotArea type="all" dataOnly="0" outline="0" fieldPosition="0"/>
    </format>
    <format dxfId="3168">
      <pivotArea type="all" dataOnly="0" outline="0" fieldPosition="0"/>
    </format>
    <format dxfId="3167">
      <pivotArea type="all" dataOnly="0" outline="0" fieldPosition="0"/>
    </format>
    <format dxfId="3166">
      <pivotArea type="all" dataOnly="0" outline="0" fieldPosition="0"/>
    </format>
    <format dxfId="3165">
      <pivotArea type="all" dataOnly="0" outline="0" fieldPosition="0"/>
    </format>
    <format dxfId="3164">
      <pivotArea field="61" type="button" dataOnly="0" labelOnly="1" outline="0"/>
    </format>
    <format dxfId="3163">
      <pivotArea dataOnly="0" labelOnly="1" outline="0" fieldPosition="0">
        <references count="1">
          <reference field="4294967294" count="1">
            <x v="0"/>
          </reference>
        </references>
      </pivotArea>
    </format>
    <format dxfId="3162">
      <pivotArea field="61" type="button" dataOnly="0" labelOnly="1" outline="0"/>
    </format>
    <format dxfId="3161">
      <pivotArea dataOnly="0" labelOnly="1" outline="0" fieldPosition="0">
        <references count="1">
          <reference field="4294967294" count="1">
            <x v="0"/>
          </reference>
        </references>
      </pivotArea>
    </format>
    <format dxfId="3160">
      <pivotArea field="61" type="button" dataOnly="0" labelOnly="1" outline="0"/>
    </format>
    <format dxfId="3159">
      <pivotArea dataOnly="0" labelOnly="1" outline="0" fieldPosition="0">
        <references count="1">
          <reference field="4294967294" count="1">
            <x v="0"/>
          </reference>
        </references>
      </pivotArea>
    </format>
    <format dxfId="3158">
      <pivotArea type="all" dataOnly="0" outline="0" fieldPosition="0"/>
    </format>
    <format dxfId="3157">
      <pivotArea type="all" dataOnly="0" outline="0" fieldPosition="0"/>
    </format>
    <format dxfId="3156">
      <pivotArea type="all" dataOnly="0" outline="0" fieldPosition="0"/>
    </format>
    <format dxfId="3155">
      <pivotArea type="all" dataOnly="0" outline="0" fieldPosition="0"/>
    </format>
    <format dxfId="3154">
      <pivotArea outline="0" collapsedLevelsAreSubtotals="1" fieldPosition="0"/>
    </format>
    <format dxfId="3153">
      <pivotArea field="61" type="button" dataOnly="0" labelOnly="1" outline="0"/>
    </format>
    <format dxfId="3152">
      <pivotArea dataOnly="0" labelOnly="1" grandRow="1" outline="0" fieldPosition="0"/>
    </format>
    <format dxfId="3151">
      <pivotArea dataOnly="0" labelOnly="1" outline="0" axis="axisValues" fieldPosition="0"/>
    </format>
    <format dxfId="3150">
      <pivotArea type="all" dataOnly="0" outline="0" fieldPosition="0"/>
    </format>
    <format dxfId="3149">
      <pivotArea outline="0" collapsedLevelsAreSubtotals="1" fieldPosition="0"/>
    </format>
    <format dxfId="3148">
      <pivotArea field="61" type="button" dataOnly="0" labelOnly="1" outline="0"/>
    </format>
    <format dxfId="3147">
      <pivotArea dataOnly="0" labelOnly="1" grandRow="1" outline="0" fieldPosition="0"/>
    </format>
    <format dxfId="3146">
      <pivotArea dataOnly="0" labelOnly="1" outline="0" axis="axisValues" fieldPosition="0"/>
    </format>
    <format dxfId="3145">
      <pivotArea type="all" dataOnly="0" outline="0" fieldPosition="0"/>
    </format>
    <format dxfId="3144">
      <pivotArea outline="0" collapsedLevelsAreSubtotals="1" fieldPosition="0"/>
    </format>
    <format dxfId="3143">
      <pivotArea field="61" type="button" dataOnly="0" labelOnly="1" outline="0"/>
    </format>
    <format dxfId="3142">
      <pivotArea dataOnly="0" labelOnly="1" grandRow="1" outline="0" fieldPosition="0"/>
    </format>
    <format dxfId="3141">
      <pivotArea dataOnly="0" labelOnly="1" outline="0" axis="axisValues" fieldPosition="0"/>
    </format>
    <format dxfId="3140">
      <pivotArea type="all" dataOnly="0" outline="0" fieldPosition="0"/>
    </format>
    <format dxfId="3139">
      <pivotArea outline="0" collapsedLevelsAreSubtotals="1" fieldPosition="0"/>
    </format>
    <format dxfId="3138">
      <pivotArea type="origin" dataOnly="0" labelOnly="1" outline="0" fieldPosition="0"/>
    </format>
    <format dxfId="3137">
      <pivotArea field="7" type="button" dataOnly="0" labelOnly="1" outline="0" axis="axisCol" fieldPosition="0"/>
    </format>
    <format dxfId="3136">
      <pivotArea type="topRight" dataOnly="0" labelOnly="1" outline="0" fieldPosition="0"/>
    </format>
    <format dxfId="3135">
      <pivotArea field="72" type="button" dataOnly="0" labelOnly="1" outline="0" axis="axisRow" fieldPosition="0"/>
    </format>
    <format dxfId="3134">
      <pivotArea dataOnly="0" labelOnly="1" fieldPosition="0">
        <references count="1">
          <reference field="72" count="0"/>
        </references>
      </pivotArea>
    </format>
    <format dxfId="3133">
      <pivotArea dataOnly="0" labelOnly="1" grandRow="1" outline="0" fieldPosition="0"/>
    </format>
    <format dxfId="3132">
      <pivotArea dataOnly="0" labelOnly="1" fieldPosition="0">
        <references count="1">
          <reference field="7" count="0"/>
        </references>
      </pivotArea>
    </format>
    <format dxfId="3131">
      <pivotArea dataOnly="0" labelOnly="1" grandCol="1" outline="0" fieldPosition="0"/>
    </format>
    <format dxfId="3130">
      <pivotArea type="all" dataOnly="0" outline="0" fieldPosition="0"/>
    </format>
    <format dxfId="3129">
      <pivotArea outline="0" collapsedLevelsAreSubtotals="1" fieldPosition="0"/>
    </format>
    <format dxfId="3128">
      <pivotArea type="origin" dataOnly="0" labelOnly="1" outline="0" fieldPosition="0"/>
    </format>
    <format dxfId="3127">
      <pivotArea field="7" type="button" dataOnly="0" labelOnly="1" outline="0" axis="axisCol" fieldPosition="0"/>
    </format>
    <format dxfId="3126">
      <pivotArea type="topRight" dataOnly="0" labelOnly="1" outline="0" fieldPosition="0"/>
    </format>
    <format dxfId="3125">
      <pivotArea field="72" type="button" dataOnly="0" labelOnly="1" outline="0" axis="axisRow" fieldPosition="0"/>
    </format>
    <format dxfId="3124">
      <pivotArea dataOnly="0" labelOnly="1" fieldPosition="0">
        <references count="1">
          <reference field="72" count="0"/>
        </references>
      </pivotArea>
    </format>
    <format dxfId="3123">
      <pivotArea dataOnly="0" labelOnly="1" grandRow="1" outline="0" fieldPosition="0"/>
    </format>
    <format dxfId="3122">
      <pivotArea dataOnly="0" labelOnly="1" fieldPosition="0">
        <references count="1">
          <reference field="7" count="0"/>
        </references>
      </pivotArea>
    </format>
    <format dxfId="3121">
      <pivotArea dataOnly="0" labelOnly="1" grandCol="1" outline="0" fieldPosition="0"/>
    </format>
    <format dxfId="3120">
      <pivotArea type="all" dataOnly="0" outline="0" fieldPosition="0"/>
    </format>
    <format dxfId="3119">
      <pivotArea outline="0" collapsedLevelsAreSubtotals="1" fieldPosition="0"/>
    </format>
    <format dxfId="3118">
      <pivotArea type="origin" dataOnly="0" labelOnly="1" outline="0" fieldPosition="0"/>
    </format>
    <format dxfId="3117">
      <pivotArea field="7" type="button" dataOnly="0" labelOnly="1" outline="0" axis="axisCol" fieldPosition="0"/>
    </format>
    <format dxfId="3116">
      <pivotArea type="topRight" dataOnly="0" labelOnly="1" outline="0" fieldPosition="0"/>
    </format>
    <format dxfId="3115">
      <pivotArea field="72" type="button" dataOnly="0" labelOnly="1" outline="0" axis="axisRow" fieldPosition="0"/>
    </format>
    <format dxfId="3114">
      <pivotArea dataOnly="0" labelOnly="1" fieldPosition="0">
        <references count="1">
          <reference field="72" count="0"/>
        </references>
      </pivotArea>
    </format>
    <format dxfId="3113">
      <pivotArea dataOnly="0" labelOnly="1" grandRow="1" outline="0" fieldPosition="0"/>
    </format>
    <format dxfId="3112">
      <pivotArea dataOnly="0" labelOnly="1" fieldPosition="0">
        <references count="1">
          <reference field="7" count="0"/>
        </references>
      </pivotArea>
    </format>
    <format dxfId="3111">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9.xml><?xml version="1.0" encoding="utf-8"?>
<pivotTableDefinition xmlns="http://schemas.openxmlformats.org/spreadsheetml/2006/main" xmlns:mc="http://schemas.openxmlformats.org/markup-compatibility/2006" xmlns:xr="http://schemas.microsoft.com/office/spreadsheetml/2014/revision" mc:Ignorable="xr" xr:uid="{F5D38DA2-04D5-42C8-8FD2-9CE9DFE628B5}" name="PivotTable49" cacheId="3"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E99:E100" firstHeaderRow="1" firstDataRow="1" firstDataCol="0" rowPageCount="2" colPageCount="1"/>
  <pivotFields count="72">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9">
        <item h="1" x="0"/>
        <item x="1"/>
        <item h="1" x="2"/>
        <item h="1" m="1" x="7"/>
        <item h="1" m="1" x="8"/>
        <item h="1" x="3"/>
        <item h="1" x="4"/>
        <item h="1" m="1" x="6"/>
        <item h="1" x="5"/>
      </items>
    </pivotField>
    <pivotField axis="axisPage" multipleItemSelectionAllowed="1" showAll="0" defaultSubtotal="0">
      <items count="9">
        <item h="1" x="0"/>
        <item h="1" x="3"/>
        <item x="4"/>
        <item h="1" x="5"/>
        <item h="1" x="1"/>
        <item h="1" x="2"/>
        <item h="1" x="6"/>
        <item h="1" x="7"/>
        <item h="1" x="8"/>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7" hier="-1"/>
    <pageField fld="8" hier="-1"/>
  </pageFields>
  <dataFields count="1">
    <dataField name="Sum of Net Dwellings" fld="42" baseField="0" baseItem="0"/>
  </dataFields>
  <formats count="37">
    <format dxfId="3208">
      <pivotArea type="all" dataOnly="0" outline="0" fieldPosition="0"/>
    </format>
    <format dxfId="3207">
      <pivotArea type="all" dataOnly="0" outline="0" fieldPosition="0"/>
    </format>
    <format dxfId="3206">
      <pivotArea type="all" dataOnly="0" outline="0" fieldPosition="0"/>
    </format>
    <format dxfId="3205">
      <pivotArea type="all" dataOnly="0" outline="0" fieldPosition="0"/>
    </format>
    <format dxfId="3204">
      <pivotArea type="all" dataOnly="0" outline="0" fieldPosition="0"/>
    </format>
    <format dxfId="3203">
      <pivotArea type="all" dataOnly="0" outline="0" fieldPosition="0"/>
    </format>
    <format dxfId="3202">
      <pivotArea type="all" dataOnly="0" outline="0" fieldPosition="0"/>
    </format>
    <format dxfId="3201">
      <pivotArea type="all" dataOnly="0" outline="0" fieldPosition="0"/>
    </format>
    <format dxfId="3200">
      <pivotArea type="all" dataOnly="0" outline="0" fieldPosition="0"/>
    </format>
    <format dxfId="3199">
      <pivotArea type="all" dataOnly="0" outline="0" fieldPosition="0"/>
    </format>
    <format dxfId="3198">
      <pivotArea type="all" dataOnly="0" outline="0" fieldPosition="0"/>
    </format>
    <format dxfId="3197">
      <pivotArea outline="0" collapsedLevelsAreSubtotals="1" fieldPosition="0"/>
    </format>
    <format dxfId="3196">
      <pivotArea dataOnly="0" labelOnly="1" outline="0" axis="axisValues" fieldPosition="0"/>
    </format>
    <format dxfId="3195">
      <pivotArea type="all" dataOnly="0" outline="0" fieldPosition="0"/>
    </format>
    <format dxfId="3194">
      <pivotArea outline="0" collapsedLevelsAreSubtotals="1" fieldPosition="0"/>
    </format>
    <format dxfId="3193">
      <pivotArea dataOnly="0" labelOnly="1" outline="0" axis="axisValues" fieldPosition="0"/>
    </format>
    <format dxfId="3192">
      <pivotArea type="all" dataOnly="0" outline="0" fieldPosition="0"/>
    </format>
    <format dxfId="3191">
      <pivotArea outline="0" collapsedLevelsAreSubtotals="1" fieldPosition="0"/>
    </format>
    <format dxfId="3190">
      <pivotArea dataOnly="0" labelOnly="1" outline="0" axis="axisValues" fieldPosition="0"/>
    </format>
    <format dxfId="3189">
      <pivotArea type="all" dataOnly="0" outline="0" fieldPosition="0"/>
    </format>
    <format dxfId="3188">
      <pivotArea outline="0" collapsedLevelsAreSubtotals="1" fieldPosition="0"/>
    </format>
    <format dxfId="3187">
      <pivotArea dataOnly="0" labelOnly="1" outline="0" axis="axisValues" fieldPosition="0"/>
    </format>
    <format dxfId="3186">
      <pivotArea type="all" dataOnly="0" outline="0" fieldPosition="0"/>
    </format>
    <format dxfId="3185">
      <pivotArea outline="0" collapsedLevelsAreSubtotals="1" fieldPosition="0"/>
    </format>
    <format dxfId="3184">
      <pivotArea dataOnly="0" labelOnly="1" outline="0" axis="axisValues" fieldPosition="0"/>
    </format>
    <format dxfId="3183">
      <pivotArea type="all" dataOnly="0" outline="0" fieldPosition="0"/>
    </format>
    <format dxfId="3182">
      <pivotArea outline="0" collapsedLevelsAreSubtotals="1" fieldPosition="0"/>
    </format>
    <format dxfId="3181">
      <pivotArea dataOnly="0" labelOnly="1" outline="0" axis="axisValues" fieldPosition="0"/>
    </format>
    <format dxfId="3180">
      <pivotArea type="all" dataOnly="0" outline="0" fieldPosition="0"/>
    </format>
    <format dxfId="3179">
      <pivotArea outline="0" collapsedLevelsAreSubtotals="1" fieldPosition="0"/>
    </format>
    <format dxfId="3178">
      <pivotArea dataOnly="0" labelOnly="1" outline="0" axis="axisValues" fieldPosition="0"/>
    </format>
    <format dxfId="3177">
      <pivotArea type="all" dataOnly="0" outline="0" fieldPosition="0"/>
    </format>
    <format dxfId="3176">
      <pivotArea outline="0" collapsedLevelsAreSubtotals="1" fieldPosition="0"/>
    </format>
    <format dxfId="3175">
      <pivotArea dataOnly="0" labelOnly="1" outline="0" axis="axisValues" fieldPosition="0"/>
    </format>
    <format dxfId="3174">
      <pivotArea type="all" dataOnly="0" outline="0" fieldPosition="0"/>
    </format>
    <format dxfId="3173">
      <pivotArea outline="0" collapsedLevelsAreSubtotals="1" fieldPosition="0"/>
    </format>
    <format dxfId="317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D2825A4-B7A0-4250-850A-56279C239EAD}" name="PivotTable44" cacheId="3"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107:B108" firstHeaderRow="1" firstDataRow="1" firstDataCol="0" rowPageCount="2" colPageCount="1"/>
  <pivotFields count="72">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9">
        <item x="0"/>
        <item h="1" x="1"/>
        <item h="1" x="2"/>
        <item h="1" m="1" x="7"/>
        <item h="1" m="1" x="8"/>
        <item h="1" x="3"/>
        <item h="1" x="4"/>
        <item h="1" m="1" x="6"/>
        <item h="1" x="5"/>
      </items>
    </pivotField>
    <pivotField axis="axisPage" multipleItemSelectionAllowed="1" showAll="0" defaultSubtotal="0">
      <items count="9">
        <item h="1" x="0"/>
        <item x="3"/>
        <item x="4"/>
        <item x="5"/>
        <item x="1"/>
        <item x="2"/>
        <item h="1" x="6"/>
        <item h="1" x="7"/>
        <item h="1" x="8"/>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7" hier="-1"/>
    <pageField fld="8" hier="-1"/>
  </pageFields>
  <dataFields count="1">
    <dataField name="Sum of Net Dwellings" fld="42" baseField="0" baseItem="0"/>
  </dataFields>
  <formats count="37">
    <format dxfId="307">
      <pivotArea type="all" dataOnly="0" outline="0" fieldPosition="0"/>
    </format>
    <format dxfId="306">
      <pivotArea type="all" dataOnly="0" outline="0" fieldPosition="0"/>
    </format>
    <format dxfId="305">
      <pivotArea type="all" dataOnly="0" outline="0" fieldPosition="0"/>
    </format>
    <format dxfId="304">
      <pivotArea type="all" dataOnly="0" outline="0" fieldPosition="0"/>
    </format>
    <format dxfId="303">
      <pivotArea type="all" dataOnly="0" outline="0" fieldPosition="0"/>
    </format>
    <format dxfId="302">
      <pivotArea type="all" dataOnly="0" outline="0" fieldPosition="0"/>
    </format>
    <format dxfId="301">
      <pivotArea type="all" dataOnly="0" outline="0" fieldPosition="0"/>
    </format>
    <format dxfId="300">
      <pivotArea type="all" dataOnly="0" outline="0" fieldPosition="0"/>
    </format>
    <format dxfId="299">
      <pivotArea type="all" dataOnly="0" outline="0" fieldPosition="0"/>
    </format>
    <format dxfId="298">
      <pivotArea type="all" dataOnly="0" outline="0" fieldPosition="0"/>
    </format>
    <format dxfId="297">
      <pivotArea type="all" dataOnly="0" outline="0" fieldPosition="0"/>
    </format>
    <format dxfId="296">
      <pivotArea outline="0" collapsedLevelsAreSubtotals="1" fieldPosition="0"/>
    </format>
    <format dxfId="295">
      <pivotArea dataOnly="0" labelOnly="1" outline="0" axis="axisValues" fieldPosition="0"/>
    </format>
    <format dxfId="294">
      <pivotArea type="all" dataOnly="0" outline="0" fieldPosition="0"/>
    </format>
    <format dxfId="293">
      <pivotArea outline="0" collapsedLevelsAreSubtotals="1" fieldPosition="0"/>
    </format>
    <format dxfId="292">
      <pivotArea dataOnly="0" labelOnly="1" outline="0" axis="axisValues" fieldPosition="0"/>
    </format>
    <format dxfId="291">
      <pivotArea type="all" dataOnly="0" outline="0" fieldPosition="0"/>
    </format>
    <format dxfId="290">
      <pivotArea outline="0" collapsedLevelsAreSubtotals="1" fieldPosition="0"/>
    </format>
    <format dxfId="289">
      <pivotArea dataOnly="0" labelOnly="1" outline="0" axis="axisValues" fieldPosition="0"/>
    </format>
    <format dxfId="288">
      <pivotArea type="all" dataOnly="0" outline="0" fieldPosition="0"/>
    </format>
    <format dxfId="287">
      <pivotArea outline="0" collapsedLevelsAreSubtotals="1" fieldPosition="0"/>
    </format>
    <format dxfId="286">
      <pivotArea dataOnly="0" labelOnly="1" outline="0" axis="axisValues" fieldPosition="0"/>
    </format>
    <format dxfId="285">
      <pivotArea type="all" dataOnly="0" outline="0" fieldPosition="0"/>
    </format>
    <format dxfId="284">
      <pivotArea outline="0" collapsedLevelsAreSubtotals="1" fieldPosition="0"/>
    </format>
    <format dxfId="283">
      <pivotArea dataOnly="0" labelOnly="1" outline="0" axis="axisValues" fieldPosition="0"/>
    </format>
    <format dxfId="282">
      <pivotArea type="all" dataOnly="0" outline="0" fieldPosition="0"/>
    </format>
    <format dxfId="281">
      <pivotArea outline="0" collapsedLevelsAreSubtotals="1" fieldPosition="0"/>
    </format>
    <format dxfId="280">
      <pivotArea dataOnly="0" labelOnly="1" outline="0" axis="axisValues" fieldPosition="0"/>
    </format>
    <format dxfId="279">
      <pivotArea type="all" dataOnly="0" outline="0" fieldPosition="0"/>
    </format>
    <format dxfId="278">
      <pivotArea outline="0" collapsedLevelsAreSubtotals="1" fieldPosition="0"/>
    </format>
    <format dxfId="277">
      <pivotArea dataOnly="0" labelOnly="1" outline="0" axis="axisValues" fieldPosition="0"/>
    </format>
    <format dxfId="276">
      <pivotArea type="all" dataOnly="0" outline="0" fieldPosition="0"/>
    </format>
    <format dxfId="275">
      <pivotArea outline="0" collapsedLevelsAreSubtotals="1" fieldPosition="0"/>
    </format>
    <format dxfId="274">
      <pivotArea dataOnly="0" labelOnly="1" outline="0" axis="axisValues" fieldPosition="0"/>
    </format>
    <format dxfId="273">
      <pivotArea type="all" dataOnly="0" outline="0" fieldPosition="0"/>
    </format>
    <format dxfId="272">
      <pivotArea outline="0" collapsedLevelsAreSubtotals="1" fieldPosition="0"/>
    </format>
    <format dxfId="27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0.xml><?xml version="1.0" encoding="utf-8"?>
<pivotTableDefinition xmlns="http://schemas.openxmlformats.org/spreadsheetml/2006/main" xmlns:mc="http://schemas.openxmlformats.org/markup-compatibility/2006" xmlns:xr="http://schemas.microsoft.com/office/spreadsheetml/2014/revision" mc:Ignorable="xr" xr:uid="{22D1D587-EA3A-484E-854D-00C5218D9CF2}" name="PivotTable89" cacheId="0"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483:H487" firstHeaderRow="1" firstDataRow="2" firstDataCol="1" rowPageCount="2" colPageCount="1"/>
  <pivotFields count="73">
    <pivotField axis="axisPage" multipleItemSelectionAllowed="1" showAll="0" defaultSubtotal="0">
      <items count="291">
        <item x="61"/>
        <item x="62"/>
        <item x="63"/>
        <item x="0"/>
        <item x="64"/>
        <item x="1"/>
        <item x="65"/>
        <item x="2"/>
        <item x="3"/>
        <item x="66"/>
        <item x="67"/>
        <item x="68"/>
        <item x="69"/>
        <item x="70"/>
        <item x="71"/>
        <item x="4"/>
        <item x="72"/>
        <item x="73"/>
        <item x="74"/>
        <item x="75"/>
        <item x="5"/>
        <item x="6"/>
        <item x="76"/>
        <item x="7"/>
        <item x="77"/>
        <item x="8"/>
        <item x="78"/>
        <item x="9"/>
        <item x="79"/>
        <item x="80"/>
        <item x="81"/>
        <item x="10"/>
        <item x="82"/>
        <item x="83"/>
        <item x="84"/>
        <item x="85"/>
        <item x="169"/>
        <item x="86"/>
        <item x="11"/>
        <item x="87"/>
        <item x="12"/>
        <item x="13"/>
        <item x="170"/>
        <item x="14"/>
        <item x="88"/>
        <item x="89"/>
        <item x="15"/>
        <item x="90"/>
        <item x="91"/>
        <item x="171"/>
        <item x="92"/>
        <item x="16"/>
        <item x="93"/>
        <item x="172"/>
        <item x="94"/>
        <item x="17"/>
        <item x="173"/>
        <item x="95"/>
        <item x="174"/>
        <item x="96"/>
        <item x="97"/>
        <item x="18"/>
        <item x="98"/>
        <item x="19"/>
        <item x="20"/>
        <item x="21"/>
        <item x="175"/>
        <item x="176"/>
        <item x="99"/>
        <item x="177"/>
        <item x="178"/>
        <item x="22"/>
        <item x="179"/>
        <item x="100"/>
        <item x="23"/>
        <item x="180"/>
        <item x="101"/>
        <item x="102"/>
        <item x="181"/>
        <item x="24"/>
        <item x="103"/>
        <item x="25"/>
        <item x="104"/>
        <item x="105"/>
        <item x="182"/>
        <item x="183"/>
        <item x="184"/>
        <item x="26"/>
        <item x="27"/>
        <item x="185"/>
        <item x="186"/>
        <item x="187"/>
        <item x="188"/>
        <item x="283"/>
        <item x="106"/>
        <item x="189"/>
        <item x="107"/>
        <item x="190"/>
        <item x="108"/>
        <item x="28"/>
        <item x="109"/>
        <item x="110"/>
        <item x="111"/>
        <item x="112"/>
        <item x="191"/>
        <item x="192"/>
        <item x="29"/>
        <item x="113"/>
        <item x="114"/>
        <item x="193"/>
        <item x="194"/>
        <item x="195"/>
        <item x="196"/>
        <item x="197"/>
        <item x="30"/>
        <item x="198"/>
        <item x="199"/>
        <item x="200"/>
        <item x="115"/>
        <item x="201"/>
        <item x="202"/>
        <item x="203"/>
        <item x="204"/>
        <item x="116"/>
        <item x="117"/>
        <item x="118"/>
        <item x="205"/>
        <item x="31"/>
        <item x="119"/>
        <item x="206"/>
        <item x="32"/>
        <item x="207"/>
        <item x="33"/>
        <item x="208"/>
        <item x="120"/>
        <item x="34"/>
        <item x="209"/>
        <item x="121"/>
        <item x="210"/>
        <item x="211"/>
        <item x="122"/>
        <item x="123"/>
        <item x="212"/>
        <item x="35"/>
        <item x="213"/>
        <item x="36"/>
        <item x="37"/>
        <item x="38"/>
        <item x="214"/>
        <item x="124"/>
        <item x="215"/>
        <item x="125"/>
        <item x="216"/>
        <item x="126"/>
        <item x="217"/>
        <item x="127"/>
        <item x="39"/>
        <item x="128"/>
        <item x="218"/>
        <item x="129"/>
        <item x="284"/>
        <item x="219"/>
        <item x="220"/>
        <item x="130"/>
        <item x="221"/>
        <item x="131"/>
        <item x="222"/>
        <item x="132"/>
        <item x="40"/>
        <item x="133"/>
        <item x="223"/>
        <item x="224"/>
        <item x="225"/>
        <item x="226"/>
        <item x="134"/>
        <item x="41"/>
        <item x="42"/>
        <item x="135"/>
        <item x="227"/>
        <item x="228"/>
        <item x="43"/>
        <item x="229"/>
        <item x="230"/>
        <item x="136"/>
        <item x="137"/>
        <item x="138"/>
        <item x="231"/>
        <item x="44"/>
        <item x="232"/>
        <item x="45"/>
        <item x="233"/>
        <item x="234"/>
        <item x="46"/>
        <item x="139"/>
        <item x="235"/>
        <item x="236"/>
        <item x="140"/>
        <item x="237"/>
        <item x="238"/>
        <item x="239"/>
        <item x="240"/>
        <item x="141"/>
        <item x="47"/>
        <item x="241"/>
        <item x="242"/>
        <item x="142"/>
        <item x="243"/>
        <item x="244"/>
        <item x="245"/>
        <item x="143"/>
        <item x="144"/>
        <item x="145"/>
        <item x="246"/>
        <item x="146"/>
        <item x="147"/>
        <item x="148"/>
        <item x="149"/>
        <item x="247"/>
        <item x="248"/>
        <item x="249"/>
        <item x="250"/>
        <item x="150"/>
        <item x="151"/>
        <item x="251"/>
        <item x="48"/>
        <item x="152"/>
        <item x="252"/>
        <item x="253"/>
        <item x="153"/>
        <item x="154"/>
        <item x="254"/>
        <item x="255"/>
        <item x="155"/>
        <item x="256"/>
        <item x="156"/>
        <item x="157"/>
        <item x="257"/>
        <item x="258"/>
        <item x="49"/>
        <item x="50"/>
        <item x="259"/>
        <item x="158"/>
        <item x="51"/>
        <item x="260"/>
        <item x="261"/>
        <item x="52"/>
        <item x="53"/>
        <item x="262"/>
        <item x="263"/>
        <item x="54"/>
        <item x="159"/>
        <item x="264"/>
        <item x="160"/>
        <item x="161"/>
        <item x="265"/>
        <item x="266"/>
        <item x="162"/>
        <item x="163"/>
        <item x="164"/>
        <item x="267"/>
        <item x="268"/>
        <item x="285"/>
        <item x="55"/>
        <item x="269"/>
        <item x="270"/>
        <item x="271"/>
        <item x="56"/>
        <item x="272"/>
        <item x="273"/>
        <item x="165"/>
        <item x="274"/>
        <item x="275"/>
        <item x="166"/>
        <item x="57"/>
        <item x="276"/>
        <item x="167"/>
        <item x="277"/>
        <item x="58"/>
        <item x="278"/>
        <item x="59"/>
        <item x="279"/>
        <item x="280"/>
        <item x="281"/>
        <item x="60"/>
        <item x="168"/>
        <item x="287"/>
        <item x="288"/>
        <item x="282"/>
        <item h="1" x="289"/>
        <item x="290"/>
        <item h="1" x="286"/>
      </items>
    </pivotField>
    <pivotField axis="axisPage" multipleItemSelectionAllowed="1" showAll="0" defaultSubtotal="0">
      <items count="6">
        <item x="2"/>
        <item x="1"/>
        <item x="3"/>
        <item x="4"/>
        <item x="0"/>
        <item x="5"/>
      </items>
    </pivotField>
    <pivotField multipleItemSelectionAllowed="1" showAll="0" defaultSubtotal="0"/>
    <pivotField showAll="0"/>
    <pivotField showAll="0"/>
    <pivotField showAll="0" defaultSubtotal="0"/>
    <pivotField showAll="0" defaultSubtotal="0"/>
    <pivotField axis="axisCol" multipleItemSelectionAllowed="1" showAll="0" defaultSubtotal="0">
      <items count="6">
        <item x="0"/>
        <item x="1"/>
        <item x="2"/>
        <item x="4"/>
        <item x="3"/>
        <item h="1" x="5"/>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20">
        <item x="3"/>
        <item x="11"/>
        <item x="10"/>
        <item x="6"/>
        <item x="16"/>
        <item x="13"/>
        <item x="4"/>
        <item x="0"/>
        <item x="12"/>
        <item x="8"/>
        <item x="2"/>
        <item x="5"/>
        <item x="1"/>
        <item x="15"/>
        <item x="9"/>
        <item x="17"/>
        <item x="14"/>
        <item x="7"/>
        <item x="19"/>
        <item x="18"/>
      </items>
    </pivotField>
    <pivotField showAll="0">
      <items count="21">
        <item x="5"/>
        <item x="1"/>
        <item x="6"/>
        <item x="9"/>
        <item x="12"/>
        <item x="17"/>
        <item x="11"/>
        <item x="14"/>
        <item x="13"/>
        <item x="10"/>
        <item x="16"/>
        <item x="4"/>
        <item x="8"/>
        <item x="0"/>
        <item x="2"/>
        <item x="3"/>
        <item x="7"/>
        <item x="15"/>
        <item x="19"/>
        <item x="18"/>
        <item t="default"/>
      </items>
    </pivotField>
    <pivotField showAll="0"/>
    <pivotField showAll="0"/>
    <pivotField showAll="0"/>
    <pivotField showAll="0"/>
    <pivotField showAll="0"/>
    <pivotField showAll="0"/>
    <pivotField showAll="0"/>
    <pivotField showAll="0"/>
    <pivotField showAll="0"/>
    <pivotField axis="axisRow" showAll="0">
      <items count="3">
        <item x="0"/>
        <item x="1"/>
        <item t="default"/>
      </items>
    </pivotField>
  </pivotFields>
  <rowFields count="1">
    <field x="72"/>
  </rowFields>
  <rowItems count="3">
    <i>
      <x/>
    </i>
    <i>
      <x v="1"/>
    </i>
    <i t="grand">
      <x/>
    </i>
  </rowItems>
  <colFields count="1">
    <field x="7"/>
  </colFields>
  <colItems count="6">
    <i>
      <x/>
    </i>
    <i>
      <x v="1"/>
    </i>
    <i>
      <x v="2"/>
    </i>
    <i>
      <x v="3"/>
    </i>
    <i>
      <x v="4"/>
    </i>
    <i t="grand">
      <x/>
    </i>
  </colItems>
  <pageFields count="2">
    <pageField fld="1" hier="-1"/>
    <pageField fld="0" hier="-1"/>
  </pageFields>
  <dataFields count="1">
    <dataField name="Sum of Net Dwellings" fld="42" showDataAs="percentOfCol" baseField="0" baseItem="0" numFmtId="9"/>
  </dataFields>
  <formats count="67">
    <format dxfId="3275">
      <pivotArea type="all" dataOnly="0" outline="0" fieldPosition="0"/>
    </format>
    <format dxfId="3274">
      <pivotArea type="all" dataOnly="0" outline="0" fieldPosition="0"/>
    </format>
    <format dxfId="3273">
      <pivotArea type="all" dataOnly="0" outline="0" fieldPosition="0"/>
    </format>
    <format dxfId="3272">
      <pivotArea type="all" dataOnly="0" outline="0" fieldPosition="0"/>
    </format>
    <format dxfId="3271">
      <pivotArea type="all" dataOnly="0" outline="0" fieldPosition="0"/>
    </format>
    <format dxfId="3270">
      <pivotArea type="all" dataOnly="0" outline="0" fieldPosition="0"/>
    </format>
    <format dxfId="3269">
      <pivotArea type="all" dataOnly="0" outline="0" fieldPosition="0"/>
    </format>
    <format dxfId="3268">
      <pivotArea field="61" type="button" dataOnly="0" labelOnly="1" outline="0"/>
    </format>
    <format dxfId="3267">
      <pivotArea dataOnly="0" labelOnly="1" outline="0" fieldPosition="0">
        <references count="1">
          <reference field="4294967294" count="1">
            <x v="0"/>
          </reference>
        </references>
      </pivotArea>
    </format>
    <format dxfId="3266">
      <pivotArea field="61" type="button" dataOnly="0" labelOnly="1" outline="0"/>
    </format>
    <format dxfId="3265">
      <pivotArea dataOnly="0" labelOnly="1" outline="0" fieldPosition="0">
        <references count="1">
          <reference field="4294967294" count="1">
            <x v="0"/>
          </reference>
        </references>
      </pivotArea>
    </format>
    <format dxfId="3264">
      <pivotArea field="61" type="button" dataOnly="0" labelOnly="1" outline="0"/>
    </format>
    <format dxfId="3263">
      <pivotArea dataOnly="0" labelOnly="1" outline="0" fieldPosition="0">
        <references count="1">
          <reference field="4294967294" count="1">
            <x v="0"/>
          </reference>
        </references>
      </pivotArea>
    </format>
    <format dxfId="3262">
      <pivotArea type="all" dataOnly="0" outline="0" fieldPosition="0"/>
    </format>
    <format dxfId="3261">
      <pivotArea type="all" dataOnly="0" outline="0" fieldPosition="0"/>
    </format>
    <format dxfId="3260">
      <pivotArea type="all" dataOnly="0" outline="0" fieldPosition="0"/>
    </format>
    <format dxfId="3259">
      <pivotArea type="all" dataOnly="0" outline="0" fieldPosition="0"/>
    </format>
    <format dxfId="3258">
      <pivotArea outline="0" collapsedLevelsAreSubtotals="1" fieldPosition="0"/>
    </format>
    <format dxfId="3257">
      <pivotArea field="61" type="button" dataOnly="0" labelOnly="1" outline="0"/>
    </format>
    <format dxfId="3256">
      <pivotArea dataOnly="0" labelOnly="1" grandRow="1" outline="0" fieldPosition="0"/>
    </format>
    <format dxfId="3255">
      <pivotArea dataOnly="0" labelOnly="1" outline="0" axis="axisValues" fieldPosition="0"/>
    </format>
    <format dxfId="3254">
      <pivotArea type="all" dataOnly="0" outline="0" fieldPosition="0"/>
    </format>
    <format dxfId="3253">
      <pivotArea outline="0" collapsedLevelsAreSubtotals="1" fieldPosition="0"/>
    </format>
    <format dxfId="3252">
      <pivotArea field="61" type="button" dataOnly="0" labelOnly="1" outline="0"/>
    </format>
    <format dxfId="3251">
      <pivotArea dataOnly="0" labelOnly="1" grandRow="1" outline="0" fieldPosition="0"/>
    </format>
    <format dxfId="3250">
      <pivotArea dataOnly="0" labelOnly="1" outline="0" axis="axisValues" fieldPosition="0"/>
    </format>
    <format dxfId="3249">
      <pivotArea type="all" dataOnly="0" outline="0" fieldPosition="0"/>
    </format>
    <format dxfId="3248">
      <pivotArea outline="0" collapsedLevelsAreSubtotals="1" fieldPosition="0"/>
    </format>
    <format dxfId="3247">
      <pivotArea field="61" type="button" dataOnly="0" labelOnly="1" outline="0"/>
    </format>
    <format dxfId="3246">
      <pivotArea dataOnly="0" labelOnly="1" grandRow="1" outline="0" fieldPosition="0"/>
    </format>
    <format dxfId="3245">
      <pivotArea dataOnly="0" labelOnly="1" outline="0" axis="axisValues" fieldPosition="0"/>
    </format>
    <format dxfId="3244">
      <pivotArea type="all" dataOnly="0" outline="0" fieldPosition="0"/>
    </format>
    <format dxfId="3243">
      <pivotArea outline="0" collapsedLevelsAreSubtotals="1" fieldPosition="0"/>
    </format>
    <format dxfId="3242">
      <pivotArea field="62" type="button" dataOnly="0" labelOnly="1" outline="0"/>
    </format>
    <format dxfId="3241">
      <pivotArea dataOnly="0" labelOnly="1" outline="0" axis="axisValues" fieldPosition="0"/>
    </format>
    <format dxfId="3240">
      <pivotArea outline="0" fieldPosition="0">
        <references count="1">
          <reference field="4294967294" count="1">
            <x v="0"/>
          </reference>
        </references>
      </pivotArea>
    </format>
    <format dxfId="3239">
      <pivotArea outline="0" collapsedLevelsAreSubtotals="1" fieldPosition="0"/>
    </format>
    <format dxfId="3238">
      <pivotArea type="all" dataOnly="0" outline="0" fieldPosition="0"/>
    </format>
    <format dxfId="3237">
      <pivotArea outline="0" collapsedLevelsAreSubtotals="1" fieldPosition="0"/>
    </format>
    <format dxfId="3236">
      <pivotArea type="origin" dataOnly="0" labelOnly="1" outline="0" fieldPosition="0"/>
    </format>
    <format dxfId="3235">
      <pivotArea field="7" type="button" dataOnly="0" labelOnly="1" outline="0" axis="axisCol" fieldPosition="0"/>
    </format>
    <format dxfId="3234">
      <pivotArea type="topRight" dataOnly="0" labelOnly="1" outline="0" fieldPosition="0"/>
    </format>
    <format dxfId="3233">
      <pivotArea field="72" type="button" dataOnly="0" labelOnly="1" outline="0" axis="axisRow" fieldPosition="0"/>
    </format>
    <format dxfId="3232">
      <pivotArea dataOnly="0" labelOnly="1" fieldPosition="0">
        <references count="1">
          <reference field="72" count="0"/>
        </references>
      </pivotArea>
    </format>
    <format dxfId="3231">
      <pivotArea dataOnly="0" labelOnly="1" grandRow="1" outline="0" fieldPosition="0"/>
    </format>
    <format dxfId="3230">
      <pivotArea dataOnly="0" labelOnly="1" fieldPosition="0">
        <references count="1">
          <reference field="7" count="0"/>
        </references>
      </pivotArea>
    </format>
    <format dxfId="3229">
      <pivotArea dataOnly="0" labelOnly="1" grandCol="1" outline="0" fieldPosition="0"/>
    </format>
    <format dxfId="3228">
      <pivotArea type="all" dataOnly="0" outline="0" fieldPosition="0"/>
    </format>
    <format dxfId="3227">
      <pivotArea outline="0" collapsedLevelsAreSubtotals="1" fieldPosition="0"/>
    </format>
    <format dxfId="3226">
      <pivotArea type="origin" dataOnly="0" labelOnly="1" outline="0" fieldPosition="0"/>
    </format>
    <format dxfId="3225">
      <pivotArea field="7" type="button" dataOnly="0" labelOnly="1" outline="0" axis="axisCol" fieldPosition="0"/>
    </format>
    <format dxfId="3224">
      <pivotArea type="topRight" dataOnly="0" labelOnly="1" outline="0" fieldPosition="0"/>
    </format>
    <format dxfId="3223">
      <pivotArea field="72" type="button" dataOnly="0" labelOnly="1" outline="0" axis="axisRow" fieldPosition="0"/>
    </format>
    <format dxfId="3222">
      <pivotArea dataOnly="0" labelOnly="1" fieldPosition="0">
        <references count="1">
          <reference field="72" count="0"/>
        </references>
      </pivotArea>
    </format>
    <format dxfId="3221">
      <pivotArea dataOnly="0" labelOnly="1" grandRow="1" outline="0" fieldPosition="0"/>
    </format>
    <format dxfId="3220">
      <pivotArea dataOnly="0" labelOnly="1" fieldPosition="0">
        <references count="1">
          <reference field="7" count="0"/>
        </references>
      </pivotArea>
    </format>
    <format dxfId="3219">
      <pivotArea dataOnly="0" labelOnly="1" grandCol="1" outline="0" fieldPosition="0"/>
    </format>
    <format dxfId="3218">
      <pivotArea type="all" dataOnly="0" outline="0" fieldPosition="0"/>
    </format>
    <format dxfId="3217">
      <pivotArea outline="0" collapsedLevelsAreSubtotals="1" fieldPosition="0"/>
    </format>
    <format dxfId="3216">
      <pivotArea type="origin" dataOnly="0" labelOnly="1" outline="0" fieldPosition="0"/>
    </format>
    <format dxfId="3215">
      <pivotArea field="7" type="button" dataOnly="0" labelOnly="1" outline="0" axis="axisCol" fieldPosition="0"/>
    </format>
    <format dxfId="3214">
      <pivotArea type="topRight" dataOnly="0" labelOnly="1" outline="0" fieldPosition="0"/>
    </format>
    <format dxfId="3213">
      <pivotArea field="72" type="button" dataOnly="0" labelOnly="1" outline="0" axis="axisRow" fieldPosition="0"/>
    </format>
    <format dxfId="3212">
      <pivotArea dataOnly="0" labelOnly="1" fieldPosition="0">
        <references count="1">
          <reference field="72" count="0"/>
        </references>
      </pivotArea>
    </format>
    <format dxfId="3211">
      <pivotArea dataOnly="0" labelOnly="1" grandRow="1" outline="0" fieldPosition="0"/>
    </format>
    <format dxfId="3210">
      <pivotArea dataOnly="0" labelOnly="1" fieldPosition="0">
        <references count="1">
          <reference field="7" count="0"/>
        </references>
      </pivotArea>
    </format>
    <format dxfId="3209">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1.xml><?xml version="1.0" encoding="utf-8"?>
<pivotTableDefinition xmlns="http://schemas.openxmlformats.org/spreadsheetml/2006/main" xmlns:mc="http://schemas.openxmlformats.org/markup-compatibility/2006" xmlns:xr="http://schemas.microsoft.com/office/spreadsheetml/2014/revision" mc:Ignorable="xr" xr:uid="{18B06AC0-59FB-4401-8DFE-B559588E7542}" name="PivotTable76"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H173:H174" firstHeaderRow="1" firstDataRow="1" firstDataCol="0" rowPageCount="3" colPageCount="1"/>
  <pivotFields count="64">
    <pivotField showAll="0" defaultSubtotal="0"/>
    <pivotField axis="axisPage" multipleItemSelectionAllowed="1" showAll="0" defaultSubtotal="0">
      <items count="6">
        <item h="1" x="2"/>
        <item h="1" x="1"/>
        <item h="1" x="3"/>
        <item x="4"/>
        <item x="0"/>
        <item h="1" x="5"/>
      </items>
    </pivotField>
    <pivotField showAll="0" defaultSubtotal="0"/>
    <pivotField showAll="0"/>
    <pivotField showAll="0"/>
    <pivotField showAll="0" defaultSubtotal="0"/>
    <pivotField showAll="0" defaultSubtotal="0"/>
    <pivotField axis="axisPage" multipleItemSelectionAllowed="1" showAll="0" defaultSubtotal="0">
      <items count="6">
        <item h="1" x="0"/>
        <item h="1" x="1"/>
        <item x="2"/>
        <item h="1" x="4"/>
        <item h="1" x="3"/>
        <item h="1" x="5"/>
      </items>
    </pivotField>
    <pivotField axis="axisPage" multipleItemSelectionAllowed="1" showAll="0" defaultSubtotal="0">
      <items count="9">
        <item h="1" x="0"/>
        <item h="1" x="3"/>
        <item x="4"/>
        <item h="1" x="5"/>
        <item h="1" x="1"/>
        <item h="1" x="2"/>
        <item h="1" x="6"/>
        <item h="1" x="7"/>
        <item h="1" x="8"/>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42" baseField="0" baseItem="0"/>
  </dataFields>
  <formats count="37">
    <format dxfId="3312">
      <pivotArea type="all" dataOnly="0" outline="0" fieldPosition="0"/>
    </format>
    <format dxfId="3311">
      <pivotArea type="all" dataOnly="0" outline="0" fieldPosition="0"/>
    </format>
    <format dxfId="3310">
      <pivotArea type="all" dataOnly="0" outline="0" fieldPosition="0"/>
    </format>
    <format dxfId="3309">
      <pivotArea type="all" dataOnly="0" outline="0" fieldPosition="0"/>
    </format>
    <format dxfId="3308">
      <pivotArea type="all" dataOnly="0" outline="0" fieldPosition="0"/>
    </format>
    <format dxfId="3307">
      <pivotArea type="all" dataOnly="0" outline="0" fieldPosition="0"/>
    </format>
    <format dxfId="3306">
      <pivotArea type="all" dataOnly="0" outline="0" fieldPosition="0"/>
    </format>
    <format dxfId="3305">
      <pivotArea type="all" dataOnly="0" outline="0" fieldPosition="0"/>
    </format>
    <format dxfId="3304">
      <pivotArea type="all" dataOnly="0" outline="0" fieldPosition="0"/>
    </format>
    <format dxfId="3303">
      <pivotArea type="all" dataOnly="0" outline="0" fieldPosition="0"/>
    </format>
    <format dxfId="3302">
      <pivotArea type="all" dataOnly="0" outline="0" fieldPosition="0"/>
    </format>
    <format dxfId="3301">
      <pivotArea outline="0" collapsedLevelsAreSubtotals="1" fieldPosition="0"/>
    </format>
    <format dxfId="3300">
      <pivotArea dataOnly="0" labelOnly="1" outline="0" axis="axisValues" fieldPosition="0"/>
    </format>
    <format dxfId="3299">
      <pivotArea type="all" dataOnly="0" outline="0" fieldPosition="0"/>
    </format>
    <format dxfId="3298">
      <pivotArea outline="0" collapsedLevelsAreSubtotals="1" fieldPosition="0"/>
    </format>
    <format dxfId="3297">
      <pivotArea dataOnly="0" labelOnly="1" outline="0" axis="axisValues" fieldPosition="0"/>
    </format>
    <format dxfId="3296">
      <pivotArea type="all" dataOnly="0" outline="0" fieldPosition="0"/>
    </format>
    <format dxfId="3295">
      <pivotArea outline="0" collapsedLevelsAreSubtotals="1" fieldPosition="0"/>
    </format>
    <format dxfId="3294">
      <pivotArea dataOnly="0" labelOnly="1" outline="0" axis="axisValues" fieldPosition="0"/>
    </format>
    <format dxfId="3293">
      <pivotArea type="all" dataOnly="0" outline="0" fieldPosition="0"/>
    </format>
    <format dxfId="3292">
      <pivotArea outline="0" collapsedLevelsAreSubtotals="1" fieldPosition="0"/>
    </format>
    <format dxfId="3291">
      <pivotArea dataOnly="0" labelOnly="1" outline="0" axis="axisValues" fieldPosition="0"/>
    </format>
    <format dxfId="3290">
      <pivotArea type="all" dataOnly="0" outline="0" fieldPosition="0"/>
    </format>
    <format dxfId="3289">
      <pivotArea outline="0" collapsedLevelsAreSubtotals="1" fieldPosition="0"/>
    </format>
    <format dxfId="3288">
      <pivotArea dataOnly="0" labelOnly="1" outline="0" axis="axisValues" fieldPosition="0"/>
    </format>
    <format dxfId="3287">
      <pivotArea type="all" dataOnly="0" outline="0" fieldPosition="0"/>
    </format>
    <format dxfId="3286">
      <pivotArea outline="0" collapsedLevelsAreSubtotals="1" fieldPosition="0"/>
    </format>
    <format dxfId="3285">
      <pivotArea dataOnly="0" labelOnly="1" outline="0" axis="axisValues" fieldPosition="0"/>
    </format>
    <format dxfId="3284">
      <pivotArea type="all" dataOnly="0" outline="0" fieldPosition="0"/>
    </format>
    <format dxfId="3283">
      <pivotArea outline="0" collapsedLevelsAreSubtotals="1" fieldPosition="0"/>
    </format>
    <format dxfId="3282">
      <pivotArea dataOnly="0" labelOnly="1" outline="0" axis="axisValues" fieldPosition="0"/>
    </format>
    <format dxfId="3281">
      <pivotArea type="all" dataOnly="0" outline="0" fieldPosition="0"/>
    </format>
    <format dxfId="3280">
      <pivotArea outline="0" collapsedLevelsAreSubtotals="1" fieldPosition="0"/>
    </format>
    <format dxfId="3279">
      <pivotArea dataOnly="0" labelOnly="1" outline="0" axis="axisValues" fieldPosition="0"/>
    </format>
    <format dxfId="3278">
      <pivotArea type="all" dataOnly="0" outline="0" fieldPosition="0"/>
    </format>
    <format dxfId="3277">
      <pivotArea outline="0" collapsedLevelsAreSubtotals="1" fieldPosition="0"/>
    </format>
    <format dxfId="327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2.xml><?xml version="1.0" encoding="utf-8"?>
<pivotTableDefinition xmlns="http://schemas.openxmlformats.org/spreadsheetml/2006/main" xmlns:mc="http://schemas.openxmlformats.org/markup-compatibility/2006" xmlns:xr="http://schemas.microsoft.com/office/spreadsheetml/2014/revision" mc:Ignorable="xr" xr:uid="{DB17E311-A7A7-499D-9D32-4F90D639F647}" name="PivotTable65" cacheId="3"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B173:B174" firstHeaderRow="1" firstDataRow="1" firstDataCol="0" rowPageCount="3" colPageCount="1"/>
  <pivotFields count="72">
    <pivotField showAll="0" defaultSubtotal="0"/>
    <pivotField axis="axisPage" multipleItemSelectionAllowed="1" showAll="0" defaultSubtotal="0">
      <items count="6">
        <item h="1" x="2"/>
        <item h="1" x="1"/>
        <item h="1" x="3"/>
        <item x="4"/>
        <item x="0"/>
        <item h="1" x="5"/>
      </items>
    </pivotField>
    <pivotField showAll="0" defaultSubtotal="0"/>
    <pivotField showAll="0"/>
    <pivotField showAll="0"/>
    <pivotField showAll="0" defaultSubtotal="0"/>
    <pivotField showAll="0" defaultSubtotal="0"/>
    <pivotField axis="axisPage" multipleItemSelectionAllowed="1" showAll="0" defaultSubtotal="0">
      <items count="9">
        <item x="0"/>
        <item h="1" x="1"/>
        <item h="1" x="2"/>
        <item h="1" m="1" x="7"/>
        <item h="1" m="1" x="8"/>
        <item h="1" x="3"/>
        <item h="1" x="4"/>
        <item h="1" m="1" x="6"/>
        <item h="1" x="5"/>
      </items>
    </pivotField>
    <pivotField axis="axisPage" multipleItemSelectionAllowed="1" showAll="0" defaultSubtotal="0">
      <items count="9">
        <item h="1" x="0"/>
        <item h="1" x="3"/>
        <item x="4"/>
        <item h="1" x="5"/>
        <item h="1" x="1"/>
        <item h="1" x="2"/>
        <item h="1" x="6"/>
        <item h="1" x="7"/>
        <item h="1" x="8"/>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42" baseField="0" baseItem="0"/>
  </dataFields>
  <formats count="37">
    <format dxfId="3349">
      <pivotArea type="all" dataOnly="0" outline="0" fieldPosition="0"/>
    </format>
    <format dxfId="3348">
      <pivotArea type="all" dataOnly="0" outline="0" fieldPosition="0"/>
    </format>
    <format dxfId="3347">
      <pivotArea type="all" dataOnly="0" outline="0" fieldPosition="0"/>
    </format>
    <format dxfId="3346">
      <pivotArea type="all" dataOnly="0" outline="0" fieldPosition="0"/>
    </format>
    <format dxfId="3345">
      <pivotArea type="all" dataOnly="0" outline="0" fieldPosition="0"/>
    </format>
    <format dxfId="3344">
      <pivotArea type="all" dataOnly="0" outline="0" fieldPosition="0"/>
    </format>
    <format dxfId="3343">
      <pivotArea type="all" dataOnly="0" outline="0" fieldPosition="0"/>
    </format>
    <format dxfId="3342">
      <pivotArea type="all" dataOnly="0" outline="0" fieldPosition="0"/>
    </format>
    <format dxfId="3341">
      <pivotArea type="all" dataOnly="0" outline="0" fieldPosition="0"/>
    </format>
    <format dxfId="3340">
      <pivotArea type="all" dataOnly="0" outline="0" fieldPosition="0"/>
    </format>
    <format dxfId="3339">
      <pivotArea type="all" dataOnly="0" outline="0" fieldPosition="0"/>
    </format>
    <format dxfId="3338">
      <pivotArea outline="0" collapsedLevelsAreSubtotals="1" fieldPosition="0"/>
    </format>
    <format dxfId="3337">
      <pivotArea dataOnly="0" labelOnly="1" outline="0" axis="axisValues" fieldPosition="0"/>
    </format>
    <format dxfId="3336">
      <pivotArea type="all" dataOnly="0" outline="0" fieldPosition="0"/>
    </format>
    <format dxfId="3335">
      <pivotArea outline="0" collapsedLevelsAreSubtotals="1" fieldPosition="0"/>
    </format>
    <format dxfId="3334">
      <pivotArea dataOnly="0" labelOnly="1" outline="0" axis="axisValues" fieldPosition="0"/>
    </format>
    <format dxfId="3333">
      <pivotArea type="all" dataOnly="0" outline="0" fieldPosition="0"/>
    </format>
    <format dxfId="3332">
      <pivotArea outline="0" collapsedLevelsAreSubtotals="1" fieldPosition="0"/>
    </format>
    <format dxfId="3331">
      <pivotArea dataOnly="0" labelOnly="1" outline="0" axis="axisValues" fieldPosition="0"/>
    </format>
    <format dxfId="3330">
      <pivotArea type="all" dataOnly="0" outline="0" fieldPosition="0"/>
    </format>
    <format dxfId="3329">
      <pivotArea outline="0" collapsedLevelsAreSubtotals="1" fieldPosition="0"/>
    </format>
    <format dxfId="3328">
      <pivotArea dataOnly="0" labelOnly="1" outline="0" axis="axisValues" fieldPosition="0"/>
    </format>
    <format dxfId="3327">
      <pivotArea type="all" dataOnly="0" outline="0" fieldPosition="0"/>
    </format>
    <format dxfId="3326">
      <pivotArea outline="0" collapsedLevelsAreSubtotals="1" fieldPosition="0"/>
    </format>
    <format dxfId="3325">
      <pivotArea dataOnly="0" labelOnly="1" outline="0" axis="axisValues" fieldPosition="0"/>
    </format>
    <format dxfId="3324">
      <pivotArea type="all" dataOnly="0" outline="0" fieldPosition="0"/>
    </format>
    <format dxfId="3323">
      <pivotArea outline="0" collapsedLevelsAreSubtotals="1" fieldPosition="0"/>
    </format>
    <format dxfId="3322">
      <pivotArea dataOnly="0" labelOnly="1" outline="0" axis="axisValues" fieldPosition="0"/>
    </format>
    <format dxfId="3321">
      <pivotArea type="all" dataOnly="0" outline="0" fieldPosition="0"/>
    </format>
    <format dxfId="3320">
      <pivotArea outline="0" collapsedLevelsAreSubtotals="1" fieldPosition="0"/>
    </format>
    <format dxfId="3319">
      <pivotArea dataOnly="0" labelOnly="1" outline="0" axis="axisValues" fieldPosition="0"/>
    </format>
    <format dxfId="3318">
      <pivotArea type="all" dataOnly="0" outline="0" fieldPosition="0"/>
    </format>
    <format dxfId="3317">
      <pivotArea outline="0" collapsedLevelsAreSubtotals="1" fieldPosition="0"/>
    </format>
    <format dxfId="3316">
      <pivotArea dataOnly="0" labelOnly="1" outline="0" axis="axisValues" fieldPosition="0"/>
    </format>
    <format dxfId="3315">
      <pivotArea type="all" dataOnly="0" outline="0" fieldPosition="0"/>
    </format>
    <format dxfId="3314">
      <pivotArea outline="0" collapsedLevelsAreSubtotals="1" fieldPosition="0"/>
    </format>
    <format dxfId="331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3.xml><?xml version="1.0" encoding="utf-8"?>
<pivotTableDefinition xmlns="http://schemas.openxmlformats.org/spreadsheetml/2006/main" xmlns:mc="http://schemas.openxmlformats.org/markup-compatibility/2006" xmlns:xr="http://schemas.microsoft.com/office/spreadsheetml/2014/revision" mc:Ignorable="xr" xr:uid="{92DD0B43-9843-4734-82FC-76936B267E07}" name="PivotTable74"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H182:H183" firstHeaderRow="1" firstDataRow="1" firstDataCol="0" rowPageCount="3" colPageCount="1"/>
  <pivotFields count="64">
    <pivotField showAll="0" defaultSubtotal="0"/>
    <pivotField axis="axisPage" multipleItemSelectionAllowed="1" showAll="0" defaultSubtotal="0">
      <items count="6">
        <item h="1" x="2"/>
        <item h="1" x="1"/>
        <item h="1" x="3"/>
        <item x="4"/>
        <item x="0"/>
        <item h="1" x="5"/>
      </items>
    </pivotField>
    <pivotField showAll="0" defaultSubtotal="0"/>
    <pivotField showAll="0"/>
    <pivotField showAll="0"/>
    <pivotField showAll="0" defaultSubtotal="0"/>
    <pivotField showAll="0" defaultSubtotal="0"/>
    <pivotField axis="axisPage" multipleItemSelectionAllowed="1" showAll="0" defaultSubtotal="0">
      <items count="6">
        <item h="1" x="0"/>
        <item h="1" x="1"/>
        <item x="2"/>
        <item h="1" x="4"/>
        <item h="1" x="3"/>
        <item h="1" x="5"/>
      </items>
    </pivotField>
    <pivotField axis="axisPage" multipleItemSelectionAllowed="1" showAll="0" defaultSubtotal="0">
      <items count="9">
        <item h="1" x="0"/>
        <item h="1" x="3"/>
        <item x="4"/>
        <item h="1" x="5"/>
        <item h="1" x="1"/>
        <item h="1" x="2"/>
        <item h="1" x="6"/>
        <item h="1" x="7"/>
        <item h="1" x="8"/>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3">
    <pageField fld="7" hier="-1"/>
    <pageField fld="1" hier="-1"/>
    <pageField fld="8" hier="-1"/>
  </pageFields>
  <dataFields count="1">
    <dataField name="Sum of Units Proposed" fld="32" baseField="0" baseItem="0"/>
  </dataFields>
  <formats count="37">
    <format dxfId="3386">
      <pivotArea type="all" dataOnly="0" outline="0" fieldPosition="0"/>
    </format>
    <format dxfId="3385">
      <pivotArea type="all" dataOnly="0" outline="0" fieldPosition="0"/>
    </format>
    <format dxfId="3384">
      <pivotArea type="all" dataOnly="0" outline="0" fieldPosition="0"/>
    </format>
    <format dxfId="3383">
      <pivotArea type="all" dataOnly="0" outline="0" fieldPosition="0"/>
    </format>
    <format dxfId="3382">
      <pivotArea type="all" dataOnly="0" outline="0" fieldPosition="0"/>
    </format>
    <format dxfId="3381">
      <pivotArea type="all" dataOnly="0" outline="0" fieldPosition="0"/>
    </format>
    <format dxfId="3380">
      <pivotArea type="all" dataOnly="0" outline="0" fieldPosition="0"/>
    </format>
    <format dxfId="3379">
      <pivotArea type="all" dataOnly="0" outline="0" fieldPosition="0"/>
    </format>
    <format dxfId="3378">
      <pivotArea type="all" dataOnly="0" outline="0" fieldPosition="0"/>
    </format>
    <format dxfId="3377">
      <pivotArea type="all" dataOnly="0" outline="0" fieldPosition="0"/>
    </format>
    <format dxfId="3376">
      <pivotArea type="all" dataOnly="0" outline="0" fieldPosition="0"/>
    </format>
    <format dxfId="3375">
      <pivotArea outline="0" collapsedLevelsAreSubtotals="1" fieldPosition="0"/>
    </format>
    <format dxfId="3374">
      <pivotArea dataOnly="0" labelOnly="1" outline="0" axis="axisValues" fieldPosition="0"/>
    </format>
    <format dxfId="3373">
      <pivotArea type="all" dataOnly="0" outline="0" fieldPosition="0"/>
    </format>
    <format dxfId="3372">
      <pivotArea outline="0" collapsedLevelsAreSubtotals="1" fieldPosition="0"/>
    </format>
    <format dxfId="3371">
      <pivotArea dataOnly="0" labelOnly="1" outline="0" axis="axisValues" fieldPosition="0"/>
    </format>
    <format dxfId="3370">
      <pivotArea type="all" dataOnly="0" outline="0" fieldPosition="0"/>
    </format>
    <format dxfId="3369">
      <pivotArea outline="0" collapsedLevelsAreSubtotals="1" fieldPosition="0"/>
    </format>
    <format dxfId="3368">
      <pivotArea dataOnly="0" labelOnly="1" outline="0" axis="axisValues" fieldPosition="0"/>
    </format>
    <format dxfId="3367">
      <pivotArea type="all" dataOnly="0" outline="0" fieldPosition="0"/>
    </format>
    <format dxfId="3366">
      <pivotArea outline="0" collapsedLevelsAreSubtotals="1" fieldPosition="0"/>
    </format>
    <format dxfId="3365">
      <pivotArea dataOnly="0" labelOnly="1" outline="0" axis="axisValues" fieldPosition="0"/>
    </format>
    <format dxfId="3364">
      <pivotArea type="all" dataOnly="0" outline="0" fieldPosition="0"/>
    </format>
    <format dxfId="3363">
      <pivotArea outline="0" collapsedLevelsAreSubtotals="1" fieldPosition="0"/>
    </format>
    <format dxfId="3362">
      <pivotArea dataOnly="0" labelOnly="1" outline="0" axis="axisValues" fieldPosition="0"/>
    </format>
    <format dxfId="3361">
      <pivotArea type="all" dataOnly="0" outline="0" fieldPosition="0"/>
    </format>
    <format dxfId="3360">
      <pivotArea outline="0" collapsedLevelsAreSubtotals="1" fieldPosition="0"/>
    </format>
    <format dxfId="3359">
      <pivotArea dataOnly="0" labelOnly="1" outline="0" axis="axisValues" fieldPosition="0"/>
    </format>
    <format dxfId="3358">
      <pivotArea type="all" dataOnly="0" outline="0" fieldPosition="0"/>
    </format>
    <format dxfId="3357">
      <pivotArea outline="0" collapsedLevelsAreSubtotals="1" fieldPosition="0"/>
    </format>
    <format dxfId="3356">
      <pivotArea dataOnly="0" labelOnly="1" outline="0" axis="axisValues" fieldPosition="0"/>
    </format>
    <format dxfId="3355">
      <pivotArea type="all" dataOnly="0" outline="0" fieldPosition="0"/>
    </format>
    <format dxfId="3354">
      <pivotArea outline="0" collapsedLevelsAreSubtotals="1" fieldPosition="0"/>
    </format>
    <format dxfId="3353">
      <pivotArea dataOnly="0" labelOnly="1" outline="0" axis="axisValues" fieldPosition="0"/>
    </format>
    <format dxfId="3352">
      <pivotArea type="all" dataOnly="0" outline="0" fieldPosition="0"/>
    </format>
    <format dxfId="3351">
      <pivotArea outline="0" collapsedLevelsAreSubtotals="1" fieldPosition="0"/>
    </format>
    <format dxfId="335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4.xml><?xml version="1.0" encoding="utf-8"?>
<pivotTableDefinition xmlns="http://schemas.openxmlformats.org/spreadsheetml/2006/main" xmlns:mc="http://schemas.openxmlformats.org/markup-compatibility/2006" xmlns:xr="http://schemas.microsoft.com/office/spreadsheetml/2014/revision" mc:Ignorable="xr" xr:uid="{F5EBBDBB-7475-4B59-B317-497E8CAACD27}" name="PivotTable43"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H115:H116" firstHeaderRow="1" firstDataRow="1" firstDataCol="0" rowPageCount="2" colPageCount="1"/>
  <pivotFields count="64">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6">
        <item h="1" x="0"/>
        <item h="1" x="1"/>
        <item x="2"/>
        <item h="1" x="4"/>
        <item h="1" x="3"/>
        <item h="1" x="5"/>
      </items>
    </pivotField>
    <pivotField axis="axisPage" multipleItemSelectionAllowed="1" showAll="0" defaultSubtotal="0">
      <items count="9">
        <item x="0"/>
        <item h="1" x="3"/>
        <item h="1" x="4"/>
        <item h="1" x="5"/>
        <item h="1" x="1"/>
        <item h="1" x="2"/>
        <item h="1" x="6"/>
        <item h="1" x="7"/>
        <item h="1" x="8"/>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7" hier="-1"/>
    <pageField fld="8" hier="-1"/>
  </pageFields>
  <dataFields count="1">
    <dataField name="Sum of Net Dwellings" fld="42" baseField="0" baseItem="0"/>
  </dataFields>
  <formats count="37">
    <format dxfId="3423">
      <pivotArea type="all" dataOnly="0" outline="0" fieldPosition="0"/>
    </format>
    <format dxfId="3422">
      <pivotArea type="all" dataOnly="0" outline="0" fieldPosition="0"/>
    </format>
    <format dxfId="3421">
      <pivotArea type="all" dataOnly="0" outline="0" fieldPosition="0"/>
    </format>
    <format dxfId="3420">
      <pivotArea type="all" dataOnly="0" outline="0" fieldPosition="0"/>
    </format>
    <format dxfId="3419">
      <pivotArea type="all" dataOnly="0" outline="0" fieldPosition="0"/>
    </format>
    <format dxfId="3418">
      <pivotArea type="all" dataOnly="0" outline="0" fieldPosition="0"/>
    </format>
    <format dxfId="3417">
      <pivotArea type="all" dataOnly="0" outline="0" fieldPosition="0"/>
    </format>
    <format dxfId="3416">
      <pivotArea type="all" dataOnly="0" outline="0" fieldPosition="0"/>
    </format>
    <format dxfId="3415">
      <pivotArea type="all" dataOnly="0" outline="0" fieldPosition="0"/>
    </format>
    <format dxfId="3414">
      <pivotArea type="all" dataOnly="0" outline="0" fieldPosition="0"/>
    </format>
    <format dxfId="3413">
      <pivotArea type="all" dataOnly="0" outline="0" fieldPosition="0"/>
    </format>
    <format dxfId="3412">
      <pivotArea outline="0" collapsedLevelsAreSubtotals="1" fieldPosition="0"/>
    </format>
    <format dxfId="3411">
      <pivotArea dataOnly="0" labelOnly="1" outline="0" axis="axisValues" fieldPosition="0"/>
    </format>
    <format dxfId="3410">
      <pivotArea type="all" dataOnly="0" outline="0" fieldPosition="0"/>
    </format>
    <format dxfId="3409">
      <pivotArea outline="0" collapsedLevelsAreSubtotals="1" fieldPosition="0"/>
    </format>
    <format dxfId="3408">
      <pivotArea dataOnly="0" labelOnly="1" outline="0" axis="axisValues" fieldPosition="0"/>
    </format>
    <format dxfId="3407">
      <pivotArea type="all" dataOnly="0" outline="0" fieldPosition="0"/>
    </format>
    <format dxfId="3406">
      <pivotArea outline="0" collapsedLevelsAreSubtotals="1" fieldPosition="0"/>
    </format>
    <format dxfId="3405">
      <pivotArea dataOnly="0" labelOnly="1" outline="0" axis="axisValues" fieldPosition="0"/>
    </format>
    <format dxfId="3404">
      <pivotArea type="all" dataOnly="0" outline="0" fieldPosition="0"/>
    </format>
    <format dxfId="3403">
      <pivotArea outline="0" collapsedLevelsAreSubtotals="1" fieldPosition="0"/>
    </format>
    <format dxfId="3402">
      <pivotArea dataOnly="0" labelOnly="1" outline="0" axis="axisValues" fieldPosition="0"/>
    </format>
    <format dxfId="3401">
      <pivotArea type="all" dataOnly="0" outline="0" fieldPosition="0"/>
    </format>
    <format dxfId="3400">
      <pivotArea outline="0" collapsedLevelsAreSubtotals="1" fieldPosition="0"/>
    </format>
    <format dxfId="3399">
      <pivotArea dataOnly="0" labelOnly="1" outline="0" axis="axisValues" fieldPosition="0"/>
    </format>
    <format dxfId="3398">
      <pivotArea type="all" dataOnly="0" outline="0" fieldPosition="0"/>
    </format>
    <format dxfId="3397">
      <pivotArea outline="0" collapsedLevelsAreSubtotals="1" fieldPosition="0"/>
    </format>
    <format dxfId="3396">
      <pivotArea dataOnly="0" labelOnly="1" outline="0" axis="axisValues" fieldPosition="0"/>
    </format>
    <format dxfId="3395">
      <pivotArea type="all" dataOnly="0" outline="0" fieldPosition="0"/>
    </format>
    <format dxfId="3394">
      <pivotArea outline="0" collapsedLevelsAreSubtotals="1" fieldPosition="0"/>
    </format>
    <format dxfId="3393">
      <pivotArea dataOnly="0" labelOnly="1" outline="0" axis="axisValues" fieldPosition="0"/>
    </format>
    <format dxfId="3392">
      <pivotArea type="all" dataOnly="0" outline="0" fieldPosition="0"/>
    </format>
    <format dxfId="3391">
      <pivotArea outline="0" collapsedLevelsAreSubtotals="1" fieldPosition="0"/>
    </format>
    <format dxfId="3390">
      <pivotArea dataOnly="0" labelOnly="1" outline="0" axis="axisValues" fieldPosition="0"/>
    </format>
    <format dxfId="3389">
      <pivotArea type="all" dataOnly="0" outline="0" fieldPosition="0"/>
    </format>
    <format dxfId="3388">
      <pivotArea outline="0" collapsedLevelsAreSubtotals="1" fieldPosition="0"/>
    </format>
    <format dxfId="338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5.xml><?xml version="1.0" encoding="utf-8"?>
<pivotTableDefinition xmlns="http://schemas.openxmlformats.org/spreadsheetml/2006/main" xmlns:mc="http://schemas.openxmlformats.org/markup-compatibility/2006" xmlns:xr="http://schemas.microsoft.com/office/spreadsheetml/2014/revision" mc:Ignorable="xr" xr:uid="{D9EFA349-2186-487A-89A8-DCCF4C3785BB}" name="PivotTable42" cacheId="3"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E107:E108" firstHeaderRow="1" firstDataRow="1" firstDataCol="0" rowPageCount="2" colPageCount="1"/>
  <pivotFields count="72">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9">
        <item h="1" x="0"/>
        <item x="1"/>
        <item h="1" x="2"/>
        <item h="1" m="1" x="7"/>
        <item h="1" m="1" x="8"/>
        <item h="1" x="3"/>
        <item h="1" x="4"/>
        <item h="1" m="1" x="6"/>
        <item h="1" x="5"/>
      </items>
    </pivotField>
    <pivotField axis="axisPage" multipleItemSelectionAllowed="1" showAll="0" defaultSubtotal="0">
      <items count="9">
        <item h="1" x="0"/>
        <item x="3"/>
        <item h="1" x="4"/>
        <item h="1" x="5"/>
        <item h="1" x="1"/>
        <item h="1" x="2"/>
        <item h="1" x="6"/>
        <item h="1" x="7"/>
        <item h="1" x="8"/>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7" hier="-1"/>
    <pageField fld="8" hier="-1"/>
  </pageFields>
  <dataFields count="1">
    <dataField name="Sum of Net Dwellings" fld="42" baseField="0" baseItem="0"/>
  </dataFields>
  <formats count="37">
    <format dxfId="3460">
      <pivotArea type="all" dataOnly="0" outline="0" fieldPosition="0"/>
    </format>
    <format dxfId="3459">
      <pivotArea type="all" dataOnly="0" outline="0" fieldPosition="0"/>
    </format>
    <format dxfId="3458">
      <pivotArea type="all" dataOnly="0" outline="0" fieldPosition="0"/>
    </format>
    <format dxfId="3457">
      <pivotArea type="all" dataOnly="0" outline="0" fieldPosition="0"/>
    </format>
    <format dxfId="3456">
      <pivotArea type="all" dataOnly="0" outline="0" fieldPosition="0"/>
    </format>
    <format dxfId="3455">
      <pivotArea type="all" dataOnly="0" outline="0" fieldPosition="0"/>
    </format>
    <format dxfId="3454">
      <pivotArea type="all" dataOnly="0" outline="0" fieldPosition="0"/>
    </format>
    <format dxfId="3453">
      <pivotArea type="all" dataOnly="0" outline="0" fieldPosition="0"/>
    </format>
    <format dxfId="3452">
      <pivotArea type="all" dataOnly="0" outline="0" fieldPosition="0"/>
    </format>
    <format dxfId="3451">
      <pivotArea type="all" dataOnly="0" outline="0" fieldPosition="0"/>
    </format>
    <format dxfId="3450">
      <pivotArea type="all" dataOnly="0" outline="0" fieldPosition="0"/>
    </format>
    <format dxfId="3449">
      <pivotArea outline="0" collapsedLevelsAreSubtotals="1" fieldPosition="0"/>
    </format>
    <format dxfId="3448">
      <pivotArea dataOnly="0" labelOnly="1" outline="0" axis="axisValues" fieldPosition="0"/>
    </format>
    <format dxfId="3447">
      <pivotArea type="all" dataOnly="0" outline="0" fieldPosition="0"/>
    </format>
    <format dxfId="3446">
      <pivotArea outline="0" collapsedLevelsAreSubtotals="1" fieldPosition="0"/>
    </format>
    <format dxfId="3445">
      <pivotArea dataOnly="0" labelOnly="1" outline="0" axis="axisValues" fieldPosition="0"/>
    </format>
    <format dxfId="3444">
      <pivotArea type="all" dataOnly="0" outline="0" fieldPosition="0"/>
    </format>
    <format dxfId="3443">
      <pivotArea outline="0" collapsedLevelsAreSubtotals="1" fieldPosition="0"/>
    </format>
    <format dxfId="3442">
      <pivotArea dataOnly="0" labelOnly="1" outline="0" axis="axisValues" fieldPosition="0"/>
    </format>
    <format dxfId="3441">
      <pivotArea type="all" dataOnly="0" outline="0" fieldPosition="0"/>
    </format>
    <format dxfId="3440">
      <pivotArea outline="0" collapsedLevelsAreSubtotals="1" fieldPosition="0"/>
    </format>
    <format dxfId="3439">
      <pivotArea dataOnly="0" labelOnly="1" outline="0" axis="axisValues" fieldPosition="0"/>
    </format>
    <format dxfId="3438">
      <pivotArea type="all" dataOnly="0" outline="0" fieldPosition="0"/>
    </format>
    <format dxfId="3437">
      <pivotArea outline="0" collapsedLevelsAreSubtotals="1" fieldPosition="0"/>
    </format>
    <format dxfId="3436">
      <pivotArea dataOnly="0" labelOnly="1" outline="0" axis="axisValues" fieldPosition="0"/>
    </format>
    <format dxfId="3435">
      <pivotArea type="all" dataOnly="0" outline="0" fieldPosition="0"/>
    </format>
    <format dxfId="3434">
      <pivotArea outline="0" collapsedLevelsAreSubtotals="1" fieldPosition="0"/>
    </format>
    <format dxfId="3433">
      <pivotArea dataOnly="0" labelOnly="1" outline="0" axis="axisValues" fieldPosition="0"/>
    </format>
    <format dxfId="3432">
      <pivotArea type="all" dataOnly="0" outline="0" fieldPosition="0"/>
    </format>
    <format dxfId="3431">
      <pivotArea outline="0" collapsedLevelsAreSubtotals="1" fieldPosition="0"/>
    </format>
    <format dxfId="3430">
      <pivotArea dataOnly="0" labelOnly="1" outline="0" axis="axisValues" fieldPosition="0"/>
    </format>
    <format dxfId="3429">
      <pivotArea type="all" dataOnly="0" outline="0" fieldPosition="0"/>
    </format>
    <format dxfId="3428">
      <pivotArea outline="0" collapsedLevelsAreSubtotals="1" fieldPosition="0"/>
    </format>
    <format dxfId="3427">
      <pivotArea dataOnly="0" labelOnly="1" outline="0" axis="axisValues" fieldPosition="0"/>
    </format>
    <format dxfId="3426">
      <pivotArea type="all" dataOnly="0" outline="0" fieldPosition="0"/>
    </format>
    <format dxfId="3425">
      <pivotArea outline="0" collapsedLevelsAreSubtotals="1" fieldPosition="0"/>
    </format>
    <format dxfId="342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6.xml><?xml version="1.0" encoding="utf-8"?>
<pivotTableDefinition xmlns="http://schemas.openxmlformats.org/spreadsheetml/2006/main" xmlns:mc="http://schemas.openxmlformats.org/markup-compatibility/2006" xmlns:xr="http://schemas.microsoft.com/office/spreadsheetml/2014/revision" mc:Ignorable="xr" xr:uid="{FDF6736C-7897-4C2C-AD45-3F7AB4730EBF}" name="PivotTable52"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H125:H126" firstHeaderRow="1" firstDataRow="1" firstDataCol="0" rowPageCount="2" colPageCount="1"/>
  <pivotFields count="64">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6">
        <item h="1" x="0"/>
        <item h="1" x="1"/>
        <item x="2"/>
        <item h="1" x="4"/>
        <item h="1" x="3"/>
        <item h="1" x="5"/>
      </items>
    </pivotField>
    <pivotField axis="axisPage" multipleItemSelectionAllowed="1" showAll="0" defaultSubtotal="0">
      <items count="9">
        <item h="1" x="0"/>
        <item h="1" x="3"/>
        <item x="4"/>
        <item h="1" x="5"/>
        <item h="1" x="1"/>
        <item h="1" x="2"/>
        <item h="1" x="6"/>
        <item h="1" x="7"/>
        <item h="1" x="8"/>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7" hier="-1"/>
    <pageField fld="8" hier="-1"/>
  </pageFields>
  <dataFields count="1">
    <dataField name="Sum of Units Proposed" fld="32" baseField="0" baseItem="0"/>
  </dataFields>
  <formats count="37">
    <format dxfId="3497">
      <pivotArea type="all" dataOnly="0" outline="0" fieldPosition="0"/>
    </format>
    <format dxfId="3496">
      <pivotArea type="all" dataOnly="0" outline="0" fieldPosition="0"/>
    </format>
    <format dxfId="3495">
      <pivotArea type="all" dataOnly="0" outline="0" fieldPosition="0"/>
    </format>
    <format dxfId="3494">
      <pivotArea type="all" dataOnly="0" outline="0" fieldPosition="0"/>
    </format>
    <format dxfId="3493">
      <pivotArea type="all" dataOnly="0" outline="0" fieldPosition="0"/>
    </format>
    <format dxfId="3492">
      <pivotArea type="all" dataOnly="0" outline="0" fieldPosition="0"/>
    </format>
    <format dxfId="3491">
      <pivotArea type="all" dataOnly="0" outline="0" fieldPosition="0"/>
    </format>
    <format dxfId="3490">
      <pivotArea type="all" dataOnly="0" outline="0" fieldPosition="0"/>
    </format>
    <format dxfId="3489">
      <pivotArea type="all" dataOnly="0" outline="0" fieldPosition="0"/>
    </format>
    <format dxfId="3488">
      <pivotArea type="all" dataOnly="0" outline="0" fieldPosition="0"/>
    </format>
    <format dxfId="3487">
      <pivotArea type="all" dataOnly="0" outline="0" fieldPosition="0"/>
    </format>
    <format dxfId="3486">
      <pivotArea outline="0" collapsedLevelsAreSubtotals="1" fieldPosition="0"/>
    </format>
    <format dxfId="3485">
      <pivotArea dataOnly="0" labelOnly="1" outline="0" axis="axisValues" fieldPosition="0"/>
    </format>
    <format dxfId="3484">
      <pivotArea type="all" dataOnly="0" outline="0" fieldPosition="0"/>
    </format>
    <format dxfId="3483">
      <pivotArea outline="0" collapsedLevelsAreSubtotals="1" fieldPosition="0"/>
    </format>
    <format dxfId="3482">
      <pivotArea dataOnly="0" labelOnly="1" outline="0" axis="axisValues" fieldPosition="0"/>
    </format>
    <format dxfId="3481">
      <pivotArea type="all" dataOnly="0" outline="0" fieldPosition="0"/>
    </format>
    <format dxfId="3480">
      <pivotArea outline="0" collapsedLevelsAreSubtotals="1" fieldPosition="0"/>
    </format>
    <format dxfId="3479">
      <pivotArea dataOnly="0" labelOnly="1" outline="0" axis="axisValues" fieldPosition="0"/>
    </format>
    <format dxfId="3478">
      <pivotArea type="all" dataOnly="0" outline="0" fieldPosition="0"/>
    </format>
    <format dxfId="3477">
      <pivotArea outline="0" collapsedLevelsAreSubtotals="1" fieldPosition="0"/>
    </format>
    <format dxfId="3476">
      <pivotArea dataOnly="0" labelOnly="1" outline="0" axis="axisValues" fieldPosition="0"/>
    </format>
    <format dxfId="3475">
      <pivotArea type="all" dataOnly="0" outline="0" fieldPosition="0"/>
    </format>
    <format dxfId="3474">
      <pivotArea outline="0" collapsedLevelsAreSubtotals="1" fieldPosition="0"/>
    </format>
    <format dxfId="3473">
      <pivotArea dataOnly="0" labelOnly="1" outline="0" axis="axisValues" fieldPosition="0"/>
    </format>
    <format dxfId="3472">
      <pivotArea type="all" dataOnly="0" outline="0" fieldPosition="0"/>
    </format>
    <format dxfId="3471">
      <pivotArea outline="0" collapsedLevelsAreSubtotals="1" fieldPosition="0"/>
    </format>
    <format dxfId="3470">
      <pivotArea dataOnly="0" labelOnly="1" outline="0" axis="axisValues" fieldPosition="0"/>
    </format>
    <format dxfId="3469">
      <pivotArea type="all" dataOnly="0" outline="0" fieldPosition="0"/>
    </format>
    <format dxfId="3468">
      <pivotArea outline="0" collapsedLevelsAreSubtotals="1" fieldPosition="0"/>
    </format>
    <format dxfId="3467">
      <pivotArea dataOnly="0" labelOnly="1" outline="0" axis="axisValues" fieldPosition="0"/>
    </format>
    <format dxfId="3466">
      <pivotArea type="all" dataOnly="0" outline="0" fieldPosition="0"/>
    </format>
    <format dxfId="3465">
      <pivotArea outline="0" collapsedLevelsAreSubtotals="1" fieldPosition="0"/>
    </format>
    <format dxfId="3464">
      <pivotArea dataOnly="0" labelOnly="1" outline="0" axis="axisValues" fieldPosition="0"/>
    </format>
    <format dxfId="3463">
      <pivotArea type="all" dataOnly="0" outline="0" fieldPosition="0"/>
    </format>
    <format dxfId="3462">
      <pivotArea outline="0" collapsedLevelsAreSubtotals="1" fieldPosition="0"/>
    </format>
    <format dxfId="346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7.xml><?xml version="1.0" encoding="utf-8"?>
<pivotTableDefinition xmlns="http://schemas.openxmlformats.org/spreadsheetml/2006/main" xmlns:mc="http://schemas.openxmlformats.org/markup-compatibility/2006" xmlns:xr="http://schemas.microsoft.com/office/spreadsheetml/2014/revision" mc:Ignorable="xr" xr:uid="{87CCCD03-3166-429B-BC44-7BDD825DCD3F}" name="PivotTable14"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H62:H63" firstHeaderRow="1" firstDataRow="1" firstDataCol="0" rowPageCount="2" colPageCount="1"/>
  <pivotFields count="64">
    <pivotField showAll="0" defaultSubtotal="0"/>
    <pivotField axis="axisPage" multipleItemSelectionAllowed="1" showAll="0" defaultSubtotal="0">
      <items count="6">
        <item h="1" x="2"/>
        <item h="1" x="1"/>
        <item h="1" x="3"/>
        <item x="4"/>
        <item x="0"/>
        <item h="1" x="5"/>
      </items>
    </pivotField>
    <pivotField showAll="0" defaultSubtotal="0"/>
    <pivotField showAll="0"/>
    <pivotField showAll="0"/>
    <pivotField showAll="0" defaultSubtotal="0"/>
    <pivotField showAll="0" defaultSubtotal="0"/>
    <pivotField axis="axisPage" multipleItemSelectionAllowed="1" showAll="0" defaultSubtotal="0">
      <items count="6">
        <item h="1" x="0"/>
        <item h="1" x="1"/>
        <item x="2"/>
        <item h="1" x="4"/>
        <item h="1" x="3"/>
        <item h="1" x="5"/>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7" hier="-1"/>
    <pageField fld="1" hier="-1"/>
  </pageFields>
  <dataFields count="1">
    <dataField name="Sum of Net Dwellings" fld="42" baseField="0" baseItem="0"/>
  </dataFields>
  <formats count="38">
    <format dxfId="3535">
      <pivotArea type="all" dataOnly="0" outline="0" fieldPosition="0"/>
    </format>
    <format dxfId="3534">
      <pivotArea type="all" dataOnly="0" outline="0" fieldPosition="0"/>
    </format>
    <format dxfId="3533">
      <pivotArea type="all" dataOnly="0" outline="0" fieldPosition="0"/>
    </format>
    <format dxfId="3532">
      <pivotArea type="all" dataOnly="0" outline="0" fieldPosition="0"/>
    </format>
    <format dxfId="3531">
      <pivotArea type="all" dataOnly="0" outline="0" fieldPosition="0"/>
    </format>
    <format dxfId="3530">
      <pivotArea type="all" dataOnly="0" outline="0" fieldPosition="0"/>
    </format>
    <format dxfId="3529">
      <pivotArea type="all" dataOnly="0" outline="0" fieldPosition="0"/>
    </format>
    <format dxfId="3528">
      <pivotArea type="all" dataOnly="0" outline="0" fieldPosition="0"/>
    </format>
    <format dxfId="3527">
      <pivotArea type="all" dataOnly="0" outline="0" fieldPosition="0"/>
    </format>
    <format dxfId="3526">
      <pivotArea type="all" dataOnly="0" outline="0" fieldPosition="0"/>
    </format>
    <format dxfId="3525">
      <pivotArea type="all" dataOnly="0" outline="0" fieldPosition="0"/>
    </format>
    <format dxfId="3524">
      <pivotArea outline="0" collapsedLevelsAreSubtotals="1" fieldPosition="0"/>
    </format>
    <format dxfId="3523">
      <pivotArea dataOnly="0" labelOnly="1" outline="0" axis="axisValues" fieldPosition="0"/>
    </format>
    <format dxfId="3522">
      <pivotArea type="all" dataOnly="0" outline="0" fieldPosition="0"/>
    </format>
    <format dxfId="3521">
      <pivotArea outline="0" collapsedLevelsAreSubtotals="1" fieldPosition="0"/>
    </format>
    <format dxfId="3520">
      <pivotArea dataOnly="0" labelOnly="1" outline="0" axis="axisValues" fieldPosition="0"/>
    </format>
    <format dxfId="3519">
      <pivotArea type="all" dataOnly="0" outline="0" fieldPosition="0"/>
    </format>
    <format dxfId="3518">
      <pivotArea outline="0" collapsedLevelsAreSubtotals="1" fieldPosition="0"/>
    </format>
    <format dxfId="3517">
      <pivotArea dataOnly="0" labelOnly="1" outline="0" axis="axisValues" fieldPosition="0"/>
    </format>
    <format dxfId="3516">
      <pivotArea type="all" dataOnly="0" outline="0" fieldPosition="0"/>
    </format>
    <format dxfId="3515">
      <pivotArea outline="0" collapsedLevelsAreSubtotals="1" fieldPosition="0"/>
    </format>
    <format dxfId="3514">
      <pivotArea dataOnly="0" labelOnly="1" outline="0" axis="axisValues" fieldPosition="0"/>
    </format>
    <format dxfId="3513">
      <pivotArea outline="0" collapsedLevelsAreSubtotals="1" fieldPosition="0"/>
    </format>
    <format dxfId="3512">
      <pivotArea type="all" dataOnly="0" outline="0" fieldPosition="0"/>
    </format>
    <format dxfId="3511">
      <pivotArea outline="0" collapsedLevelsAreSubtotals="1" fieldPosition="0"/>
    </format>
    <format dxfId="3510">
      <pivotArea dataOnly="0" labelOnly="1" outline="0" axis="axisValues" fieldPosition="0"/>
    </format>
    <format dxfId="3509">
      <pivotArea type="all" dataOnly="0" outline="0" fieldPosition="0"/>
    </format>
    <format dxfId="3508">
      <pivotArea outline="0" collapsedLevelsAreSubtotals="1" fieldPosition="0"/>
    </format>
    <format dxfId="3507">
      <pivotArea dataOnly="0" labelOnly="1" outline="0" axis="axisValues" fieldPosition="0"/>
    </format>
    <format dxfId="3506">
      <pivotArea type="all" dataOnly="0" outline="0" fieldPosition="0"/>
    </format>
    <format dxfId="3505">
      <pivotArea outline="0" collapsedLevelsAreSubtotals="1" fieldPosition="0"/>
    </format>
    <format dxfId="3504">
      <pivotArea dataOnly="0" labelOnly="1" outline="0" axis="axisValues" fieldPosition="0"/>
    </format>
    <format dxfId="3503">
      <pivotArea type="all" dataOnly="0" outline="0" fieldPosition="0"/>
    </format>
    <format dxfId="3502">
      <pivotArea outline="0" collapsedLevelsAreSubtotals="1" fieldPosition="0"/>
    </format>
    <format dxfId="3501">
      <pivotArea dataOnly="0" labelOnly="1" outline="0" axis="axisValues" fieldPosition="0"/>
    </format>
    <format dxfId="3500">
      <pivotArea type="all" dataOnly="0" outline="0" fieldPosition="0"/>
    </format>
    <format dxfId="3499">
      <pivotArea outline="0" collapsedLevelsAreSubtotals="1" fieldPosition="0"/>
    </format>
    <format dxfId="349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A5855560-E347-45A4-87F4-37329DB73409}" name="PivotTable81" cacheId="2" applyNumberFormats="0" applyBorderFormats="0" applyFontFormats="0" applyPatternFormats="0" applyAlignmentFormats="0" applyWidthHeightFormats="1" dataCaption="Values" updatedVersion="8" minRefreshableVersion="3" itemPrintTitles="1" createdVersion="4" indent="0" outline="1" outlineData="1" multipleFieldFilters="0">
  <location ref="H400:I413" firstHeaderRow="1" firstDataRow="1" firstDataCol="1" rowPageCount="3" colPageCount="1"/>
  <pivotFields count="64">
    <pivotField showAll="0" defaultSubtotal="0"/>
    <pivotField axis="axisPage" multipleItemSelectionAllowed="1" showAll="0" defaultSubtotal="0">
      <items count="6">
        <item x="2"/>
        <item x="1"/>
        <item x="3"/>
        <item x="4"/>
        <item x="0"/>
        <item x="5"/>
      </items>
    </pivotField>
    <pivotField axis="axisPage" multipleItemSelectionAllowed="1" showAll="0" defaultSubtotal="0">
      <items count="2">
        <item x="1"/>
        <item h="1" x="0"/>
      </items>
    </pivotField>
    <pivotField showAll="0"/>
    <pivotField showAll="0"/>
    <pivotField showAll="0" defaultSubtotal="0"/>
    <pivotField showAll="0" defaultSubtotal="0"/>
    <pivotField axis="axisPage" multipleItemSelectionAllowed="1" showAll="0" defaultSubtotal="0">
      <items count="6">
        <item h="1" x="0"/>
        <item h="1" x="1"/>
        <item x="2"/>
        <item h="1" x="4"/>
        <item h="1" x="3"/>
        <item h="1" x="5"/>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20">
        <item x="3"/>
        <item x="11"/>
        <item x="10"/>
        <item x="6"/>
        <item x="16"/>
        <item x="13"/>
        <item x="4"/>
        <item x="0"/>
        <item x="12"/>
        <item x="8"/>
        <item x="2"/>
        <item x="5"/>
        <item x="1"/>
        <item x="15"/>
        <item x="9"/>
        <item x="17"/>
        <item x="14"/>
        <item x="7"/>
        <item x="19"/>
        <item x="18"/>
      </items>
    </pivotField>
    <pivotField axis="axisRow" showAll="0">
      <items count="21">
        <item x="5"/>
        <item x="1"/>
        <item x="6"/>
        <item x="9"/>
        <item x="12"/>
        <item x="17"/>
        <item x="11"/>
        <item x="14"/>
        <item x="13"/>
        <item x="10"/>
        <item x="16"/>
        <item x="4"/>
        <item x="8"/>
        <item x="0"/>
        <item x="2"/>
        <item x="3"/>
        <item x="7"/>
        <item x="15"/>
        <item x="19"/>
        <item x="18"/>
        <item t="default"/>
      </items>
    </pivotField>
    <pivotField showAll="0"/>
  </pivotFields>
  <rowFields count="1">
    <field x="62"/>
  </rowFields>
  <rowItems count="13">
    <i>
      <x v="1"/>
    </i>
    <i>
      <x v="2"/>
    </i>
    <i>
      <x v="4"/>
    </i>
    <i>
      <x v="6"/>
    </i>
    <i>
      <x v="8"/>
    </i>
    <i>
      <x v="9"/>
    </i>
    <i>
      <x v="10"/>
    </i>
    <i>
      <x v="11"/>
    </i>
    <i>
      <x v="12"/>
    </i>
    <i>
      <x v="13"/>
    </i>
    <i>
      <x v="14"/>
    </i>
    <i>
      <x v="15"/>
    </i>
    <i t="grand">
      <x/>
    </i>
  </rowItems>
  <colItems count="1">
    <i/>
  </colItems>
  <pageFields count="3">
    <pageField fld="7" hier="-1"/>
    <pageField fld="2" hier="-1"/>
    <pageField fld="1" hier="-1"/>
  </pageFields>
  <dataFields count="1">
    <dataField name="Sum of Net Dwellings" fld="42" baseField="0" baseItem="0"/>
  </dataFields>
  <formats count="49">
    <format dxfId="356">
      <pivotArea type="all" dataOnly="0" outline="0" fieldPosition="0"/>
    </format>
    <format dxfId="355">
      <pivotArea type="all" dataOnly="0" outline="0" fieldPosition="0"/>
    </format>
    <format dxfId="354">
      <pivotArea type="all" dataOnly="0" outline="0" fieldPosition="0"/>
    </format>
    <format dxfId="353">
      <pivotArea type="all" dataOnly="0" outline="0" fieldPosition="0"/>
    </format>
    <format dxfId="352">
      <pivotArea type="all" dataOnly="0" outline="0" fieldPosition="0"/>
    </format>
    <format dxfId="351">
      <pivotArea type="all" dataOnly="0" outline="0" fieldPosition="0"/>
    </format>
    <format dxfId="350">
      <pivotArea type="all" dataOnly="0" outline="0" fieldPosition="0"/>
    </format>
    <format dxfId="349">
      <pivotArea field="61" type="button" dataOnly="0" labelOnly="1" outline="0"/>
    </format>
    <format dxfId="348">
      <pivotArea dataOnly="0" labelOnly="1" outline="0" fieldPosition="0">
        <references count="1">
          <reference field="4294967294" count="1">
            <x v="0"/>
          </reference>
        </references>
      </pivotArea>
    </format>
    <format dxfId="347">
      <pivotArea field="61" type="button" dataOnly="0" labelOnly="1" outline="0"/>
    </format>
    <format dxfId="346">
      <pivotArea dataOnly="0" labelOnly="1" outline="0" fieldPosition="0">
        <references count="1">
          <reference field="4294967294" count="1">
            <x v="0"/>
          </reference>
        </references>
      </pivotArea>
    </format>
    <format dxfId="345">
      <pivotArea field="61" type="button" dataOnly="0" labelOnly="1" outline="0"/>
    </format>
    <format dxfId="344">
      <pivotArea dataOnly="0" labelOnly="1" outline="0" fieldPosition="0">
        <references count="1">
          <reference field="4294967294" count="1">
            <x v="0"/>
          </reference>
        </references>
      </pivotArea>
    </format>
    <format dxfId="343">
      <pivotArea type="all" dataOnly="0" outline="0" fieldPosition="0"/>
    </format>
    <format dxfId="342">
      <pivotArea type="all" dataOnly="0" outline="0" fieldPosition="0"/>
    </format>
    <format dxfId="341">
      <pivotArea type="all" dataOnly="0" outline="0" fieldPosition="0"/>
    </format>
    <format dxfId="340">
      <pivotArea type="all" dataOnly="0" outline="0" fieldPosition="0"/>
    </format>
    <format dxfId="339">
      <pivotArea outline="0" collapsedLevelsAreSubtotals="1" fieldPosition="0"/>
    </format>
    <format dxfId="338">
      <pivotArea field="61" type="button" dataOnly="0" labelOnly="1" outline="0"/>
    </format>
    <format dxfId="337">
      <pivotArea dataOnly="0" labelOnly="1" grandRow="1" outline="0" fieldPosition="0"/>
    </format>
    <format dxfId="336">
      <pivotArea dataOnly="0" labelOnly="1" outline="0" axis="axisValues" fieldPosition="0"/>
    </format>
    <format dxfId="335">
      <pivotArea type="all" dataOnly="0" outline="0" fieldPosition="0"/>
    </format>
    <format dxfId="334">
      <pivotArea outline="0" collapsedLevelsAreSubtotals="1" fieldPosition="0"/>
    </format>
    <format dxfId="333">
      <pivotArea field="61" type="button" dataOnly="0" labelOnly="1" outline="0"/>
    </format>
    <format dxfId="332">
      <pivotArea dataOnly="0" labelOnly="1" grandRow="1" outline="0" fieldPosition="0"/>
    </format>
    <format dxfId="331">
      <pivotArea dataOnly="0" labelOnly="1" outline="0" axis="axisValues" fieldPosition="0"/>
    </format>
    <format dxfId="330">
      <pivotArea type="all" dataOnly="0" outline="0" fieldPosition="0"/>
    </format>
    <format dxfId="329">
      <pivotArea outline="0" collapsedLevelsAreSubtotals="1" fieldPosition="0"/>
    </format>
    <format dxfId="328">
      <pivotArea field="61" type="button" dataOnly="0" labelOnly="1" outline="0"/>
    </format>
    <format dxfId="327">
      <pivotArea dataOnly="0" labelOnly="1" grandRow="1" outline="0" fieldPosition="0"/>
    </format>
    <format dxfId="326">
      <pivotArea dataOnly="0" labelOnly="1" outline="0" axis="axisValues" fieldPosition="0"/>
    </format>
    <format dxfId="325">
      <pivotArea type="all" dataOnly="0" outline="0" fieldPosition="0"/>
    </format>
    <format dxfId="324">
      <pivotArea outline="0" collapsedLevelsAreSubtotals="1" fieldPosition="0"/>
    </format>
    <format dxfId="323">
      <pivotArea field="62" type="button" dataOnly="0" labelOnly="1" outline="0" axis="axisRow" fieldPosition="0"/>
    </format>
    <format dxfId="322">
      <pivotArea dataOnly="0" labelOnly="1" fieldPosition="0">
        <references count="1">
          <reference field="62" count="12">
            <x v="1"/>
            <x v="2"/>
            <x v="4"/>
            <x v="6"/>
            <x v="8"/>
            <x v="9"/>
            <x v="10"/>
            <x v="11"/>
            <x v="12"/>
            <x v="13"/>
            <x v="14"/>
            <x v="15"/>
          </reference>
        </references>
      </pivotArea>
    </format>
    <format dxfId="321">
      <pivotArea dataOnly="0" labelOnly="1" grandRow="1" outline="0" fieldPosition="0"/>
    </format>
    <format dxfId="320">
      <pivotArea dataOnly="0" labelOnly="1" outline="0" axis="axisValues" fieldPosition="0"/>
    </format>
    <format dxfId="319">
      <pivotArea type="all" dataOnly="0" outline="0" fieldPosition="0"/>
    </format>
    <format dxfId="318">
      <pivotArea outline="0" collapsedLevelsAreSubtotals="1" fieldPosition="0"/>
    </format>
    <format dxfId="317">
      <pivotArea field="62" type="button" dataOnly="0" labelOnly="1" outline="0" axis="axisRow" fieldPosition="0"/>
    </format>
    <format dxfId="316">
      <pivotArea dataOnly="0" labelOnly="1" fieldPosition="0">
        <references count="1">
          <reference field="62" count="12">
            <x v="1"/>
            <x v="2"/>
            <x v="4"/>
            <x v="6"/>
            <x v="8"/>
            <x v="9"/>
            <x v="10"/>
            <x v="11"/>
            <x v="12"/>
            <x v="13"/>
            <x v="14"/>
            <x v="15"/>
          </reference>
        </references>
      </pivotArea>
    </format>
    <format dxfId="315">
      <pivotArea dataOnly="0" labelOnly="1" grandRow="1" outline="0" fieldPosition="0"/>
    </format>
    <format dxfId="314">
      <pivotArea dataOnly="0" labelOnly="1" outline="0" axis="axisValues" fieldPosition="0"/>
    </format>
    <format dxfId="313">
      <pivotArea type="all" dataOnly="0" outline="0" fieldPosition="0"/>
    </format>
    <format dxfId="312">
      <pivotArea outline="0" collapsedLevelsAreSubtotals="1" fieldPosition="0"/>
    </format>
    <format dxfId="311">
      <pivotArea field="62" type="button" dataOnly="0" labelOnly="1" outline="0" axis="axisRow" fieldPosition="0"/>
    </format>
    <format dxfId="310">
      <pivotArea dataOnly="0" labelOnly="1" fieldPosition="0">
        <references count="1">
          <reference field="62" count="12">
            <x v="1"/>
            <x v="2"/>
            <x v="4"/>
            <x v="6"/>
            <x v="8"/>
            <x v="9"/>
            <x v="10"/>
            <x v="11"/>
            <x v="12"/>
            <x v="13"/>
            <x v="14"/>
            <x v="15"/>
          </reference>
        </references>
      </pivotArea>
    </format>
    <format dxfId="309">
      <pivotArea dataOnly="0" labelOnly="1" grandRow="1" outline="0" fieldPosition="0"/>
    </format>
    <format dxfId="30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pivotTable" Target="../pivotTables/pivotTable13.xml"/><Relationship Id="rId18" Type="http://schemas.openxmlformats.org/officeDocument/2006/relationships/pivotTable" Target="../pivotTables/pivotTable18.xml"/><Relationship Id="rId26" Type="http://schemas.openxmlformats.org/officeDocument/2006/relationships/pivotTable" Target="../pivotTables/pivotTable26.xml"/><Relationship Id="rId39" Type="http://schemas.openxmlformats.org/officeDocument/2006/relationships/pivotTable" Target="../pivotTables/pivotTable39.xml"/><Relationship Id="rId21" Type="http://schemas.openxmlformats.org/officeDocument/2006/relationships/pivotTable" Target="../pivotTables/pivotTable21.xml"/><Relationship Id="rId34" Type="http://schemas.openxmlformats.org/officeDocument/2006/relationships/pivotTable" Target="../pivotTables/pivotTable34.xml"/><Relationship Id="rId42" Type="http://schemas.openxmlformats.org/officeDocument/2006/relationships/pivotTable" Target="../pivotTables/pivotTable42.xml"/><Relationship Id="rId47" Type="http://schemas.openxmlformats.org/officeDocument/2006/relationships/pivotTable" Target="../pivotTables/pivotTable47.xml"/><Relationship Id="rId50" Type="http://schemas.openxmlformats.org/officeDocument/2006/relationships/pivotTable" Target="../pivotTables/pivotTable50.xml"/><Relationship Id="rId55" Type="http://schemas.openxmlformats.org/officeDocument/2006/relationships/pivotTable" Target="../pivotTables/pivotTable55.xml"/><Relationship Id="rId63" Type="http://schemas.openxmlformats.org/officeDocument/2006/relationships/pivotTable" Target="../pivotTables/pivotTable63.xml"/><Relationship Id="rId68" Type="http://schemas.openxmlformats.org/officeDocument/2006/relationships/pivotTable" Target="../pivotTables/pivotTable68.xml"/><Relationship Id="rId76" Type="http://schemas.openxmlformats.org/officeDocument/2006/relationships/pivotTable" Target="../pivotTables/pivotTable76.xml"/><Relationship Id="rId84" Type="http://schemas.openxmlformats.org/officeDocument/2006/relationships/pivotTable" Target="../pivotTables/pivotTable84.xml"/><Relationship Id="rId7" Type="http://schemas.openxmlformats.org/officeDocument/2006/relationships/pivotTable" Target="../pivotTables/pivotTable7.xml"/><Relationship Id="rId71" Type="http://schemas.openxmlformats.org/officeDocument/2006/relationships/pivotTable" Target="../pivotTables/pivotTable71.xml"/><Relationship Id="rId2" Type="http://schemas.openxmlformats.org/officeDocument/2006/relationships/pivotTable" Target="../pivotTables/pivotTable2.xml"/><Relationship Id="rId16" Type="http://schemas.openxmlformats.org/officeDocument/2006/relationships/pivotTable" Target="../pivotTables/pivotTable16.xml"/><Relationship Id="rId29" Type="http://schemas.openxmlformats.org/officeDocument/2006/relationships/pivotTable" Target="../pivotTables/pivotTable29.xml"/><Relationship Id="rId11" Type="http://schemas.openxmlformats.org/officeDocument/2006/relationships/pivotTable" Target="../pivotTables/pivotTable11.xml"/><Relationship Id="rId24" Type="http://schemas.openxmlformats.org/officeDocument/2006/relationships/pivotTable" Target="../pivotTables/pivotTable24.xml"/><Relationship Id="rId32" Type="http://schemas.openxmlformats.org/officeDocument/2006/relationships/pivotTable" Target="../pivotTables/pivotTable32.xml"/><Relationship Id="rId37" Type="http://schemas.openxmlformats.org/officeDocument/2006/relationships/pivotTable" Target="../pivotTables/pivotTable37.xml"/><Relationship Id="rId40" Type="http://schemas.openxmlformats.org/officeDocument/2006/relationships/pivotTable" Target="../pivotTables/pivotTable40.xml"/><Relationship Id="rId45" Type="http://schemas.openxmlformats.org/officeDocument/2006/relationships/pivotTable" Target="../pivotTables/pivotTable45.xml"/><Relationship Id="rId53" Type="http://schemas.openxmlformats.org/officeDocument/2006/relationships/pivotTable" Target="../pivotTables/pivotTable53.xml"/><Relationship Id="rId58" Type="http://schemas.openxmlformats.org/officeDocument/2006/relationships/pivotTable" Target="../pivotTables/pivotTable58.xml"/><Relationship Id="rId66" Type="http://schemas.openxmlformats.org/officeDocument/2006/relationships/pivotTable" Target="../pivotTables/pivotTable66.xml"/><Relationship Id="rId74" Type="http://schemas.openxmlformats.org/officeDocument/2006/relationships/pivotTable" Target="../pivotTables/pivotTable74.xml"/><Relationship Id="rId79" Type="http://schemas.openxmlformats.org/officeDocument/2006/relationships/pivotTable" Target="../pivotTables/pivotTable79.xml"/><Relationship Id="rId87" Type="http://schemas.openxmlformats.org/officeDocument/2006/relationships/pivotTable" Target="../pivotTables/pivotTable87.xml"/><Relationship Id="rId5" Type="http://schemas.openxmlformats.org/officeDocument/2006/relationships/pivotTable" Target="../pivotTables/pivotTable5.xml"/><Relationship Id="rId61" Type="http://schemas.openxmlformats.org/officeDocument/2006/relationships/pivotTable" Target="../pivotTables/pivotTable61.xml"/><Relationship Id="rId82" Type="http://schemas.openxmlformats.org/officeDocument/2006/relationships/pivotTable" Target="../pivotTables/pivotTable82.xml"/><Relationship Id="rId19" Type="http://schemas.openxmlformats.org/officeDocument/2006/relationships/pivotTable" Target="../pivotTables/pivotTable19.xml"/><Relationship Id="rId4" Type="http://schemas.openxmlformats.org/officeDocument/2006/relationships/pivotTable" Target="../pivotTables/pivotTable4.xml"/><Relationship Id="rId9" Type="http://schemas.openxmlformats.org/officeDocument/2006/relationships/pivotTable" Target="../pivotTables/pivotTable9.xml"/><Relationship Id="rId14" Type="http://schemas.openxmlformats.org/officeDocument/2006/relationships/pivotTable" Target="../pivotTables/pivotTable14.xml"/><Relationship Id="rId22" Type="http://schemas.openxmlformats.org/officeDocument/2006/relationships/pivotTable" Target="../pivotTables/pivotTable22.xml"/><Relationship Id="rId27" Type="http://schemas.openxmlformats.org/officeDocument/2006/relationships/pivotTable" Target="../pivotTables/pivotTable27.xml"/><Relationship Id="rId30" Type="http://schemas.openxmlformats.org/officeDocument/2006/relationships/pivotTable" Target="../pivotTables/pivotTable30.xml"/><Relationship Id="rId35" Type="http://schemas.openxmlformats.org/officeDocument/2006/relationships/pivotTable" Target="../pivotTables/pivotTable35.xml"/><Relationship Id="rId43" Type="http://schemas.openxmlformats.org/officeDocument/2006/relationships/pivotTable" Target="../pivotTables/pivotTable43.xml"/><Relationship Id="rId48" Type="http://schemas.openxmlformats.org/officeDocument/2006/relationships/pivotTable" Target="../pivotTables/pivotTable48.xml"/><Relationship Id="rId56" Type="http://schemas.openxmlformats.org/officeDocument/2006/relationships/pivotTable" Target="../pivotTables/pivotTable56.xml"/><Relationship Id="rId64" Type="http://schemas.openxmlformats.org/officeDocument/2006/relationships/pivotTable" Target="../pivotTables/pivotTable64.xml"/><Relationship Id="rId69" Type="http://schemas.openxmlformats.org/officeDocument/2006/relationships/pivotTable" Target="../pivotTables/pivotTable69.xml"/><Relationship Id="rId77" Type="http://schemas.openxmlformats.org/officeDocument/2006/relationships/pivotTable" Target="../pivotTables/pivotTable77.xml"/><Relationship Id="rId8" Type="http://schemas.openxmlformats.org/officeDocument/2006/relationships/pivotTable" Target="../pivotTables/pivotTable8.xml"/><Relationship Id="rId51" Type="http://schemas.openxmlformats.org/officeDocument/2006/relationships/pivotTable" Target="../pivotTables/pivotTable51.xml"/><Relationship Id="rId72" Type="http://schemas.openxmlformats.org/officeDocument/2006/relationships/pivotTable" Target="../pivotTables/pivotTable72.xml"/><Relationship Id="rId80" Type="http://schemas.openxmlformats.org/officeDocument/2006/relationships/pivotTable" Target="../pivotTables/pivotTable80.xml"/><Relationship Id="rId85" Type="http://schemas.openxmlformats.org/officeDocument/2006/relationships/pivotTable" Target="../pivotTables/pivotTable85.xml"/><Relationship Id="rId3" Type="http://schemas.openxmlformats.org/officeDocument/2006/relationships/pivotTable" Target="../pivotTables/pivotTable3.xml"/><Relationship Id="rId12" Type="http://schemas.openxmlformats.org/officeDocument/2006/relationships/pivotTable" Target="../pivotTables/pivotTable12.xml"/><Relationship Id="rId17" Type="http://schemas.openxmlformats.org/officeDocument/2006/relationships/pivotTable" Target="../pivotTables/pivotTable17.xml"/><Relationship Id="rId25" Type="http://schemas.openxmlformats.org/officeDocument/2006/relationships/pivotTable" Target="../pivotTables/pivotTable25.xml"/><Relationship Id="rId33" Type="http://schemas.openxmlformats.org/officeDocument/2006/relationships/pivotTable" Target="../pivotTables/pivotTable33.xml"/><Relationship Id="rId38" Type="http://schemas.openxmlformats.org/officeDocument/2006/relationships/pivotTable" Target="../pivotTables/pivotTable38.xml"/><Relationship Id="rId46" Type="http://schemas.openxmlformats.org/officeDocument/2006/relationships/pivotTable" Target="../pivotTables/pivotTable46.xml"/><Relationship Id="rId59" Type="http://schemas.openxmlformats.org/officeDocument/2006/relationships/pivotTable" Target="../pivotTables/pivotTable59.xml"/><Relationship Id="rId67" Type="http://schemas.openxmlformats.org/officeDocument/2006/relationships/pivotTable" Target="../pivotTables/pivotTable67.xml"/><Relationship Id="rId20" Type="http://schemas.openxmlformats.org/officeDocument/2006/relationships/pivotTable" Target="../pivotTables/pivotTable20.xml"/><Relationship Id="rId41" Type="http://schemas.openxmlformats.org/officeDocument/2006/relationships/pivotTable" Target="../pivotTables/pivotTable41.xml"/><Relationship Id="rId54" Type="http://schemas.openxmlformats.org/officeDocument/2006/relationships/pivotTable" Target="../pivotTables/pivotTable54.xml"/><Relationship Id="rId62" Type="http://schemas.openxmlformats.org/officeDocument/2006/relationships/pivotTable" Target="../pivotTables/pivotTable62.xml"/><Relationship Id="rId70" Type="http://schemas.openxmlformats.org/officeDocument/2006/relationships/pivotTable" Target="../pivotTables/pivotTable70.xml"/><Relationship Id="rId75" Type="http://schemas.openxmlformats.org/officeDocument/2006/relationships/pivotTable" Target="../pivotTables/pivotTable75.xml"/><Relationship Id="rId83" Type="http://schemas.openxmlformats.org/officeDocument/2006/relationships/pivotTable" Target="../pivotTables/pivotTable83.xml"/><Relationship Id="rId88" Type="http://schemas.openxmlformats.org/officeDocument/2006/relationships/printerSettings" Target="../printerSettings/printerSettings2.bin"/><Relationship Id="rId1" Type="http://schemas.openxmlformats.org/officeDocument/2006/relationships/pivotTable" Target="../pivotTables/pivotTable1.xml"/><Relationship Id="rId6" Type="http://schemas.openxmlformats.org/officeDocument/2006/relationships/pivotTable" Target="../pivotTables/pivotTable6.xml"/><Relationship Id="rId15" Type="http://schemas.openxmlformats.org/officeDocument/2006/relationships/pivotTable" Target="../pivotTables/pivotTable15.xml"/><Relationship Id="rId23" Type="http://schemas.openxmlformats.org/officeDocument/2006/relationships/pivotTable" Target="../pivotTables/pivotTable23.xml"/><Relationship Id="rId28" Type="http://schemas.openxmlformats.org/officeDocument/2006/relationships/pivotTable" Target="../pivotTables/pivotTable28.xml"/><Relationship Id="rId36" Type="http://schemas.openxmlformats.org/officeDocument/2006/relationships/pivotTable" Target="../pivotTables/pivotTable36.xml"/><Relationship Id="rId49" Type="http://schemas.openxmlformats.org/officeDocument/2006/relationships/pivotTable" Target="../pivotTables/pivotTable49.xml"/><Relationship Id="rId57" Type="http://schemas.openxmlformats.org/officeDocument/2006/relationships/pivotTable" Target="../pivotTables/pivotTable57.xml"/><Relationship Id="rId10" Type="http://schemas.openxmlformats.org/officeDocument/2006/relationships/pivotTable" Target="../pivotTables/pivotTable10.xml"/><Relationship Id="rId31" Type="http://schemas.openxmlformats.org/officeDocument/2006/relationships/pivotTable" Target="../pivotTables/pivotTable31.xml"/><Relationship Id="rId44" Type="http://schemas.openxmlformats.org/officeDocument/2006/relationships/pivotTable" Target="../pivotTables/pivotTable44.xml"/><Relationship Id="rId52" Type="http://schemas.openxmlformats.org/officeDocument/2006/relationships/pivotTable" Target="../pivotTables/pivotTable52.xml"/><Relationship Id="rId60" Type="http://schemas.openxmlformats.org/officeDocument/2006/relationships/pivotTable" Target="../pivotTables/pivotTable60.xml"/><Relationship Id="rId65" Type="http://schemas.openxmlformats.org/officeDocument/2006/relationships/pivotTable" Target="../pivotTables/pivotTable65.xml"/><Relationship Id="rId73" Type="http://schemas.openxmlformats.org/officeDocument/2006/relationships/pivotTable" Target="../pivotTables/pivotTable73.xml"/><Relationship Id="rId78" Type="http://schemas.openxmlformats.org/officeDocument/2006/relationships/pivotTable" Target="../pivotTables/pivotTable78.xml"/><Relationship Id="rId81" Type="http://schemas.openxmlformats.org/officeDocument/2006/relationships/pivotTable" Target="../pivotTables/pivotTable81.xml"/><Relationship Id="rId86" Type="http://schemas.openxmlformats.org/officeDocument/2006/relationships/pivotTable" Target="../pivotTables/pivotTable8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F4A36-09BE-458E-84E6-BBF4DC074A4E}">
  <sheetPr>
    <pageSetUpPr autoPageBreaks="0"/>
  </sheetPr>
  <dimension ref="A1:AB316"/>
  <sheetViews>
    <sheetView tabSelected="1" zoomScale="85" zoomScaleNormal="85" zoomScaleSheetLayoutView="85" zoomScalePageLayoutView="60" workbookViewId="0">
      <selection activeCell="B2" sqref="B2:S3"/>
    </sheetView>
  </sheetViews>
  <sheetFormatPr defaultColWidth="9.109375" defaultRowHeight="13.2" x14ac:dyDescent="0.25"/>
  <cols>
    <col min="1" max="2" width="9.109375" style="10"/>
    <col min="3" max="5" width="9.6640625" style="10" customWidth="1"/>
    <col min="6" max="6" width="9.109375" style="10"/>
    <col min="7" max="7" width="9.44140625" style="10" customWidth="1"/>
    <col min="8" max="8" width="9.109375" style="10"/>
    <col min="9" max="9" width="9.109375" style="10" customWidth="1"/>
    <col min="10" max="12" width="9.109375" style="10"/>
    <col min="13" max="13" width="9.109375" style="10" customWidth="1"/>
    <col min="14" max="20" width="9.109375" style="10"/>
    <col min="21" max="22" width="9.109375" style="10" customWidth="1"/>
    <col min="23" max="16384" width="9.109375" style="10"/>
  </cols>
  <sheetData>
    <row r="1" spans="1:28" ht="23.25" customHeight="1" x14ac:dyDescent="0.25">
      <c r="B1" s="6"/>
      <c r="C1" s="7"/>
      <c r="D1" s="8"/>
      <c r="E1" s="8"/>
      <c r="F1" s="8"/>
      <c r="G1" s="8"/>
      <c r="H1" s="8"/>
      <c r="I1" s="8"/>
      <c r="J1" s="8"/>
      <c r="K1" s="8"/>
      <c r="L1" s="8"/>
      <c r="M1" s="8"/>
      <c r="N1" s="8"/>
      <c r="O1" s="8"/>
      <c r="P1" s="8"/>
      <c r="Q1" s="8"/>
      <c r="R1" s="8"/>
      <c r="S1" s="9"/>
    </row>
    <row r="2" spans="1:28" ht="50.1" customHeight="1" x14ac:dyDescent="0.25">
      <c r="B2" s="420" t="s">
        <v>0</v>
      </c>
      <c r="C2" s="421"/>
      <c r="D2" s="421"/>
      <c r="E2" s="421"/>
      <c r="F2" s="421"/>
      <c r="G2" s="421"/>
      <c r="H2" s="421"/>
      <c r="I2" s="421"/>
      <c r="J2" s="421"/>
      <c r="K2" s="421"/>
      <c r="L2" s="421"/>
      <c r="M2" s="421"/>
      <c r="N2" s="421"/>
      <c r="O2" s="421"/>
      <c r="P2" s="421"/>
      <c r="Q2" s="421"/>
      <c r="R2" s="421"/>
      <c r="S2" s="422"/>
    </row>
    <row r="3" spans="1:28" x14ac:dyDescent="0.25">
      <c r="B3" s="423"/>
      <c r="C3" s="424"/>
      <c r="D3" s="424"/>
      <c r="E3" s="424"/>
      <c r="F3" s="424"/>
      <c r="G3" s="424"/>
      <c r="H3" s="424"/>
      <c r="I3" s="424"/>
      <c r="J3" s="424"/>
      <c r="K3" s="424"/>
      <c r="L3" s="424"/>
      <c r="M3" s="424"/>
      <c r="N3" s="424"/>
      <c r="O3" s="424"/>
      <c r="P3" s="424"/>
      <c r="Q3" s="424"/>
      <c r="R3" s="424"/>
      <c r="S3" s="425"/>
    </row>
    <row r="4" spans="1:28" x14ac:dyDescent="0.25">
      <c r="B4" s="11"/>
      <c r="C4" s="12"/>
      <c r="D4" s="12"/>
      <c r="E4" s="12"/>
      <c r="F4" s="12"/>
      <c r="G4" s="12"/>
      <c r="H4" s="12"/>
      <c r="I4" s="12"/>
      <c r="J4" s="12"/>
      <c r="K4" s="12"/>
      <c r="L4" s="12"/>
      <c r="M4" s="12"/>
      <c r="N4" s="12"/>
      <c r="O4" s="12"/>
      <c r="P4" s="12"/>
      <c r="Q4" s="12"/>
      <c r="R4" s="12"/>
      <c r="S4" s="13"/>
    </row>
    <row r="5" spans="1:28" x14ac:dyDescent="0.25">
      <c r="B5" s="11"/>
      <c r="C5" s="44"/>
      <c r="D5" s="44"/>
      <c r="E5" s="261"/>
      <c r="F5" s="262"/>
      <c r="G5" s="263"/>
      <c r="H5" s="263"/>
      <c r="I5" s="263"/>
      <c r="J5" s="263"/>
      <c r="K5" s="263"/>
      <c r="L5" s="263"/>
      <c r="M5" s="262"/>
      <c r="N5" s="264"/>
      <c r="O5" s="45"/>
      <c r="P5" s="45"/>
      <c r="Q5" s="45"/>
      <c r="R5" s="45"/>
      <c r="S5" s="13"/>
      <c r="V5" s="12"/>
    </row>
    <row r="6" spans="1:28" x14ac:dyDescent="0.25">
      <c r="B6" s="11"/>
      <c r="C6" s="98" t="s">
        <v>1</v>
      </c>
      <c r="D6" s="98" t="s">
        <v>2</v>
      </c>
      <c r="E6" s="36"/>
      <c r="F6" s="36"/>
      <c r="G6" s="36"/>
      <c r="H6" s="36"/>
      <c r="I6" s="36"/>
      <c r="J6" s="265"/>
      <c r="K6" s="265"/>
      <c r="L6" s="265"/>
      <c r="M6" s="265"/>
      <c r="N6" s="265"/>
      <c r="O6" s="265"/>
      <c r="P6" s="265"/>
      <c r="Q6" s="265"/>
      <c r="R6" s="265"/>
      <c r="S6" s="13"/>
      <c r="V6" s="12"/>
    </row>
    <row r="7" spans="1:28" ht="22.5" customHeight="1" x14ac:dyDescent="0.25">
      <c r="B7" s="11"/>
      <c r="C7" s="426" t="s">
        <v>3</v>
      </c>
      <c r="D7" s="426"/>
      <c r="E7" s="426"/>
      <c r="F7" s="428" t="s">
        <v>4</v>
      </c>
      <c r="G7" s="433" t="s">
        <v>5</v>
      </c>
      <c r="H7" s="434"/>
      <c r="I7" s="430" t="s">
        <v>6</v>
      </c>
      <c r="J7" s="234" t="s">
        <v>7</v>
      </c>
      <c r="K7" s="265"/>
      <c r="L7" s="265"/>
      <c r="M7" s="265"/>
      <c r="N7" s="265"/>
      <c r="O7" s="265"/>
      <c r="P7" s="265"/>
      <c r="Q7" s="265"/>
      <c r="R7" s="265"/>
      <c r="S7" s="13"/>
      <c r="V7" s="12"/>
    </row>
    <row r="8" spans="1:28" x14ac:dyDescent="0.25">
      <c r="B8" s="11"/>
      <c r="C8" s="427"/>
      <c r="D8" s="427"/>
      <c r="E8" s="427"/>
      <c r="F8" s="429"/>
      <c r="G8" s="416" t="s">
        <v>8</v>
      </c>
      <c r="H8" s="417"/>
      <c r="I8" s="431"/>
      <c r="J8" s="233"/>
      <c r="K8" s="265"/>
      <c r="L8" s="265"/>
      <c r="M8" s="265"/>
      <c r="N8" s="265"/>
      <c r="O8" s="265"/>
      <c r="P8" s="265"/>
      <c r="Q8" s="265"/>
      <c r="R8" s="265"/>
      <c r="S8" s="13"/>
      <c r="V8" s="12"/>
    </row>
    <row r="9" spans="1:28" x14ac:dyDescent="0.25">
      <c r="B9" s="11"/>
      <c r="C9" s="432" t="s">
        <v>9</v>
      </c>
      <c r="D9" s="432"/>
      <c r="E9" s="432"/>
      <c r="F9" s="99">
        <v>4110</v>
      </c>
      <c r="G9" s="418">
        <f>K43</f>
        <v>164</v>
      </c>
      <c r="H9" s="419"/>
      <c r="I9" s="99">
        <f>SUM(G9:G9)</f>
        <v>164</v>
      </c>
      <c r="J9" s="100">
        <f>I9/F9</f>
        <v>3.9902676399026761E-2</v>
      </c>
      <c r="K9" s="265"/>
      <c r="L9" s="266"/>
      <c r="M9" s="265"/>
      <c r="N9" s="265"/>
      <c r="O9" s="265"/>
      <c r="P9" s="265"/>
      <c r="Q9" s="265"/>
      <c r="R9" s="265"/>
      <c r="S9" s="13"/>
      <c r="V9" s="12"/>
    </row>
    <row r="10" spans="1:28" x14ac:dyDescent="0.25">
      <c r="B10" s="11"/>
      <c r="C10" s="245"/>
      <c r="D10" s="245"/>
      <c r="E10" s="267"/>
      <c r="F10" s="268"/>
      <c r="G10" s="269"/>
      <c r="H10" s="269"/>
      <c r="I10" s="269"/>
      <c r="J10" s="269"/>
      <c r="K10" s="269"/>
      <c r="L10" s="270"/>
      <c r="M10" s="268"/>
      <c r="N10" s="271"/>
      <c r="O10" s="265"/>
      <c r="P10" s="265"/>
      <c r="Q10" s="265"/>
      <c r="R10" s="265"/>
      <c r="S10" s="13"/>
      <c r="V10" s="12"/>
    </row>
    <row r="11" spans="1:28" x14ac:dyDescent="0.25">
      <c r="B11" s="11"/>
      <c r="C11" s="245"/>
      <c r="D11" s="245"/>
      <c r="E11" s="267"/>
      <c r="F11" s="268"/>
      <c r="G11" s="269"/>
      <c r="H11" s="269"/>
      <c r="I11" s="269"/>
      <c r="J11" s="269"/>
      <c r="K11" s="269"/>
      <c r="L11" s="269"/>
      <c r="M11" s="268"/>
      <c r="N11" s="271"/>
      <c r="O11" s="265"/>
      <c r="P11" s="265"/>
      <c r="Q11" s="265"/>
      <c r="R11" s="265"/>
      <c r="S11" s="13"/>
      <c r="V11" s="12"/>
    </row>
    <row r="12" spans="1:28" x14ac:dyDescent="0.25">
      <c r="B12" s="11"/>
      <c r="C12" s="273"/>
      <c r="D12" s="274"/>
      <c r="E12" s="274"/>
      <c r="F12" s="274"/>
      <c r="G12" s="274"/>
      <c r="H12" s="274"/>
      <c r="I12" s="274"/>
      <c r="J12" s="274"/>
      <c r="K12" s="273"/>
      <c r="L12" s="273"/>
      <c r="M12" s="275"/>
      <c r="N12" s="272"/>
      <c r="O12" s="272"/>
      <c r="P12" s="272"/>
      <c r="Q12" s="272"/>
      <c r="R12" s="272"/>
      <c r="S12" s="159"/>
    </row>
    <row r="13" spans="1:28" x14ac:dyDescent="0.25">
      <c r="A13" s="17"/>
      <c r="B13" s="18"/>
      <c r="C13" s="276" t="s">
        <v>10</v>
      </c>
      <c r="D13" s="243" t="s">
        <v>11</v>
      </c>
      <c r="E13" s="277"/>
      <c r="F13" s="277"/>
      <c r="G13" s="277"/>
      <c r="H13" s="277"/>
      <c r="I13" s="277"/>
      <c r="J13" s="277"/>
      <c r="K13" s="277"/>
      <c r="L13" s="277"/>
      <c r="M13" s="277"/>
      <c r="N13" s="278"/>
      <c r="O13" s="278"/>
      <c r="P13" s="278"/>
      <c r="Q13" s="278"/>
      <c r="R13" s="278"/>
      <c r="S13" s="160"/>
      <c r="T13" s="17"/>
      <c r="U13" s="17"/>
      <c r="V13" s="17"/>
      <c r="W13" s="17"/>
      <c r="X13" s="17"/>
      <c r="Y13" s="17"/>
      <c r="Z13" s="17"/>
      <c r="AA13" s="17"/>
      <c r="AB13" s="17"/>
    </row>
    <row r="14" spans="1:28" x14ac:dyDescent="0.25">
      <c r="A14" s="17"/>
      <c r="B14" s="19"/>
      <c r="C14" s="405"/>
      <c r="D14" s="406"/>
      <c r="E14" s="406"/>
      <c r="F14" s="406"/>
      <c r="G14" s="406"/>
      <c r="H14" s="406"/>
      <c r="I14" s="406"/>
      <c r="J14" s="406"/>
      <c r="K14" s="406"/>
      <c r="L14" s="406"/>
      <c r="M14" s="407"/>
      <c r="N14" s="278"/>
      <c r="O14" s="278"/>
      <c r="P14" s="278"/>
      <c r="Q14" s="278"/>
      <c r="R14" s="278"/>
      <c r="S14" s="160"/>
      <c r="T14" s="17"/>
      <c r="U14" s="17"/>
      <c r="V14" s="17"/>
      <c r="W14" s="17"/>
      <c r="X14" s="17"/>
      <c r="Y14" s="17"/>
      <c r="Z14" s="17"/>
      <c r="AA14" s="17"/>
      <c r="AB14" s="17"/>
    </row>
    <row r="15" spans="1:28" x14ac:dyDescent="0.25">
      <c r="A15" s="17"/>
      <c r="B15" s="19"/>
      <c r="C15" s="232" t="s">
        <v>12</v>
      </c>
      <c r="D15" s="400" t="s">
        <v>13</v>
      </c>
      <c r="E15" s="401"/>
      <c r="F15" s="401"/>
      <c r="G15" s="401"/>
      <c r="H15" s="401"/>
      <c r="I15" s="401"/>
      <c r="J15" s="401"/>
      <c r="K15" s="401"/>
      <c r="L15" s="402"/>
      <c r="M15" s="109">
        <v>4110</v>
      </c>
      <c r="N15" s="278"/>
      <c r="O15" s="278"/>
      <c r="P15" s="278"/>
      <c r="Q15" s="278"/>
      <c r="R15" s="278"/>
      <c r="S15" s="160"/>
      <c r="T15" s="17"/>
      <c r="U15" s="17"/>
      <c r="V15" s="17"/>
      <c r="W15" s="17"/>
      <c r="X15" s="17"/>
      <c r="Y15" s="17"/>
      <c r="Z15" s="17"/>
      <c r="AA15" s="17"/>
      <c r="AB15" s="17"/>
    </row>
    <row r="16" spans="1:28" x14ac:dyDescent="0.25">
      <c r="A16" s="17"/>
      <c r="B16" s="19"/>
      <c r="C16" s="232" t="s">
        <v>14</v>
      </c>
      <c r="D16" s="408" t="s">
        <v>15</v>
      </c>
      <c r="E16" s="409"/>
      <c r="F16" s="409"/>
      <c r="G16" s="409"/>
      <c r="H16" s="409"/>
      <c r="I16" s="409"/>
      <c r="J16" s="409"/>
      <c r="K16" s="409"/>
      <c r="L16" s="410"/>
      <c r="M16" s="109">
        <f>I9</f>
        <v>164</v>
      </c>
      <c r="N16" s="278"/>
      <c r="O16" s="278"/>
      <c r="P16" s="278"/>
      <c r="Q16" s="278"/>
      <c r="R16" s="278"/>
      <c r="S16" s="160"/>
      <c r="T16" s="17"/>
      <c r="U16" s="17"/>
      <c r="V16" s="17"/>
      <c r="W16" s="17"/>
      <c r="X16" s="17"/>
      <c r="Y16" s="17"/>
      <c r="Z16" s="17"/>
      <c r="AA16" s="17"/>
      <c r="AB16" s="17"/>
    </row>
    <row r="17" spans="1:28" x14ac:dyDescent="0.25">
      <c r="A17" s="17"/>
      <c r="B17" s="19"/>
      <c r="C17" s="232" t="s">
        <v>16</v>
      </c>
      <c r="D17" s="411" t="s">
        <v>17</v>
      </c>
      <c r="E17" s="412"/>
      <c r="F17" s="412"/>
      <c r="G17" s="412"/>
      <c r="H17" s="412"/>
      <c r="I17" s="412"/>
      <c r="J17" s="413"/>
      <c r="K17" s="414" t="s">
        <v>18</v>
      </c>
      <c r="L17" s="415"/>
      <c r="M17" s="109">
        <f>M15-M16</f>
        <v>3946</v>
      </c>
      <c r="N17" s="278"/>
      <c r="O17" s="278"/>
      <c r="P17" s="278"/>
      <c r="Q17" s="278"/>
      <c r="R17" s="278"/>
      <c r="S17" s="160"/>
      <c r="T17" s="17"/>
      <c r="U17" s="17"/>
      <c r="V17" s="17"/>
      <c r="W17" s="17"/>
      <c r="X17" s="17"/>
      <c r="Y17" s="17"/>
      <c r="Z17" s="17"/>
      <c r="AA17" s="17"/>
      <c r="AB17" s="17"/>
    </row>
    <row r="18" spans="1:28" x14ac:dyDescent="0.25">
      <c r="A18" s="17"/>
      <c r="B18" s="19"/>
      <c r="C18" s="232" t="s">
        <v>19</v>
      </c>
      <c r="D18" s="400" t="s">
        <v>20</v>
      </c>
      <c r="E18" s="401"/>
      <c r="F18" s="401"/>
      <c r="G18" s="401"/>
      <c r="H18" s="401"/>
      <c r="I18" s="401"/>
      <c r="J18" s="402"/>
      <c r="K18" s="403" t="s">
        <v>21</v>
      </c>
      <c r="L18" s="404"/>
      <c r="M18" s="110">
        <f>M17/9</f>
        <v>438.44444444444446</v>
      </c>
      <c r="N18" s="278"/>
      <c r="O18" s="278"/>
      <c r="P18" s="278"/>
      <c r="Q18" s="278"/>
      <c r="R18" s="278"/>
      <c r="S18" s="160"/>
      <c r="T18" s="17"/>
      <c r="U18" s="17"/>
      <c r="V18" s="17"/>
      <c r="W18" s="17"/>
      <c r="X18" s="17"/>
      <c r="Y18" s="17"/>
      <c r="Z18" s="17"/>
      <c r="AA18" s="17"/>
      <c r="AB18" s="17"/>
    </row>
    <row r="19" spans="1:28" x14ac:dyDescent="0.25">
      <c r="A19" s="17"/>
      <c r="B19" s="19"/>
      <c r="C19" s="232" t="s">
        <v>22</v>
      </c>
      <c r="D19" s="400" t="s">
        <v>23</v>
      </c>
      <c r="E19" s="401"/>
      <c r="F19" s="401"/>
      <c r="G19" s="401"/>
      <c r="H19" s="401"/>
      <c r="I19" s="401"/>
      <c r="J19" s="402"/>
      <c r="K19" s="403" t="s">
        <v>24</v>
      </c>
      <c r="L19" s="404"/>
      <c r="M19" s="109">
        <f>M18*5</f>
        <v>2192.2222222222222</v>
      </c>
      <c r="N19" s="278"/>
      <c r="O19" s="278"/>
      <c r="P19" s="278"/>
      <c r="Q19" s="278"/>
      <c r="R19" s="278"/>
      <c r="S19" s="160"/>
      <c r="T19" s="17"/>
      <c r="U19" s="17"/>
      <c r="V19" s="17"/>
      <c r="W19" s="17"/>
      <c r="X19" s="17"/>
      <c r="Y19" s="17"/>
      <c r="Z19" s="17"/>
      <c r="AA19" s="17"/>
      <c r="AB19" s="17"/>
    </row>
    <row r="20" spans="1:28" x14ac:dyDescent="0.25">
      <c r="A20" s="17"/>
      <c r="B20" s="19"/>
      <c r="C20" s="232" t="s">
        <v>25</v>
      </c>
      <c r="D20" s="400" t="s">
        <v>26</v>
      </c>
      <c r="E20" s="401"/>
      <c r="F20" s="401"/>
      <c r="G20" s="401"/>
      <c r="H20" s="401"/>
      <c r="I20" s="401"/>
      <c r="J20" s="402"/>
      <c r="K20" s="403" t="s">
        <v>27</v>
      </c>
      <c r="L20" s="404"/>
      <c r="M20" s="110">
        <f>M19*0.05</f>
        <v>109.61111111111111</v>
      </c>
      <c r="N20" s="278"/>
      <c r="O20" s="278"/>
      <c r="P20" s="278"/>
      <c r="Q20" s="278"/>
      <c r="R20" s="278"/>
      <c r="S20" s="160"/>
      <c r="T20" s="17"/>
      <c r="U20" s="17"/>
      <c r="V20" s="17"/>
      <c r="W20" s="17"/>
      <c r="X20" s="17"/>
      <c r="Y20" s="17"/>
      <c r="Z20" s="17"/>
      <c r="AA20" s="17"/>
      <c r="AB20" s="17"/>
    </row>
    <row r="21" spans="1:28" x14ac:dyDescent="0.25">
      <c r="A21" s="17"/>
      <c r="B21" s="19"/>
      <c r="C21" s="232" t="s">
        <v>28</v>
      </c>
      <c r="D21" s="400" t="s">
        <v>29</v>
      </c>
      <c r="E21" s="401"/>
      <c r="F21" s="401"/>
      <c r="G21" s="401"/>
      <c r="H21" s="401"/>
      <c r="I21" s="401"/>
      <c r="J21" s="402"/>
      <c r="K21" s="403" t="s">
        <v>30</v>
      </c>
      <c r="L21" s="404"/>
      <c r="M21" s="152">
        <f>M19+M20</f>
        <v>2301.8333333333335</v>
      </c>
      <c r="N21" s="278"/>
      <c r="O21" s="278"/>
      <c r="P21" s="278"/>
      <c r="Q21" s="278"/>
      <c r="R21" s="278"/>
      <c r="S21" s="160"/>
      <c r="T21" s="17"/>
      <c r="U21" s="17"/>
      <c r="V21" s="17"/>
      <c r="W21" s="17"/>
      <c r="X21" s="17"/>
      <c r="Y21" s="17"/>
      <c r="Z21" s="17"/>
      <c r="AA21" s="17"/>
      <c r="AB21" s="17"/>
    </row>
    <row r="22" spans="1:28" x14ac:dyDescent="0.25">
      <c r="A22" s="17"/>
      <c r="B22" s="19"/>
      <c r="C22" s="232" t="s">
        <v>31</v>
      </c>
      <c r="D22" s="400" t="s">
        <v>32</v>
      </c>
      <c r="E22" s="401"/>
      <c r="F22" s="401"/>
      <c r="G22" s="401"/>
      <c r="H22" s="401"/>
      <c r="I22" s="401"/>
      <c r="J22" s="402"/>
      <c r="K22" s="403"/>
      <c r="L22" s="404"/>
      <c r="M22" s="151">
        <f>I35</f>
        <v>2308.25</v>
      </c>
      <c r="N22" s="278"/>
      <c r="O22" s="278"/>
      <c r="P22" s="278"/>
      <c r="Q22" s="278"/>
      <c r="R22" s="278"/>
      <c r="S22" s="160"/>
      <c r="T22" s="17"/>
      <c r="U22" s="17"/>
      <c r="V22" s="17"/>
      <c r="W22" s="17"/>
      <c r="X22" s="17"/>
      <c r="Y22" s="17"/>
      <c r="Z22" s="17"/>
      <c r="AA22" s="17"/>
      <c r="AB22" s="17"/>
    </row>
    <row r="23" spans="1:28" x14ac:dyDescent="0.25">
      <c r="A23" s="17"/>
      <c r="B23" s="19"/>
      <c r="C23" s="232" t="s">
        <v>33</v>
      </c>
      <c r="D23" s="400" t="s">
        <v>34</v>
      </c>
      <c r="E23" s="401"/>
      <c r="F23" s="401"/>
      <c r="G23" s="401"/>
      <c r="H23" s="401"/>
      <c r="I23" s="401"/>
      <c r="J23" s="402"/>
      <c r="K23" s="403" t="s">
        <v>35</v>
      </c>
      <c r="L23" s="404"/>
      <c r="M23" s="111">
        <f>M22/M19</f>
        <v>1.0529270146984289</v>
      </c>
      <c r="N23" s="279"/>
      <c r="O23" s="278"/>
      <c r="P23" s="278"/>
      <c r="Q23" s="278"/>
      <c r="R23" s="278"/>
      <c r="S23" s="160"/>
      <c r="T23" s="17"/>
      <c r="U23" s="17"/>
      <c r="V23" s="17"/>
      <c r="W23" s="17"/>
      <c r="X23" s="17"/>
      <c r="Y23" s="17"/>
      <c r="Z23" s="17"/>
      <c r="AA23" s="17"/>
      <c r="AB23" s="17"/>
    </row>
    <row r="24" spans="1:28" ht="12.75" customHeight="1" x14ac:dyDescent="0.25">
      <c r="A24" s="17"/>
      <c r="B24" s="19"/>
      <c r="C24" s="232" t="s">
        <v>36</v>
      </c>
      <c r="D24" s="400" t="s">
        <v>37</v>
      </c>
      <c r="E24" s="401"/>
      <c r="F24" s="401"/>
      <c r="G24" s="401"/>
      <c r="H24" s="401"/>
      <c r="I24" s="401"/>
      <c r="J24" s="402"/>
      <c r="K24" s="403" t="s">
        <v>38</v>
      </c>
      <c r="L24" s="404"/>
      <c r="M24" s="223">
        <f>M22/M18</f>
        <v>5.2646350734921441</v>
      </c>
      <c r="N24" s="278"/>
      <c r="O24" s="278"/>
      <c r="P24" s="278"/>
      <c r="Q24" s="278"/>
      <c r="R24" s="278"/>
      <c r="S24" s="160"/>
      <c r="T24" s="17"/>
      <c r="U24" s="17"/>
      <c r="V24" s="17"/>
      <c r="W24" s="17"/>
      <c r="X24" s="17"/>
      <c r="Y24" s="17"/>
      <c r="Z24" s="17"/>
      <c r="AA24" s="17"/>
      <c r="AB24" s="17"/>
    </row>
    <row r="25" spans="1:28" ht="12.75" customHeight="1" x14ac:dyDescent="0.25">
      <c r="B25" s="11"/>
      <c r="C25" s="224"/>
      <c r="D25" s="393"/>
      <c r="E25" s="393"/>
      <c r="F25" s="393"/>
      <c r="G25" s="393"/>
      <c r="H25" s="393"/>
      <c r="I25" s="393"/>
      <c r="J25" s="393"/>
      <c r="K25" s="394"/>
      <c r="L25" s="394"/>
      <c r="M25" s="222"/>
      <c r="N25" s="280"/>
      <c r="O25" s="12"/>
      <c r="P25" s="12"/>
      <c r="Q25" s="12"/>
      <c r="R25" s="12"/>
      <c r="S25" s="13"/>
    </row>
    <row r="26" spans="1:28" ht="12.75" customHeight="1" x14ac:dyDescent="0.25">
      <c r="B26" s="11"/>
      <c r="C26" s="219"/>
      <c r="D26" s="220"/>
      <c r="E26" s="220"/>
      <c r="F26" s="220"/>
      <c r="G26" s="220"/>
      <c r="H26" s="220"/>
      <c r="I26" s="220"/>
      <c r="J26" s="220"/>
      <c r="K26" s="219"/>
      <c r="L26" s="219"/>
      <c r="M26" s="221"/>
      <c r="N26" s="12"/>
      <c r="O26" s="12"/>
      <c r="P26" s="12"/>
      <c r="Q26" s="12"/>
      <c r="R26" s="12"/>
      <c r="S26" s="13"/>
    </row>
    <row r="27" spans="1:28" ht="12.75" customHeight="1" x14ac:dyDescent="0.25">
      <c r="B27" s="11"/>
      <c r="C27" s="243" t="s">
        <v>39</v>
      </c>
      <c r="D27" s="243" t="s">
        <v>32</v>
      </c>
      <c r="E27" s="220"/>
      <c r="F27" s="220"/>
      <c r="G27" s="220"/>
      <c r="H27" s="220"/>
      <c r="I27" s="220"/>
      <c r="J27" s="220"/>
      <c r="K27" s="219"/>
      <c r="L27" s="245"/>
      <c r="M27" s="245"/>
      <c r="N27" s="246"/>
      <c r="O27" s="246"/>
      <c r="P27" s="246"/>
      <c r="Q27" s="246"/>
      <c r="R27" s="12"/>
      <c r="S27" s="13"/>
    </row>
    <row r="28" spans="1:28" ht="24" customHeight="1" x14ac:dyDescent="0.25">
      <c r="B28" s="14"/>
      <c r="C28" s="395" t="s">
        <v>40</v>
      </c>
      <c r="D28" s="396"/>
      <c r="E28" s="396"/>
      <c r="F28" s="396"/>
      <c r="G28" s="396"/>
      <c r="H28" s="397"/>
      <c r="I28" s="398" t="s">
        <v>41</v>
      </c>
      <c r="J28" s="397"/>
      <c r="K28" s="12"/>
      <c r="L28" s="399"/>
      <c r="M28" s="399"/>
      <c r="N28" s="399"/>
      <c r="O28" s="399"/>
      <c r="P28" s="399"/>
      <c r="Q28" s="399"/>
      <c r="R28" s="12"/>
      <c r="S28" s="13"/>
    </row>
    <row r="29" spans="1:28" x14ac:dyDescent="0.25">
      <c r="B29" s="14"/>
      <c r="C29" s="379" t="s">
        <v>42</v>
      </c>
      <c r="D29" s="380"/>
      <c r="E29" s="380"/>
      <c r="F29" s="380"/>
      <c r="G29" s="380"/>
      <c r="H29" s="381"/>
      <c r="I29" s="391">
        <f>GETPIVOTDATA("Net Dwellings",Pivot!$B$14)</f>
        <v>347</v>
      </c>
      <c r="J29" s="392"/>
      <c r="K29" s="12"/>
      <c r="L29" s="384"/>
      <c r="M29" s="384"/>
      <c r="N29" s="384"/>
      <c r="O29" s="384"/>
      <c r="P29" s="384"/>
      <c r="Q29" s="384"/>
      <c r="R29" s="12"/>
      <c r="S29" s="13"/>
    </row>
    <row r="30" spans="1:28" x14ac:dyDescent="0.25">
      <c r="B30" s="14"/>
      <c r="C30" s="379" t="s">
        <v>43</v>
      </c>
      <c r="D30" s="380"/>
      <c r="E30" s="380"/>
      <c r="F30" s="380"/>
      <c r="G30" s="380"/>
      <c r="H30" s="381"/>
      <c r="I30" s="391">
        <f>GETPIVOTDATA("Net Dwellings",Pivot!$B$23)</f>
        <v>227</v>
      </c>
      <c r="J30" s="392"/>
      <c r="K30" s="12"/>
      <c r="L30" s="384"/>
      <c r="M30" s="384"/>
      <c r="N30" s="384"/>
      <c r="O30" s="384"/>
      <c r="P30" s="384"/>
      <c r="Q30" s="384"/>
      <c r="R30" s="12"/>
      <c r="S30" s="13"/>
    </row>
    <row r="31" spans="1:28" x14ac:dyDescent="0.25">
      <c r="A31" s="22"/>
      <c r="B31" s="23"/>
      <c r="C31" s="379" t="s">
        <v>44</v>
      </c>
      <c r="D31" s="380"/>
      <c r="E31" s="380"/>
      <c r="F31" s="380"/>
      <c r="G31" s="380"/>
      <c r="H31" s="381"/>
      <c r="I31" s="391">
        <f>GETPIVOTDATA("Net Dwellings",Pivot!$B$32)</f>
        <v>184</v>
      </c>
      <c r="J31" s="392"/>
      <c r="K31" s="12"/>
      <c r="L31" s="384"/>
      <c r="M31" s="384"/>
      <c r="N31" s="384"/>
      <c r="O31" s="384"/>
      <c r="P31" s="384"/>
      <c r="Q31" s="384"/>
      <c r="R31" s="12"/>
      <c r="S31" s="13"/>
    </row>
    <row r="32" spans="1:28" x14ac:dyDescent="0.25">
      <c r="B32" s="14"/>
      <c r="C32" s="379" t="s">
        <v>45</v>
      </c>
      <c r="D32" s="380"/>
      <c r="E32" s="380"/>
      <c r="F32" s="380"/>
      <c r="G32" s="380"/>
      <c r="H32" s="381"/>
      <c r="I32" s="391">
        <f>GETPIVOTDATA("Net Dwellings",Pivot!$B$40)</f>
        <v>53</v>
      </c>
      <c r="J32" s="392"/>
      <c r="K32" s="12"/>
      <c r="L32" s="384"/>
      <c r="M32" s="384"/>
      <c r="N32" s="384"/>
      <c r="O32" s="384"/>
      <c r="P32" s="384"/>
      <c r="Q32" s="384"/>
      <c r="R32" s="12"/>
      <c r="S32" s="13"/>
    </row>
    <row r="33" spans="2:22" x14ac:dyDescent="0.25">
      <c r="B33" s="14"/>
      <c r="C33" s="379" t="s">
        <v>46</v>
      </c>
      <c r="D33" s="380"/>
      <c r="E33" s="380"/>
      <c r="F33" s="380"/>
      <c r="G33" s="380"/>
      <c r="H33" s="381"/>
      <c r="I33" s="391">
        <f>GETPIVOTDATA("Net Dwellings",Pivot!$B$49)</f>
        <v>86</v>
      </c>
      <c r="J33" s="392"/>
      <c r="K33" s="12"/>
      <c r="L33" s="384"/>
      <c r="M33" s="384"/>
      <c r="N33" s="384"/>
      <c r="O33" s="384"/>
      <c r="P33" s="384"/>
      <c r="Q33" s="384"/>
      <c r="R33" s="12"/>
      <c r="S33" s="13"/>
    </row>
    <row r="34" spans="2:22" x14ac:dyDescent="0.25">
      <c r="B34" s="14"/>
      <c r="C34" s="379" t="s">
        <v>47</v>
      </c>
      <c r="D34" s="380"/>
      <c r="E34" s="380"/>
      <c r="F34" s="380"/>
      <c r="G34" s="380"/>
      <c r="H34" s="381"/>
      <c r="I34" s="382">
        <f>GETPIVOTDATA("2022/2026 Total",Pivot!$F$6)</f>
        <v>1411.25</v>
      </c>
      <c r="J34" s="383"/>
      <c r="K34" s="247"/>
      <c r="L34" s="384"/>
      <c r="M34" s="384"/>
      <c r="N34" s="384"/>
      <c r="O34" s="384"/>
      <c r="P34" s="384"/>
      <c r="Q34" s="384"/>
      <c r="R34" s="12"/>
      <c r="S34" s="13"/>
    </row>
    <row r="35" spans="2:22" x14ac:dyDescent="0.25">
      <c r="B35" s="14"/>
      <c r="C35" s="385" t="s">
        <v>48</v>
      </c>
      <c r="D35" s="386"/>
      <c r="E35" s="386"/>
      <c r="F35" s="386"/>
      <c r="G35" s="386"/>
      <c r="H35" s="387"/>
      <c r="I35" s="388">
        <f>SUM(I29:J34)</f>
        <v>2308.25</v>
      </c>
      <c r="J35" s="389"/>
      <c r="K35" s="248"/>
      <c r="L35" s="390"/>
      <c r="M35" s="390"/>
      <c r="N35" s="390"/>
      <c r="O35" s="390"/>
      <c r="P35" s="390"/>
      <c r="Q35" s="390"/>
      <c r="R35" s="12"/>
      <c r="S35" s="13"/>
    </row>
    <row r="36" spans="2:22" x14ac:dyDescent="0.25">
      <c r="B36" s="11"/>
      <c r="C36" s="249"/>
      <c r="K36" s="12"/>
      <c r="L36" s="12"/>
      <c r="M36" s="12"/>
      <c r="N36" s="12"/>
      <c r="O36" s="12"/>
      <c r="P36" s="12"/>
      <c r="Q36" s="12"/>
      <c r="R36" s="12"/>
      <c r="S36" s="13"/>
    </row>
    <row r="37" spans="2:22" x14ac:dyDescent="0.25">
      <c r="B37" s="11"/>
      <c r="C37" s="250"/>
      <c r="D37" s="251"/>
      <c r="E37" s="251"/>
      <c r="F37" s="252"/>
      <c r="G37" s="252"/>
      <c r="H37" s="252"/>
      <c r="I37" s="252"/>
      <c r="J37" s="252"/>
      <c r="K37" s="252"/>
      <c r="L37" s="252"/>
      <c r="M37" s="252"/>
      <c r="N37" s="253"/>
      <c r="O37" s="253"/>
      <c r="P37" s="253"/>
      <c r="Q37" s="253"/>
      <c r="R37" s="253"/>
      <c r="S37" s="24"/>
    </row>
    <row r="38" spans="2:22" ht="14.4" x14ac:dyDescent="0.3">
      <c r="B38" s="11"/>
      <c r="C38" s="219"/>
      <c r="D38" s="220"/>
      <c r="E38" s="220"/>
      <c r="F38" s="220"/>
      <c r="G38" s="220"/>
      <c r="H38" s="220"/>
      <c r="I38" s="220"/>
      <c r="J38" s="220"/>
      <c r="K38" s="219"/>
      <c r="L38" s="219"/>
      <c r="M38" s="221"/>
      <c r="N38" s="12"/>
      <c r="O38" s="12"/>
      <c r="P38" s="12"/>
      <c r="Q38" s="12"/>
      <c r="R38" s="12"/>
      <c r="S38" s="13"/>
      <c r="T38" s="25"/>
      <c r="U38" s="16"/>
      <c r="V38" s="16"/>
    </row>
    <row r="39" spans="2:22" ht="14.4" x14ac:dyDescent="0.3">
      <c r="B39" s="11"/>
      <c r="C39" s="242"/>
      <c r="D39" s="242"/>
      <c r="E39" s="242"/>
      <c r="F39" s="242"/>
      <c r="G39" s="242"/>
      <c r="H39" s="242"/>
      <c r="I39" s="242"/>
      <c r="J39" s="242"/>
      <c r="K39" s="242"/>
      <c r="L39" s="242"/>
      <c r="M39" s="242"/>
      <c r="N39" s="254"/>
      <c r="O39" s="254"/>
      <c r="P39" s="242"/>
      <c r="Q39" s="242"/>
      <c r="R39" s="242"/>
      <c r="S39" s="26"/>
      <c r="U39" s="16"/>
      <c r="V39" s="16"/>
    </row>
    <row r="40" spans="2:22" x14ac:dyDescent="0.25">
      <c r="B40" s="11"/>
      <c r="C40" s="243" t="s">
        <v>49</v>
      </c>
      <c r="D40" s="243" t="s">
        <v>50</v>
      </c>
      <c r="E40" s="242"/>
      <c r="F40" s="242"/>
      <c r="G40" s="242"/>
      <c r="H40" s="242"/>
      <c r="I40" s="242"/>
      <c r="J40" s="242"/>
      <c r="K40" s="242"/>
      <c r="L40" s="242"/>
      <c r="M40" s="242"/>
      <c r="N40" s="242"/>
      <c r="O40" s="242"/>
      <c r="P40" s="242"/>
      <c r="Q40" s="242"/>
      <c r="R40" s="242"/>
      <c r="S40" s="26"/>
    </row>
    <row r="41" spans="2:22" x14ac:dyDescent="0.25">
      <c r="B41" s="14"/>
      <c r="C41" s="354" t="s">
        <v>51</v>
      </c>
      <c r="D41" s="355"/>
      <c r="E41" s="355"/>
      <c r="F41" s="360" t="s">
        <v>52</v>
      </c>
      <c r="G41" s="360"/>
      <c r="H41" s="360" t="s">
        <v>53</v>
      </c>
      <c r="I41" s="360"/>
      <c r="J41" s="360" t="s">
        <v>6</v>
      </c>
      <c r="K41" s="360"/>
      <c r="L41" s="242"/>
      <c r="M41" s="242"/>
      <c r="N41" s="242"/>
      <c r="O41" s="242"/>
      <c r="P41" s="242"/>
      <c r="Q41" s="242"/>
      <c r="R41" s="242"/>
      <c r="S41" s="26"/>
    </row>
    <row r="42" spans="2:22" ht="12.75" customHeight="1" x14ac:dyDescent="0.25">
      <c r="B42" s="14"/>
      <c r="C42" s="354"/>
      <c r="D42" s="355"/>
      <c r="E42" s="355"/>
      <c r="F42" s="229" t="s">
        <v>54</v>
      </c>
      <c r="G42" s="229" t="s">
        <v>55</v>
      </c>
      <c r="H42" s="229" t="s">
        <v>54</v>
      </c>
      <c r="I42" s="229" t="s">
        <v>55</v>
      </c>
      <c r="J42" s="229" t="s">
        <v>54</v>
      </c>
      <c r="K42" s="229" t="s">
        <v>55</v>
      </c>
      <c r="L42" s="242"/>
      <c r="M42" s="242"/>
      <c r="N42" s="242"/>
      <c r="O42" s="242"/>
      <c r="P42" s="242"/>
      <c r="Q42" s="242"/>
      <c r="R42" s="242"/>
      <c r="S42" s="26"/>
    </row>
    <row r="43" spans="2:22" ht="13.8" thickBot="1" x14ac:dyDescent="0.3">
      <c r="B43" s="14"/>
      <c r="C43" s="375" t="s">
        <v>56</v>
      </c>
      <c r="D43" s="376"/>
      <c r="E43" s="376"/>
      <c r="F43" s="27">
        <f>GETPIVOTDATA("Units Proposed",Pivot!$B$71)</f>
        <v>106</v>
      </c>
      <c r="G43" s="27">
        <f>GETPIVOTDATA("Net Dwellings",Pivot!$B$62)</f>
        <v>94</v>
      </c>
      <c r="H43" s="27">
        <f>GETPIVOTDATA("Units Proposed",Pivot!$B$89)</f>
        <v>103</v>
      </c>
      <c r="I43" s="27">
        <f>GETPIVOTDATA("Net Dwellings",Pivot!$B$80)</f>
        <v>70</v>
      </c>
      <c r="J43" s="27">
        <f>F43+H43</f>
        <v>209</v>
      </c>
      <c r="K43" s="27">
        <f>G43+I43</f>
        <v>164</v>
      </c>
      <c r="L43" s="242"/>
      <c r="M43" s="242"/>
      <c r="N43" s="242"/>
      <c r="O43" s="242"/>
      <c r="P43" s="242"/>
      <c r="Q43" s="242"/>
      <c r="R43" s="242"/>
      <c r="S43" s="26"/>
    </row>
    <row r="44" spans="2:22" x14ac:dyDescent="0.25">
      <c r="B44" s="14"/>
      <c r="C44" s="377" t="s">
        <v>57</v>
      </c>
      <c r="D44" s="378"/>
      <c r="E44" s="378"/>
      <c r="F44" s="28">
        <f>GETPIVOTDATA("Units Proposed",Pivot!$E$71)</f>
        <v>429</v>
      </c>
      <c r="G44" s="28">
        <f>GETPIVOTDATA("Net Dwellings",Pivot!$E$62)</f>
        <v>347</v>
      </c>
      <c r="H44" s="28">
        <f>GETPIVOTDATA("Units Proposed",Pivot!$E$89)</f>
        <v>210</v>
      </c>
      <c r="I44" s="28">
        <f>GETPIVOTDATA("Net Dwellings",Pivot!$E$80)</f>
        <v>184</v>
      </c>
      <c r="J44" s="28">
        <f t="shared" ref="J44:K45" si="0">F44+H44</f>
        <v>639</v>
      </c>
      <c r="K44" s="28">
        <f t="shared" si="0"/>
        <v>531</v>
      </c>
      <c r="L44" s="242"/>
      <c r="M44" s="242"/>
      <c r="N44" s="242"/>
      <c r="O44" s="242"/>
      <c r="P44" s="242"/>
      <c r="Q44" s="242"/>
      <c r="R44" s="242"/>
      <c r="S44" s="26"/>
    </row>
    <row r="45" spans="2:22" ht="12.75" customHeight="1" x14ac:dyDescent="0.25">
      <c r="B45" s="14"/>
      <c r="C45" s="368" t="s">
        <v>58</v>
      </c>
      <c r="D45" s="369"/>
      <c r="E45" s="369"/>
      <c r="F45" s="29">
        <f>GETPIVOTDATA("Units Proposed",Pivot!$H$71)</f>
        <v>337</v>
      </c>
      <c r="G45" s="29">
        <f>GETPIVOTDATA("Net Dwellings",Pivot!$H$62)</f>
        <v>315</v>
      </c>
      <c r="H45" s="29">
        <f>GETPIVOTDATA("Units Proposed",Pivot!$H$89)</f>
        <v>165</v>
      </c>
      <c r="I45" s="29">
        <f>GETPIVOTDATA("Net Dwellings",Pivot!$H$80)</f>
        <v>139</v>
      </c>
      <c r="J45" s="29">
        <f t="shared" si="0"/>
        <v>502</v>
      </c>
      <c r="K45" s="29">
        <f t="shared" si="0"/>
        <v>454</v>
      </c>
      <c r="L45" s="242"/>
      <c r="M45" s="242"/>
      <c r="N45" s="242"/>
      <c r="O45" s="242"/>
      <c r="P45" s="242"/>
      <c r="Q45" s="242"/>
      <c r="R45" s="242"/>
      <c r="S45" s="26"/>
    </row>
    <row r="46" spans="2:22" x14ac:dyDescent="0.25">
      <c r="B46" s="14"/>
      <c r="C46" s="368" t="s">
        <v>47</v>
      </c>
      <c r="D46" s="369"/>
      <c r="E46" s="369"/>
      <c r="F46" s="29">
        <f>I34</f>
        <v>1411.25</v>
      </c>
      <c r="G46" s="29">
        <f>I34</f>
        <v>1411.25</v>
      </c>
      <c r="H46" s="29">
        <v>0</v>
      </c>
      <c r="I46" s="29">
        <v>0</v>
      </c>
      <c r="J46" s="29">
        <f>F46</f>
        <v>1411.25</v>
      </c>
      <c r="K46" s="29">
        <f>G46</f>
        <v>1411.25</v>
      </c>
      <c r="L46" s="255"/>
      <c r="M46" s="242"/>
      <c r="N46" s="242"/>
      <c r="O46" s="242"/>
      <c r="P46" s="242"/>
      <c r="Q46" s="242"/>
      <c r="R46" s="242"/>
      <c r="S46" s="26"/>
    </row>
    <row r="47" spans="2:22" ht="12.75" customHeight="1" x14ac:dyDescent="0.25">
      <c r="B47" s="14"/>
      <c r="C47" s="370" t="s">
        <v>59</v>
      </c>
      <c r="D47" s="371"/>
      <c r="E47" s="371"/>
      <c r="F47" s="30">
        <f t="shared" ref="F47:J47" si="1">SUM(F44:F46)</f>
        <v>2177.25</v>
      </c>
      <c r="G47" s="30">
        <f t="shared" si="1"/>
        <v>2073.25</v>
      </c>
      <c r="H47" s="30">
        <f t="shared" si="1"/>
        <v>375</v>
      </c>
      <c r="I47" s="30">
        <f t="shared" si="1"/>
        <v>323</v>
      </c>
      <c r="J47" s="30">
        <f t="shared" si="1"/>
        <v>2552.25</v>
      </c>
      <c r="K47" s="30">
        <f>SUM(K44:K46)</f>
        <v>2396.25</v>
      </c>
      <c r="L47" s="242"/>
      <c r="M47" s="242"/>
      <c r="N47" s="242"/>
      <c r="O47" s="242"/>
      <c r="P47" s="242"/>
      <c r="Q47" s="242"/>
      <c r="R47" s="242"/>
      <c r="S47" s="26"/>
    </row>
    <row r="48" spans="2:22" ht="12.75" customHeight="1" x14ac:dyDescent="0.25">
      <c r="B48" s="11"/>
      <c r="C48" s="249"/>
      <c r="D48" s="256"/>
      <c r="E48" s="256"/>
      <c r="F48" s="257"/>
      <c r="G48" s="257"/>
      <c r="H48" s="257"/>
      <c r="I48" s="257"/>
      <c r="J48" s="257"/>
      <c r="K48" s="257"/>
      <c r="L48" s="242"/>
      <c r="M48" s="242"/>
      <c r="N48" s="242"/>
      <c r="O48" s="242"/>
      <c r="P48" s="242"/>
      <c r="Q48" s="242"/>
      <c r="R48" s="242"/>
      <c r="S48" s="26"/>
    </row>
    <row r="49" spans="2:19" ht="12.75" customHeight="1" x14ac:dyDescent="0.25">
      <c r="B49" s="11"/>
      <c r="C49" s="249"/>
      <c r="D49" s="256"/>
      <c r="E49" s="256"/>
      <c r="F49" s="257"/>
      <c r="G49" s="257"/>
      <c r="H49" s="257"/>
      <c r="I49" s="257"/>
      <c r="J49" s="257"/>
      <c r="K49" s="257"/>
      <c r="L49" s="242"/>
      <c r="M49" s="242"/>
      <c r="N49" s="242"/>
      <c r="O49" s="242"/>
      <c r="P49" s="242"/>
      <c r="Q49" s="242"/>
      <c r="R49" s="242"/>
      <c r="S49" s="26"/>
    </row>
    <row r="50" spans="2:19" x14ac:dyDescent="0.25">
      <c r="B50" s="11"/>
      <c r="C50" s="249"/>
      <c r="D50" s="256"/>
      <c r="E50" s="256"/>
      <c r="F50" s="257"/>
      <c r="G50" s="257"/>
      <c r="H50" s="257"/>
      <c r="I50" s="257"/>
      <c r="J50" s="257"/>
      <c r="K50" s="257"/>
      <c r="L50" s="242"/>
      <c r="M50" s="242"/>
      <c r="N50" s="242"/>
      <c r="O50" s="242"/>
      <c r="P50" s="242"/>
      <c r="Q50" s="242"/>
      <c r="R50" s="242"/>
      <c r="S50" s="26"/>
    </row>
    <row r="51" spans="2:19" ht="12.75" customHeight="1" x14ac:dyDescent="0.25">
      <c r="B51" s="11"/>
      <c r="C51" s="249"/>
      <c r="D51" s="256"/>
      <c r="E51" s="256"/>
      <c r="F51" s="257"/>
      <c r="G51" s="257"/>
      <c r="H51" s="257"/>
      <c r="I51" s="257"/>
      <c r="J51" s="257"/>
      <c r="K51" s="257"/>
      <c r="L51" s="242"/>
      <c r="M51" s="242"/>
      <c r="N51" s="242"/>
      <c r="O51" s="242"/>
      <c r="P51" s="242"/>
      <c r="Q51" s="242"/>
      <c r="R51" s="242"/>
      <c r="S51" s="26"/>
    </row>
    <row r="52" spans="2:19" x14ac:dyDescent="0.25">
      <c r="B52" s="11"/>
      <c r="C52" s="253"/>
      <c r="D52" s="253"/>
      <c r="E52" s="253"/>
      <c r="F52" s="253"/>
      <c r="G52" s="253"/>
      <c r="H52" s="253"/>
      <c r="I52" s="253"/>
      <c r="J52" s="253"/>
      <c r="K52" s="253"/>
      <c r="L52" s="253"/>
      <c r="M52" s="253"/>
      <c r="N52" s="253"/>
      <c r="O52" s="253"/>
      <c r="P52" s="253"/>
      <c r="Q52" s="253"/>
      <c r="R52" s="253"/>
      <c r="S52" s="24"/>
    </row>
    <row r="53" spans="2:19" x14ac:dyDescent="0.25">
      <c r="B53" s="20"/>
      <c r="C53" s="258"/>
      <c r="D53" s="259"/>
      <c r="E53" s="259"/>
      <c r="F53" s="259"/>
      <c r="G53" s="259"/>
      <c r="H53" s="259"/>
      <c r="I53" s="259"/>
      <c r="J53" s="259"/>
      <c r="K53" s="259"/>
      <c r="L53" s="259"/>
      <c r="M53" s="259"/>
      <c r="N53" s="259"/>
      <c r="O53" s="259"/>
      <c r="P53" s="259"/>
      <c r="Q53" s="259"/>
      <c r="R53" s="259"/>
      <c r="S53" s="260"/>
    </row>
    <row r="54" spans="2:19" x14ac:dyDescent="0.25">
      <c r="B54" s="21"/>
      <c r="C54" s="281"/>
      <c r="D54" s="281"/>
      <c r="E54" s="281"/>
      <c r="F54" s="281"/>
      <c r="G54" s="281"/>
      <c r="H54" s="281"/>
      <c r="I54" s="281"/>
      <c r="J54" s="281"/>
      <c r="K54" s="281"/>
      <c r="L54" s="281"/>
      <c r="M54" s="281"/>
      <c r="N54" s="281"/>
      <c r="O54" s="281"/>
      <c r="P54" s="281"/>
      <c r="Q54" s="281"/>
      <c r="R54" s="281"/>
      <c r="S54" s="282"/>
    </row>
    <row r="55" spans="2:19" x14ac:dyDescent="0.25">
      <c r="B55" s="11"/>
      <c r="C55" s="243" t="s">
        <v>60</v>
      </c>
      <c r="D55" s="283" t="s">
        <v>61</v>
      </c>
      <c r="E55" s="284"/>
      <c r="F55" s="284"/>
      <c r="G55" s="284"/>
      <c r="H55" s="284"/>
      <c r="I55" s="284"/>
      <c r="J55" s="284"/>
      <c r="K55" s="284"/>
      <c r="L55" s="284"/>
      <c r="M55" s="253"/>
      <c r="N55" s="253"/>
      <c r="O55" s="253"/>
      <c r="P55" s="253"/>
      <c r="Q55" s="253"/>
      <c r="R55" s="253"/>
      <c r="S55" s="24"/>
    </row>
    <row r="56" spans="2:19" ht="20.399999999999999" x14ac:dyDescent="0.25">
      <c r="B56" s="11"/>
      <c r="C56" s="31" t="s">
        <v>62</v>
      </c>
      <c r="D56" s="31" t="s">
        <v>63</v>
      </c>
      <c r="E56" s="31" t="s">
        <v>64</v>
      </c>
      <c r="F56" s="285"/>
      <c r="G56" s="286"/>
      <c r="H56" s="286"/>
      <c r="I56" s="286"/>
      <c r="J56" s="286"/>
      <c r="K56" s="286"/>
      <c r="L56" s="286"/>
      <c r="M56" s="287"/>
      <c r="N56" s="287"/>
      <c r="O56" s="287"/>
      <c r="P56" s="287"/>
      <c r="Q56" s="287"/>
      <c r="R56" s="287"/>
      <c r="S56" s="32"/>
    </row>
    <row r="57" spans="2:19" x14ac:dyDescent="0.25">
      <c r="B57" s="11"/>
      <c r="C57" s="33" t="s">
        <v>65</v>
      </c>
      <c r="D57" s="34">
        <v>160</v>
      </c>
      <c r="E57" s="34"/>
      <c r="F57" s="288"/>
      <c r="G57" s="284"/>
      <c r="H57" s="284"/>
      <c r="I57" s="284"/>
      <c r="J57" s="284"/>
      <c r="K57" s="284"/>
      <c r="L57" s="284"/>
      <c r="M57" s="253"/>
      <c r="N57" s="253"/>
      <c r="O57" s="253"/>
      <c r="P57" s="253"/>
      <c r="Q57" s="253"/>
      <c r="R57" s="253"/>
      <c r="S57" s="24"/>
    </row>
    <row r="58" spans="2:19" ht="12.75" customHeight="1" x14ac:dyDescent="0.25">
      <c r="B58" s="11"/>
      <c r="C58" s="33" t="s">
        <v>66</v>
      </c>
      <c r="D58" s="34">
        <v>319</v>
      </c>
      <c r="E58" s="34"/>
      <c r="F58" s="288"/>
      <c r="G58" s="284"/>
      <c r="H58" s="284"/>
      <c r="I58" s="284"/>
      <c r="J58" s="284"/>
      <c r="K58" s="284"/>
      <c r="L58" s="284"/>
      <c r="M58" s="253"/>
      <c r="N58" s="253"/>
      <c r="O58" s="253"/>
      <c r="P58" s="253"/>
      <c r="Q58" s="253"/>
      <c r="R58" s="253"/>
      <c r="S58" s="24"/>
    </row>
    <row r="59" spans="2:19" x14ac:dyDescent="0.25">
      <c r="B59" s="11"/>
      <c r="C59" s="33" t="s">
        <v>67</v>
      </c>
      <c r="D59" s="34">
        <v>246</v>
      </c>
      <c r="E59" s="34"/>
      <c r="F59" s="288"/>
      <c r="G59" s="284"/>
      <c r="H59" s="284"/>
      <c r="I59" s="284"/>
      <c r="J59" s="284"/>
      <c r="K59" s="284"/>
      <c r="L59" s="284"/>
      <c r="M59" s="253"/>
      <c r="N59" s="253"/>
      <c r="O59" s="253"/>
      <c r="P59" s="253"/>
      <c r="Q59" s="253"/>
      <c r="R59" s="253"/>
      <c r="S59" s="24"/>
    </row>
    <row r="60" spans="2:19" x14ac:dyDescent="0.25">
      <c r="B60" s="11"/>
      <c r="C60" s="33" t="s">
        <v>68</v>
      </c>
      <c r="D60" s="34">
        <v>582</v>
      </c>
      <c r="E60" s="34"/>
      <c r="F60" s="288"/>
      <c r="G60" s="284"/>
      <c r="H60" s="284"/>
      <c r="I60" s="284"/>
      <c r="J60" s="284"/>
      <c r="K60" s="284"/>
      <c r="L60" s="284"/>
      <c r="M60" s="253"/>
      <c r="N60" s="253"/>
      <c r="O60" s="253"/>
      <c r="P60" s="253"/>
      <c r="Q60" s="253"/>
      <c r="R60" s="253"/>
      <c r="S60" s="24"/>
    </row>
    <row r="61" spans="2:19" x14ac:dyDescent="0.25">
      <c r="B61" s="11"/>
      <c r="C61" s="33" t="s">
        <v>69</v>
      </c>
      <c r="D61" s="34">
        <v>842</v>
      </c>
      <c r="E61" s="34">
        <f>AVERAGE(D57:D61)</f>
        <v>429.8</v>
      </c>
      <c r="F61" s="288"/>
      <c r="G61" s="284"/>
      <c r="H61" s="284"/>
      <c r="I61" s="284"/>
      <c r="J61" s="284"/>
      <c r="K61" s="284"/>
      <c r="L61" s="284"/>
      <c r="M61" s="253"/>
      <c r="N61" s="253"/>
      <c r="O61" s="253"/>
      <c r="P61" s="253"/>
      <c r="Q61" s="253"/>
      <c r="R61" s="253"/>
      <c r="S61" s="24"/>
    </row>
    <row r="62" spans="2:19" x14ac:dyDescent="0.25">
      <c r="B62" s="11"/>
      <c r="C62" s="33" t="s">
        <v>70</v>
      </c>
      <c r="D62" s="34">
        <v>230</v>
      </c>
      <c r="E62" s="34">
        <f t="shared" ref="E62:E74" si="2">AVERAGE(D58:D62)</f>
        <v>443.8</v>
      </c>
      <c r="F62" s="288"/>
      <c r="G62" s="284"/>
      <c r="H62" s="284"/>
      <c r="I62" s="284"/>
      <c r="J62" s="284"/>
      <c r="K62" s="284"/>
      <c r="L62" s="284"/>
      <c r="M62" s="253"/>
      <c r="N62" s="253"/>
      <c r="O62" s="253"/>
      <c r="P62" s="253"/>
      <c r="Q62" s="253"/>
      <c r="R62" s="253"/>
      <c r="S62" s="24"/>
    </row>
    <row r="63" spans="2:19" x14ac:dyDescent="0.25">
      <c r="B63" s="11"/>
      <c r="C63" s="33" t="s">
        <v>71</v>
      </c>
      <c r="D63" s="34">
        <v>260</v>
      </c>
      <c r="E63" s="34">
        <f>AVERAGE(D59:D63)</f>
        <v>432</v>
      </c>
      <c r="F63" s="288"/>
      <c r="G63" s="284"/>
      <c r="H63" s="284"/>
      <c r="I63" s="284"/>
      <c r="J63" s="284"/>
      <c r="K63" s="284"/>
      <c r="L63" s="284"/>
      <c r="M63" s="253"/>
      <c r="N63" s="253"/>
      <c r="O63" s="253"/>
      <c r="P63" s="253"/>
      <c r="Q63" s="253"/>
      <c r="R63" s="253"/>
      <c r="S63" s="24"/>
    </row>
    <row r="64" spans="2:19" x14ac:dyDescent="0.25">
      <c r="B64" s="11"/>
      <c r="C64" s="33" t="s">
        <v>72</v>
      </c>
      <c r="D64" s="34">
        <v>436</v>
      </c>
      <c r="E64" s="34">
        <f>AVERAGE(D60:D64)</f>
        <v>470</v>
      </c>
      <c r="F64" s="288"/>
      <c r="G64" s="284"/>
      <c r="H64" s="284"/>
      <c r="I64" s="284"/>
      <c r="J64" s="284"/>
      <c r="K64" s="284"/>
      <c r="L64" s="284"/>
      <c r="M64" s="253"/>
      <c r="N64" s="253"/>
      <c r="O64" s="253"/>
      <c r="P64" s="253"/>
      <c r="Q64" s="253"/>
      <c r="R64" s="253"/>
      <c r="S64" s="24"/>
    </row>
    <row r="65" spans="2:19" x14ac:dyDescent="0.25">
      <c r="B65" s="11"/>
      <c r="C65" s="33" t="s">
        <v>73</v>
      </c>
      <c r="D65" s="34">
        <v>145</v>
      </c>
      <c r="E65" s="34">
        <f>AVERAGE(D61:D65)</f>
        <v>382.6</v>
      </c>
      <c r="F65" s="288"/>
      <c r="G65" s="284"/>
      <c r="H65" s="284"/>
      <c r="I65" s="284"/>
      <c r="J65" s="284"/>
      <c r="K65" s="284"/>
      <c r="L65" s="284"/>
      <c r="M65" s="253"/>
      <c r="N65" s="253"/>
      <c r="O65" s="253"/>
      <c r="P65" s="253"/>
      <c r="Q65" s="253"/>
      <c r="R65" s="253"/>
      <c r="S65" s="24"/>
    </row>
    <row r="66" spans="2:19" x14ac:dyDescent="0.25">
      <c r="B66" s="11"/>
      <c r="C66" s="33" t="s">
        <v>74</v>
      </c>
      <c r="D66" s="34">
        <v>399</v>
      </c>
      <c r="E66" s="34">
        <f>AVERAGE(D62:D66)</f>
        <v>294</v>
      </c>
      <c r="F66" s="288"/>
      <c r="G66" s="284"/>
      <c r="H66" s="284"/>
      <c r="I66" s="284"/>
      <c r="J66" s="284"/>
      <c r="K66" s="284"/>
      <c r="L66" s="284"/>
      <c r="M66" s="253"/>
      <c r="N66" s="253"/>
      <c r="O66" s="253"/>
      <c r="P66" s="253"/>
      <c r="Q66" s="253"/>
      <c r="R66" s="253"/>
      <c r="S66" s="24"/>
    </row>
    <row r="67" spans="2:19" x14ac:dyDescent="0.25">
      <c r="B67" s="11"/>
      <c r="C67" s="33" t="s">
        <v>75</v>
      </c>
      <c r="D67" s="34">
        <v>208</v>
      </c>
      <c r="E67" s="34">
        <f t="shared" si="2"/>
        <v>289.60000000000002</v>
      </c>
      <c r="F67" s="288"/>
      <c r="G67" s="284"/>
      <c r="H67" s="284"/>
      <c r="I67" s="284"/>
      <c r="J67" s="284"/>
      <c r="K67" s="284"/>
      <c r="L67" s="284"/>
      <c r="M67" s="253"/>
      <c r="N67" s="253"/>
      <c r="O67" s="253"/>
      <c r="P67" s="253"/>
      <c r="Q67" s="253"/>
      <c r="R67" s="253"/>
      <c r="S67" s="24"/>
    </row>
    <row r="68" spans="2:19" x14ac:dyDescent="0.25">
      <c r="B68" s="11"/>
      <c r="C68" s="33" t="s">
        <v>76</v>
      </c>
      <c r="D68" s="34">
        <v>695</v>
      </c>
      <c r="E68" s="34">
        <f t="shared" si="2"/>
        <v>376.6</v>
      </c>
      <c r="F68" s="288"/>
      <c r="G68" s="250"/>
      <c r="H68" s="284"/>
      <c r="I68" s="284"/>
      <c r="J68" s="284"/>
      <c r="K68" s="284"/>
      <c r="L68" s="284"/>
      <c r="M68" s="253"/>
      <c r="N68" s="253"/>
      <c r="O68" s="253"/>
      <c r="P68" s="253"/>
      <c r="Q68" s="253"/>
      <c r="R68" s="253"/>
      <c r="S68" s="24"/>
    </row>
    <row r="69" spans="2:19" x14ac:dyDescent="0.25">
      <c r="B69" s="11"/>
      <c r="C69" s="33" t="s">
        <v>77</v>
      </c>
      <c r="D69" s="34">
        <v>235</v>
      </c>
      <c r="E69" s="34">
        <f t="shared" si="2"/>
        <v>336.4</v>
      </c>
      <c r="F69" s="289"/>
      <c r="S69" s="35"/>
    </row>
    <row r="70" spans="2:19" x14ac:dyDescent="0.25">
      <c r="B70" s="11"/>
      <c r="C70" s="33" t="s">
        <v>78</v>
      </c>
      <c r="D70" s="34">
        <v>304</v>
      </c>
      <c r="E70" s="34">
        <f t="shared" si="2"/>
        <v>368.2</v>
      </c>
      <c r="F70" s="289"/>
      <c r="S70" s="35"/>
    </row>
    <row r="71" spans="2:19" x14ac:dyDescent="0.25">
      <c r="B71" s="11"/>
      <c r="C71" s="33" t="s">
        <v>79</v>
      </c>
      <c r="D71" s="34">
        <v>491</v>
      </c>
      <c r="E71" s="34">
        <f t="shared" si="2"/>
        <v>386.6</v>
      </c>
      <c r="F71" s="289"/>
      <c r="S71" s="35"/>
    </row>
    <row r="72" spans="2:19" x14ac:dyDescent="0.25">
      <c r="B72" s="11"/>
      <c r="C72" s="33" t="s">
        <v>80</v>
      </c>
      <c r="D72" s="34">
        <v>460</v>
      </c>
      <c r="E72" s="34">
        <f t="shared" si="2"/>
        <v>437</v>
      </c>
      <c r="F72" s="289"/>
      <c r="S72" s="35"/>
    </row>
    <row r="73" spans="2:19" x14ac:dyDescent="0.25">
      <c r="B73" s="11"/>
      <c r="C73" s="33" t="s">
        <v>81</v>
      </c>
      <c r="D73" s="34">
        <v>382</v>
      </c>
      <c r="E73" s="34">
        <f t="shared" si="2"/>
        <v>374.4</v>
      </c>
      <c r="F73" s="289"/>
      <c r="S73" s="35"/>
    </row>
    <row r="74" spans="2:19" x14ac:dyDescent="0.25">
      <c r="B74" s="11"/>
      <c r="C74" s="33" t="s">
        <v>82</v>
      </c>
      <c r="D74" s="34">
        <v>419</v>
      </c>
      <c r="E74" s="34">
        <f t="shared" si="2"/>
        <v>411.2</v>
      </c>
      <c r="F74" s="289"/>
      <c r="S74" s="35"/>
    </row>
    <row r="75" spans="2:19" x14ac:dyDescent="0.25">
      <c r="B75" s="11"/>
      <c r="C75" s="33" t="s">
        <v>83</v>
      </c>
      <c r="D75" s="34">
        <v>331</v>
      </c>
      <c r="E75" s="34">
        <f>AVERAGE(D71:D75)</f>
        <v>416.6</v>
      </c>
      <c r="F75" s="289"/>
      <c r="S75" s="35"/>
    </row>
    <row r="76" spans="2:19" x14ac:dyDescent="0.25">
      <c r="B76" s="11"/>
      <c r="C76" s="33" t="s">
        <v>84</v>
      </c>
      <c r="D76" s="34">
        <v>206</v>
      </c>
      <c r="E76" s="34">
        <f>AVERAGE(D72:D76)</f>
        <v>359.6</v>
      </c>
      <c r="S76" s="35"/>
    </row>
    <row r="77" spans="2:19" x14ac:dyDescent="0.25">
      <c r="B77" s="11"/>
      <c r="C77" s="33" t="s">
        <v>8</v>
      </c>
      <c r="D77" s="34">
        <f>K43</f>
        <v>164</v>
      </c>
      <c r="E77" s="34">
        <f>AVERAGE(D73:D77)</f>
        <v>300.39999999999998</v>
      </c>
      <c r="F77" s="290"/>
      <c r="G77" s="291"/>
      <c r="J77" s="242"/>
      <c r="K77" s="242"/>
      <c r="L77" s="242"/>
      <c r="M77" s="242"/>
      <c r="N77" s="242"/>
      <c r="O77" s="242"/>
      <c r="P77" s="242"/>
      <c r="Q77" s="242"/>
      <c r="S77" s="35"/>
    </row>
    <row r="78" spans="2:19" x14ac:dyDescent="0.25">
      <c r="B78" s="11"/>
      <c r="C78" s="290"/>
      <c r="D78" s="292"/>
      <c r="E78" s="290"/>
      <c r="F78" s="290"/>
      <c r="G78" s="291"/>
      <c r="J78" s="242"/>
      <c r="K78" s="242"/>
      <c r="L78" s="242"/>
      <c r="M78" s="242"/>
      <c r="N78" s="242"/>
      <c r="O78" s="242"/>
      <c r="P78" s="242"/>
      <c r="Q78" s="242"/>
      <c r="S78" s="35"/>
    </row>
    <row r="79" spans="2:19" x14ac:dyDescent="0.25">
      <c r="B79" s="20"/>
      <c r="C79" s="36"/>
      <c r="D79" s="36"/>
      <c r="E79" s="36"/>
      <c r="F79" s="36"/>
      <c r="G79" s="36"/>
      <c r="H79" s="36"/>
      <c r="I79" s="36"/>
      <c r="J79" s="36"/>
      <c r="K79" s="36"/>
      <c r="L79" s="36"/>
      <c r="M79" s="36"/>
      <c r="N79" s="36"/>
      <c r="O79" s="36"/>
      <c r="P79" s="36"/>
      <c r="Q79" s="36"/>
      <c r="R79" s="37"/>
      <c r="S79" s="38"/>
    </row>
    <row r="80" spans="2:19" x14ac:dyDescent="0.25">
      <c r="B80" s="21"/>
      <c r="C80" s="8"/>
      <c r="D80" s="8"/>
      <c r="E80" s="8"/>
      <c r="F80" s="8"/>
      <c r="G80" s="8"/>
      <c r="H80" s="8"/>
      <c r="I80" s="8"/>
      <c r="J80" s="8"/>
      <c r="K80" s="8"/>
      <c r="L80" s="8"/>
      <c r="M80" s="8"/>
      <c r="N80" s="8"/>
      <c r="O80" s="8"/>
      <c r="P80" s="8"/>
      <c r="Q80" s="8"/>
      <c r="R80" s="6"/>
      <c r="S80" s="39"/>
    </row>
    <row r="81" spans="2:28" ht="21" x14ac:dyDescent="0.4">
      <c r="B81" s="11"/>
      <c r="C81" s="240" t="s">
        <v>63</v>
      </c>
      <c r="D81" s="242"/>
      <c r="E81" s="242"/>
      <c r="F81" s="242"/>
      <c r="G81" s="242"/>
      <c r="H81" s="242"/>
      <c r="I81" s="242"/>
      <c r="J81" s="242"/>
      <c r="K81" s="242"/>
      <c r="L81" s="242"/>
      <c r="M81" s="242"/>
      <c r="N81" s="242"/>
      <c r="O81" s="242"/>
      <c r="P81" s="242"/>
      <c r="Q81" s="242"/>
      <c r="S81" s="35"/>
    </row>
    <row r="82" spans="2:28" x14ac:dyDescent="0.25">
      <c r="B82" s="11"/>
      <c r="C82" s="254"/>
      <c r="D82" s="254"/>
      <c r="E82" s="254"/>
      <c r="F82" s="254"/>
      <c r="G82" s="254"/>
      <c r="H82" s="254"/>
      <c r="I82" s="254"/>
      <c r="J82" s="254"/>
      <c r="K82" s="254"/>
      <c r="L82" s="254"/>
      <c r="M82" s="254"/>
      <c r="N82" s="254"/>
      <c r="O82" s="254"/>
      <c r="P82" s="254"/>
      <c r="Q82" s="254"/>
      <c r="S82" s="35"/>
    </row>
    <row r="83" spans="2:28" x14ac:dyDescent="0.25">
      <c r="B83" s="11"/>
      <c r="C83" s="243" t="s">
        <v>85</v>
      </c>
      <c r="D83" s="243" t="s">
        <v>86</v>
      </c>
      <c r="E83" s="242"/>
      <c r="F83" s="242"/>
      <c r="G83" s="242"/>
      <c r="H83" s="242"/>
      <c r="I83" s="242"/>
      <c r="J83" s="242"/>
      <c r="K83" s="242"/>
      <c r="L83" s="242"/>
      <c r="M83" s="242"/>
      <c r="N83" s="242"/>
      <c r="O83" s="242"/>
      <c r="P83" s="242"/>
      <c r="Q83" s="242"/>
      <c r="S83" s="35"/>
    </row>
    <row r="84" spans="2:28" x14ac:dyDescent="0.25">
      <c r="B84" s="14"/>
      <c r="C84" s="372" t="s">
        <v>62</v>
      </c>
      <c r="D84" s="373" t="s">
        <v>87</v>
      </c>
      <c r="E84" s="374"/>
      <c r="F84" s="373" t="s">
        <v>88</v>
      </c>
      <c r="G84" s="374"/>
      <c r="H84" s="364" t="s">
        <v>89</v>
      </c>
      <c r="I84" s="242"/>
      <c r="J84" s="242"/>
      <c r="K84" s="242"/>
      <c r="L84" s="242"/>
      <c r="M84" s="242"/>
      <c r="S84" s="35"/>
    </row>
    <row r="85" spans="2:28" x14ac:dyDescent="0.25">
      <c r="B85" s="14"/>
      <c r="C85" s="372"/>
      <c r="D85" s="40" t="s">
        <v>90</v>
      </c>
      <c r="E85" s="40" t="s">
        <v>91</v>
      </c>
      <c r="F85" s="40" t="s">
        <v>90</v>
      </c>
      <c r="G85" s="40" t="s">
        <v>91</v>
      </c>
      <c r="H85" s="365"/>
      <c r="I85" s="242"/>
      <c r="J85" s="242"/>
      <c r="K85" s="242"/>
      <c r="L85" s="242"/>
      <c r="M85" s="242"/>
      <c r="S85" s="35"/>
    </row>
    <row r="86" spans="2:28" x14ac:dyDescent="0.25">
      <c r="B86" s="14"/>
      <c r="C86" s="41" t="s">
        <v>69</v>
      </c>
      <c r="D86" s="42">
        <v>611</v>
      </c>
      <c r="E86" s="43">
        <f t="shared" ref="E86:E99" si="3">D86/H86</f>
        <v>0.72565320665083133</v>
      </c>
      <c r="F86" s="42">
        <v>231</v>
      </c>
      <c r="G86" s="43">
        <f t="shared" ref="G86:G99" si="4">F86/H86</f>
        <v>0.27434679334916867</v>
      </c>
      <c r="H86" s="42">
        <v>842</v>
      </c>
      <c r="I86" s="242"/>
      <c r="J86" s="242"/>
      <c r="K86" s="242"/>
      <c r="L86" s="242"/>
      <c r="M86" s="242"/>
      <c r="S86" s="35"/>
    </row>
    <row r="87" spans="2:28" x14ac:dyDescent="0.25">
      <c r="B87" s="14"/>
      <c r="C87" s="41" t="s">
        <v>70</v>
      </c>
      <c r="D87" s="42">
        <v>192</v>
      </c>
      <c r="E87" s="43">
        <f t="shared" si="3"/>
        <v>0.83478260869565213</v>
      </c>
      <c r="F87" s="42">
        <v>38</v>
      </c>
      <c r="G87" s="43">
        <f t="shared" si="4"/>
        <v>0.16521739130434782</v>
      </c>
      <c r="H87" s="42">
        <f t="shared" ref="H87:H96" si="5">F87+D87</f>
        <v>230</v>
      </c>
      <c r="I87" s="242"/>
      <c r="J87" s="242"/>
      <c r="K87" s="242"/>
      <c r="L87" s="242"/>
      <c r="M87" s="242"/>
      <c r="S87" s="35"/>
    </row>
    <row r="88" spans="2:28" x14ac:dyDescent="0.25">
      <c r="B88" s="14"/>
      <c r="C88" s="41" t="s">
        <v>71</v>
      </c>
      <c r="D88" s="42">
        <v>257</v>
      </c>
      <c r="E88" s="43">
        <f t="shared" si="3"/>
        <v>0.9884615384615385</v>
      </c>
      <c r="F88" s="42">
        <v>3</v>
      </c>
      <c r="G88" s="43">
        <f t="shared" si="4"/>
        <v>1.1538461538461539E-2</v>
      </c>
      <c r="H88" s="42">
        <f t="shared" si="5"/>
        <v>260</v>
      </c>
      <c r="I88" s="242"/>
      <c r="J88" s="242"/>
      <c r="K88" s="242"/>
      <c r="L88" s="242"/>
      <c r="M88" s="242"/>
      <c r="S88" s="35"/>
    </row>
    <row r="89" spans="2:28" x14ac:dyDescent="0.25">
      <c r="B89" s="14"/>
      <c r="C89" s="41" t="s">
        <v>72</v>
      </c>
      <c r="D89" s="42">
        <v>338</v>
      </c>
      <c r="E89" s="43">
        <f t="shared" si="3"/>
        <v>0.77522935779816515</v>
      </c>
      <c r="F89" s="42">
        <v>98</v>
      </c>
      <c r="G89" s="43">
        <f t="shared" si="4"/>
        <v>0.22477064220183487</v>
      </c>
      <c r="H89" s="42">
        <f t="shared" si="5"/>
        <v>436</v>
      </c>
      <c r="I89" s="242"/>
      <c r="J89" s="242"/>
      <c r="K89" s="242"/>
      <c r="L89" s="242"/>
      <c r="M89" s="242"/>
      <c r="S89" s="35"/>
    </row>
    <row r="90" spans="2:28" x14ac:dyDescent="0.25">
      <c r="B90" s="14"/>
      <c r="C90" s="41" t="s">
        <v>73</v>
      </c>
      <c r="D90" s="42">
        <v>145</v>
      </c>
      <c r="E90" s="43">
        <f t="shared" si="3"/>
        <v>1</v>
      </c>
      <c r="F90" s="42">
        <v>0</v>
      </c>
      <c r="G90" s="43">
        <f t="shared" si="4"/>
        <v>0</v>
      </c>
      <c r="H90" s="42">
        <f t="shared" si="5"/>
        <v>145</v>
      </c>
      <c r="I90" s="242"/>
      <c r="J90" s="242"/>
      <c r="K90" s="242"/>
      <c r="L90" s="242"/>
      <c r="M90" s="242"/>
      <c r="S90" s="35"/>
    </row>
    <row r="91" spans="2:28" x14ac:dyDescent="0.25">
      <c r="B91" s="14"/>
      <c r="C91" s="41" t="s">
        <v>74</v>
      </c>
      <c r="D91" s="42">
        <v>273</v>
      </c>
      <c r="E91" s="43">
        <f t="shared" si="3"/>
        <v>0.68421052631578949</v>
      </c>
      <c r="F91" s="42">
        <v>126</v>
      </c>
      <c r="G91" s="43">
        <f t="shared" si="4"/>
        <v>0.31578947368421051</v>
      </c>
      <c r="H91" s="42">
        <f t="shared" si="5"/>
        <v>399</v>
      </c>
      <c r="I91" s="242"/>
      <c r="J91" s="242"/>
      <c r="K91" s="242"/>
      <c r="L91" s="242"/>
      <c r="M91" s="242"/>
      <c r="S91" s="35"/>
    </row>
    <row r="92" spans="2:28" x14ac:dyDescent="0.25">
      <c r="B92" s="14"/>
      <c r="C92" s="41" t="s">
        <v>75</v>
      </c>
      <c r="D92" s="42">
        <v>133</v>
      </c>
      <c r="E92" s="43">
        <f t="shared" si="3"/>
        <v>0.63942307692307687</v>
      </c>
      <c r="F92" s="42">
        <v>75</v>
      </c>
      <c r="G92" s="43">
        <f t="shared" si="4"/>
        <v>0.36057692307692307</v>
      </c>
      <c r="H92" s="42">
        <f t="shared" si="5"/>
        <v>208</v>
      </c>
      <c r="I92" s="242"/>
      <c r="J92" s="242"/>
      <c r="K92" s="242"/>
      <c r="L92" s="242"/>
      <c r="M92" s="242"/>
      <c r="S92" s="35"/>
    </row>
    <row r="93" spans="2:28" x14ac:dyDescent="0.25">
      <c r="B93" s="14"/>
      <c r="C93" s="41" t="s">
        <v>76</v>
      </c>
      <c r="D93" s="42">
        <v>468</v>
      </c>
      <c r="E93" s="43">
        <f t="shared" si="3"/>
        <v>0.67338129496402876</v>
      </c>
      <c r="F93" s="42">
        <v>227</v>
      </c>
      <c r="G93" s="43">
        <f t="shared" si="4"/>
        <v>0.32661870503597124</v>
      </c>
      <c r="H93" s="42">
        <f t="shared" si="5"/>
        <v>695</v>
      </c>
      <c r="I93" s="242"/>
      <c r="J93" s="242"/>
      <c r="K93" s="242"/>
      <c r="L93" s="242"/>
      <c r="M93" s="242"/>
      <c r="S93" s="35"/>
      <c r="V93" s="44"/>
      <c r="W93" s="44"/>
      <c r="X93" s="45"/>
      <c r="Y93" s="45"/>
      <c r="Z93" s="45"/>
      <c r="AA93" s="45"/>
      <c r="AB93" s="45"/>
    </row>
    <row r="94" spans="2:28" x14ac:dyDescent="0.25">
      <c r="B94" s="14"/>
      <c r="C94" s="46" t="s">
        <v>77</v>
      </c>
      <c r="D94" s="42">
        <v>202</v>
      </c>
      <c r="E94" s="43">
        <f t="shared" si="3"/>
        <v>0.8595744680851064</v>
      </c>
      <c r="F94" s="42">
        <v>33</v>
      </c>
      <c r="G94" s="43">
        <f t="shared" si="4"/>
        <v>0.14042553191489363</v>
      </c>
      <c r="H94" s="42">
        <f t="shared" si="5"/>
        <v>235</v>
      </c>
      <c r="I94" s="254"/>
      <c r="J94" s="254"/>
      <c r="K94" s="254"/>
      <c r="L94" s="254"/>
      <c r="M94" s="254"/>
      <c r="S94" s="35"/>
      <c r="V94" s="366"/>
      <c r="W94" s="367"/>
      <c r="X94" s="367"/>
      <c r="Y94" s="367"/>
      <c r="Z94" s="367"/>
      <c r="AA94" s="367"/>
      <c r="AB94" s="367"/>
    </row>
    <row r="95" spans="2:28" ht="12.75" customHeight="1" x14ac:dyDescent="0.25">
      <c r="B95" s="14"/>
      <c r="C95" s="46" t="s">
        <v>78</v>
      </c>
      <c r="D95" s="42">
        <v>298</v>
      </c>
      <c r="E95" s="43">
        <f t="shared" si="3"/>
        <v>0.98026315789473684</v>
      </c>
      <c r="F95" s="15">
        <v>6</v>
      </c>
      <c r="G95" s="43">
        <f t="shared" si="4"/>
        <v>1.9736842105263157E-2</v>
      </c>
      <c r="H95" s="42">
        <f t="shared" si="5"/>
        <v>304</v>
      </c>
      <c r="I95" s="254"/>
      <c r="J95" s="254"/>
      <c r="K95" s="254"/>
      <c r="L95" s="254"/>
      <c r="M95" s="254"/>
      <c r="S95" s="35"/>
      <c r="V95" s="366"/>
      <c r="W95" s="47"/>
      <c r="X95" s="47"/>
      <c r="Y95" s="47"/>
      <c r="Z95" s="47"/>
      <c r="AA95" s="47"/>
      <c r="AB95" s="47"/>
    </row>
    <row r="96" spans="2:28" ht="12.75" customHeight="1" x14ac:dyDescent="0.25">
      <c r="B96" s="14"/>
      <c r="C96" s="41" t="s">
        <v>79</v>
      </c>
      <c r="D96" s="42">
        <v>392</v>
      </c>
      <c r="E96" s="43">
        <f t="shared" si="3"/>
        <v>0.79837067209775969</v>
      </c>
      <c r="F96" s="42">
        <v>99</v>
      </c>
      <c r="G96" s="43">
        <f t="shared" si="4"/>
        <v>0.20162932790224034</v>
      </c>
      <c r="H96" s="42">
        <f t="shared" si="5"/>
        <v>491</v>
      </c>
      <c r="I96" s="254"/>
      <c r="J96" s="254"/>
      <c r="K96" s="254"/>
      <c r="L96" s="254"/>
      <c r="M96" s="254"/>
      <c r="S96" s="35"/>
      <c r="U96" s="48"/>
      <c r="V96" s="49"/>
      <c r="W96" s="50"/>
      <c r="X96" s="50"/>
      <c r="Y96" s="50"/>
      <c r="Z96" s="50"/>
      <c r="AA96" s="50"/>
      <c r="AB96" s="50"/>
    </row>
    <row r="97" spans="2:28" ht="12.75" customHeight="1" x14ac:dyDescent="0.25">
      <c r="B97" s="14"/>
      <c r="C97" s="46" t="s">
        <v>80</v>
      </c>
      <c r="D97" s="42">
        <v>398</v>
      </c>
      <c r="E97" s="43">
        <f t="shared" si="3"/>
        <v>0.86521739130434783</v>
      </c>
      <c r="F97" s="15">
        <v>62</v>
      </c>
      <c r="G97" s="43">
        <f t="shared" si="4"/>
        <v>0.13478260869565217</v>
      </c>
      <c r="H97" s="42">
        <v>460</v>
      </c>
      <c r="I97" s="254"/>
      <c r="J97" s="254"/>
      <c r="K97" s="254"/>
      <c r="L97" s="254"/>
      <c r="M97" s="254"/>
      <c r="S97" s="35"/>
      <c r="V97" s="49"/>
      <c r="W97" s="50"/>
      <c r="X97" s="50"/>
      <c r="Y97" s="50"/>
      <c r="Z97" s="50"/>
      <c r="AA97" s="50"/>
      <c r="AB97" s="50"/>
    </row>
    <row r="98" spans="2:28" x14ac:dyDescent="0.25">
      <c r="B98" s="14"/>
      <c r="C98" s="46" t="s">
        <v>81</v>
      </c>
      <c r="D98" s="42">
        <v>341</v>
      </c>
      <c r="E98" s="43">
        <f t="shared" si="3"/>
        <v>0.89267015706806285</v>
      </c>
      <c r="F98" s="15">
        <v>41</v>
      </c>
      <c r="G98" s="43">
        <f t="shared" si="4"/>
        <v>0.10732984293193717</v>
      </c>
      <c r="H98" s="42">
        <f>F98+D98</f>
        <v>382</v>
      </c>
      <c r="I98" s="254"/>
      <c r="J98" s="254"/>
      <c r="K98" s="254"/>
      <c r="L98" s="254"/>
      <c r="M98" s="254"/>
      <c r="S98" s="35"/>
      <c r="V98" s="49"/>
      <c r="W98" s="50"/>
      <c r="X98" s="50"/>
      <c r="Y98" s="50"/>
      <c r="Z98" s="50"/>
      <c r="AA98" s="50"/>
      <c r="AB98" s="50"/>
    </row>
    <row r="99" spans="2:28" x14ac:dyDescent="0.25">
      <c r="B99" s="14"/>
      <c r="C99" s="46" t="s">
        <v>82</v>
      </c>
      <c r="D99" s="42">
        <v>349</v>
      </c>
      <c r="E99" s="43">
        <f t="shared" si="3"/>
        <v>0.83293556085918852</v>
      </c>
      <c r="F99" s="15">
        <v>70</v>
      </c>
      <c r="G99" s="43">
        <f t="shared" si="4"/>
        <v>0.16706443914081145</v>
      </c>
      <c r="H99" s="42">
        <f>F99+D99</f>
        <v>419</v>
      </c>
      <c r="I99" s="254"/>
      <c r="J99" s="254"/>
      <c r="K99" s="254"/>
      <c r="L99" s="254"/>
      <c r="M99" s="254"/>
      <c r="S99" s="35"/>
      <c r="V99" s="49"/>
      <c r="W99" s="50"/>
      <c r="X99" s="50"/>
      <c r="Y99" s="50"/>
      <c r="Z99" s="50"/>
      <c r="AA99" s="50"/>
      <c r="AB99" s="50"/>
    </row>
    <row r="100" spans="2:28" x14ac:dyDescent="0.25">
      <c r="B100" s="14"/>
      <c r="C100" s="46" t="s">
        <v>83</v>
      </c>
      <c r="D100" s="42">
        <v>297</v>
      </c>
      <c r="E100" s="43">
        <f>D100/H100</f>
        <v>0.89728096676737157</v>
      </c>
      <c r="F100" s="15">
        <v>34</v>
      </c>
      <c r="G100" s="43">
        <f>F100/H100</f>
        <v>0.1027190332326284</v>
      </c>
      <c r="H100" s="42">
        <f>F100+D100</f>
        <v>331</v>
      </c>
      <c r="I100" s="254"/>
      <c r="J100" s="254"/>
      <c r="K100" s="254"/>
      <c r="L100" s="254"/>
      <c r="M100" s="254"/>
      <c r="S100" s="35"/>
      <c r="V100" s="49"/>
      <c r="W100" s="50"/>
      <c r="X100" s="50"/>
      <c r="Y100" s="50"/>
      <c r="Z100" s="50"/>
      <c r="AA100" s="50"/>
      <c r="AB100" s="50"/>
    </row>
    <row r="101" spans="2:28" x14ac:dyDescent="0.25">
      <c r="B101" s="14"/>
      <c r="C101" s="46" t="s">
        <v>84</v>
      </c>
      <c r="D101" s="42">
        <v>189</v>
      </c>
      <c r="E101" s="43">
        <f>D101/H101</f>
        <v>0.91747572815533984</v>
      </c>
      <c r="F101" s="15">
        <v>17</v>
      </c>
      <c r="G101" s="43">
        <f>F101/H101</f>
        <v>8.2524271844660199E-2</v>
      </c>
      <c r="H101" s="42">
        <f>F101+D101</f>
        <v>206</v>
      </c>
      <c r="I101" s="254"/>
      <c r="J101" s="254"/>
      <c r="K101" s="254"/>
      <c r="L101" s="254"/>
      <c r="M101" s="254"/>
      <c r="S101" s="35"/>
      <c r="V101" s="49"/>
      <c r="W101" s="50"/>
      <c r="X101" s="50"/>
      <c r="Y101" s="50"/>
      <c r="Z101" s="50"/>
      <c r="AA101" s="50"/>
      <c r="AB101" s="50"/>
    </row>
    <row r="102" spans="2:28" x14ac:dyDescent="0.25">
      <c r="B102" s="14"/>
      <c r="C102" s="46" t="s">
        <v>8</v>
      </c>
      <c r="D102" s="42">
        <f>GETPIVOTDATA("Net Dwellings",Pivot!$B$115)</f>
        <v>142</v>
      </c>
      <c r="E102" s="43">
        <f>D102/H102</f>
        <v>0.86585365853658536</v>
      </c>
      <c r="F102" s="86">
        <f>GETPIVOTDATA("Net Dwellings",Pivot!$B$107)</f>
        <v>22</v>
      </c>
      <c r="G102" s="43">
        <f>F102/H102</f>
        <v>0.13414634146341464</v>
      </c>
      <c r="H102" s="42">
        <f>F102+D102</f>
        <v>164</v>
      </c>
      <c r="I102" s="254"/>
      <c r="J102" s="254"/>
      <c r="K102" s="254"/>
      <c r="L102" s="254"/>
      <c r="M102" s="254"/>
      <c r="S102" s="35"/>
      <c r="V102" s="49"/>
      <c r="W102" s="50"/>
      <c r="X102" s="50"/>
      <c r="Y102" s="50"/>
      <c r="Z102" s="50"/>
      <c r="AA102" s="50"/>
      <c r="AB102" s="50"/>
    </row>
    <row r="103" spans="2:28" x14ac:dyDescent="0.25">
      <c r="B103" s="11"/>
      <c r="C103" s="51" t="s">
        <v>6</v>
      </c>
      <c r="D103" s="52">
        <f>SUM(D86:D102)</f>
        <v>5025</v>
      </c>
      <c r="E103" s="53">
        <f>D103/H103</f>
        <v>0.80956984050265834</v>
      </c>
      <c r="F103" s="52">
        <f>SUM(F86:F102)</f>
        <v>1182</v>
      </c>
      <c r="G103" s="53">
        <f>F103/H103</f>
        <v>0.19043015949734171</v>
      </c>
      <c r="H103" s="52">
        <f>SUM(H86:H102)</f>
        <v>6207</v>
      </c>
      <c r="I103" s="254"/>
      <c r="J103" s="254"/>
      <c r="K103" s="254"/>
      <c r="L103" s="254"/>
      <c r="M103" s="254"/>
      <c r="S103" s="35"/>
      <c r="V103" s="49"/>
      <c r="W103" s="50"/>
      <c r="X103" s="50"/>
      <c r="Y103" s="50"/>
      <c r="Z103" s="50"/>
      <c r="AA103" s="50"/>
      <c r="AB103" s="50"/>
    </row>
    <row r="104" spans="2:28" x14ac:dyDescent="0.25">
      <c r="B104" s="11"/>
      <c r="C104" s="254"/>
      <c r="D104" s="254"/>
      <c r="E104" s="254"/>
      <c r="F104" s="254"/>
      <c r="G104" s="254"/>
      <c r="H104" s="254"/>
      <c r="I104" s="254"/>
      <c r="J104" s="254"/>
      <c r="K104" s="254"/>
      <c r="L104" s="254"/>
      <c r="M104" s="254"/>
      <c r="N104" s="254"/>
      <c r="O104" s="254"/>
      <c r="P104" s="254"/>
      <c r="Q104" s="254"/>
      <c r="S104" s="35"/>
      <c r="V104" s="49"/>
      <c r="W104" s="50"/>
      <c r="X104" s="50"/>
      <c r="Y104" s="50"/>
      <c r="Z104" s="50"/>
      <c r="AA104" s="50"/>
      <c r="AB104" s="50"/>
    </row>
    <row r="105" spans="2:28" x14ac:dyDescent="0.25">
      <c r="B105" s="11"/>
      <c r="C105" s="254"/>
      <c r="D105" s="254"/>
      <c r="E105" s="254"/>
      <c r="F105" s="254"/>
      <c r="G105" s="254"/>
      <c r="H105" s="254"/>
      <c r="I105" s="254"/>
      <c r="J105" s="254"/>
      <c r="K105" s="254"/>
      <c r="L105" s="254"/>
      <c r="M105" s="254"/>
      <c r="N105" s="254"/>
      <c r="O105" s="254"/>
      <c r="P105" s="254"/>
      <c r="Q105" s="254"/>
      <c r="S105" s="35"/>
      <c r="V105" s="49"/>
      <c r="W105" s="50"/>
      <c r="X105" s="50"/>
      <c r="Y105" s="50"/>
      <c r="Z105" s="50"/>
      <c r="AA105" s="50"/>
      <c r="AB105" s="50"/>
    </row>
    <row r="106" spans="2:28" x14ac:dyDescent="0.25">
      <c r="B106" s="11"/>
      <c r="C106" s="254"/>
      <c r="D106" s="254"/>
      <c r="E106" s="254"/>
      <c r="F106" s="254"/>
      <c r="G106" s="254"/>
      <c r="H106" s="254"/>
      <c r="I106" s="254"/>
      <c r="J106" s="254"/>
      <c r="K106" s="254"/>
      <c r="L106" s="254"/>
      <c r="M106" s="254"/>
      <c r="N106" s="254"/>
      <c r="O106" s="254"/>
      <c r="P106" s="254"/>
      <c r="Q106" s="254"/>
      <c r="S106" s="35"/>
      <c r="V106" s="49"/>
      <c r="W106" s="50"/>
      <c r="X106" s="50"/>
      <c r="Y106" s="50"/>
      <c r="Z106" s="50"/>
      <c r="AA106" s="50"/>
      <c r="AB106" s="50"/>
    </row>
    <row r="107" spans="2:28" x14ac:dyDescent="0.25">
      <c r="B107" s="11"/>
      <c r="C107" s="254"/>
      <c r="D107" s="254"/>
      <c r="E107" s="254"/>
      <c r="F107" s="254"/>
      <c r="G107" s="254"/>
      <c r="H107" s="254"/>
      <c r="I107" s="254"/>
      <c r="J107" s="254"/>
      <c r="K107" s="254"/>
      <c r="L107" s="254"/>
      <c r="M107" s="254"/>
      <c r="N107" s="254"/>
      <c r="O107" s="254"/>
      <c r="P107" s="254"/>
      <c r="Q107" s="254"/>
      <c r="S107" s="35"/>
      <c r="V107" s="49"/>
      <c r="W107" s="50"/>
      <c r="X107" s="50"/>
      <c r="Y107" s="50"/>
      <c r="Z107" s="50"/>
      <c r="AA107" s="50"/>
      <c r="AB107" s="50"/>
    </row>
    <row r="108" spans="2:28" x14ac:dyDescent="0.25">
      <c r="B108" s="11"/>
      <c r="C108" s="254"/>
      <c r="D108" s="254"/>
      <c r="E108" s="254"/>
      <c r="F108" s="254"/>
      <c r="G108" s="254"/>
      <c r="H108" s="254"/>
      <c r="I108" s="254"/>
      <c r="J108" s="254"/>
      <c r="K108" s="254"/>
      <c r="L108" s="254"/>
      <c r="M108" s="254"/>
      <c r="N108" s="254"/>
      <c r="O108" s="254"/>
      <c r="P108" s="254"/>
      <c r="Q108" s="254"/>
      <c r="S108" s="35"/>
      <c r="V108" s="49"/>
      <c r="W108" s="50"/>
      <c r="X108" s="50"/>
      <c r="Y108" s="50"/>
      <c r="Z108" s="50"/>
      <c r="AA108" s="50"/>
      <c r="AB108" s="50"/>
    </row>
    <row r="109" spans="2:28" x14ac:dyDescent="0.25">
      <c r="B109" s="11"/>
      <c r="C109" s="254"/>
      <c r="D109" s="254"/>
      <c r="E109" s="254"/>
      <c r="F109" s="254"/>
      <c r="G109" s="254"/>
      <c r="H109" s="254"/>
      <c r="I109" s="254"/>
      <c r="J109" s="254"/>
      <c r="K109" s="254"/>
      <c r="L109" s="254"/>
      <c r="M109" s="254"/>
      <c r="N109" s="254"/>
      <c r="O109" s="254"/>
      <c r="P109" s="254"/>
      <c r="Q109" s="254"/>
      <c r="S109" s="35"/>
      <c r="V109" s="49"/>
      <c r="W109" s="50"/>
      <c r="X109" s="50"/>
      <c r="Y109" s="50"/>
      <c r="Z109" s="50"/>
      <c r="AA109" s="50"/>
      <c r="AB109" s="50"/>
    </row>
    <row r="110" spans="2:28" x14ac:dyDescent="0.25">
      <c r="B110" s="11"/>
      <c r="C110" s="254"/>
      <c r="D110" s="254"/>
      <c r="E110" s="254"/>
      <c r="F110" s="254"/>
      <c r="G110" s="254"/>
      <c r="H110" s="254"/>
      <c r="I110" s="254"/>
      <c r="J110" s="254"/>
      <c r="K110" s="254"/>
      <c r="L110" s="254"/>
      <c r="M110" s="254"/>
      <c r="N110" s="254"/>
      <c r="O110" s="254"/>
      <c r="P110" s="254"/>
      <c r="Q110" s="254"/>
      <c r="S110" s="35"/>
      <c r="V110" s="49"/>
      <c r="W110" s="50"/>
      <c r="X110" s="50"/>
      <c r="Y110" s="50"/>
      <c r="Z110" s="50"/>
      <c r="AA110" s="50"/>
      <c r="AB110" s="50"/>
    </row>
    <row r="111" spans="2:28" x14ac:dyDescent="0.25">
      <c r="B111" s="11"/>
      <c r="C111" s="254"/>
      <c r="D111" s="254"/>
      <c r="E111" s="254"/>
      <c r="F111" s="254"/>
      <c r="G111" s="254"/>
      <c r="H111" s="254"/>
      <c r="I111" s="254"/>
      <c r="J111" s="254"/>
      <c r="K111" s="254"/>
      <c r="L111" s="254"/>
      <c r="M111" s="254"/>
      <c r="N111" s="254"/>
      <c r="O111" s="254"/>
      <c r="P111" s="254"/>
      <c r="Q111" s="254"/>
      <c r="S111" s="35"/>
      <c r="V111" s="49"/>
      <c r="W111" s="50"/>
      <c r="X111" s="50"/>
      <c r="Y111" s="50"/>
      <c r="Z111" s="50"/>
      <c r="AA111" s="50"/>
      <c r="AB111" s="50"/>
    </row>
    <row r="112" spans="2:28" x14ac:dyDescent="0.25">
      <c r="B112" s="11"/>
      <c r="C112" s="254"/>
      <c r="D112" s="254"/>
      <c r="E112" s="254"/>
      <c r="F112" s="254"/>
      <c r="G112" s="254"/>
      <c r="H112" s="254"/>
      <c r="I112" s="254"/>
      <c r="J112" s="254"/>
      <c r="K112" s="254"/>
      <c r="L112" s="254"/>
      <c r="M112" s="254"/>
      <c r="N112" s="254"/>
      <c r="O112" s="254"/>
      <c r="P112" s="254"/>
      <c r="Q112" s="254"/>
      <c r="S112" s="35"/>
      <c r="V112" s="49"/>
      <c r="W112" s="50"/>
      <c r="X112" s="50"/>
      <c r="Y112" s="50"/>
      <c r="Z112" s="50"/>
      <c r="AA112" s="50"/>
      <c r="AB112" s="50"/>
    </row>
    <row r="113" spans="2:28" x14ac:dyDescent="0.25">
      <c r="B113" s="11"/>
      <c r="C113" s="254"/>
      <c r="D113" s="254"/>
      <c r="E113" s="254"/>
      <c r="F113" s="254"/>
      <c r="G113" s="254"/>
      <c r="H113" s="254"/>
      <c r="I113" s="254"/>
      <c r="J113" s="254"/>
      <c r="K113" s="254"/>
      <c r="L113" s="254"/>
      <c r="M113" s="254"/>
      <c r="N113" s="254"/>
      <c r="O113" s="254"/>
      <c r="P113" s="254"/>
      <c r="Q113" s="254"/>
      <c r="S113" s="35"/>
      <c r="V113" s="54"/>
      <c r="W113" s="55"/>
      <c r="X113" s="55"/>
      <c r="Y113" s="55"/>
      <c r="Z113" s="55"/>
      <c r="AA113" s="55"/>
      <c r="AB113" s="55"/>
    </row>
    <row r="114" spans="2:28" x14ac:dyDescent="0.25">
      <c r="B114" s="11"/>
      <c r="C114" s="254"/>
      <c r="D114" s="254"/>
      <c r="E114" s="254"/>
      <c r="F114" s="254"/>
      <c r="G114" s="254"/>
      <c r="H114" s="254"/>
      <c r="I114" s="254"/>
      <c r="J114" s="254"/>
      <c r="K114" s="254"/>
      <c r="L114" s="254"/>
      <c r="M114" s="254"/>
      <c r="N114" s="254"/>
      <c r="O114" s="254"/>
      <c r="P114" s="254"/>
      <c r="Q114" s="254"/>
      <c r="S114" s="35"/>
      <c r="V114" s="54"/>
      <c r="W114" s="55"/>
      <c r="X114" s="55"/>
      <c r="Y114" s="55"/>
      <c r="Z114" s="55"/>
      <c r="AA114" s="55"/>
      <c r="AB114" s="55"/>
    </row>
    <row r="115" spans="2:28" x14ac:dyDescent="0.25">
      <c r="B115" s="11"/>
      <c r="C115" s="254"/>
      <c r="D115" s="254"/>
      <c r="E115" s="254"/>
      <c r="F115" s="254"/>
      <c r="G115" s="254"/>
      <c r="H115" s="254"/>
      <c r="I115" s="254"/>
      <c r="J115" s="254"/>
      <c r="K115" s="254"/>
      <c r="L115" s="254"/>
      <c r="M115" s="254"/>
      <c r="N115" s="254"/>
      <c r="O115" s="254"/>
      <c r="P115" s="254"/>
      <c r="Q115" s="254"/>
      <c r="S115" s="35"/>
    </row>
    <row r="116" spans="2:28" x14ac:dyDescent="0.25">
      <c r="B116" s="11"/>
      <c r="C116" s="254"/>
      <c r="D116" s="254"/>
      <c r="E116" s="254"/>
      <c r="F116" s="254"/>
      <c r="G116" s="254"/>
      <c r="H116" s="254"/>
      <c r="I116" s="254"/>
      <c r="J116" s="254"/>
      <c r="K116" s="254"/>
      <c r="L116" s="254"/>
      <c r="M116" s="254"/>
      <c r="N116" s="254"/>
      <c r="O116" s="254"/>
      <c r="P116" s="254"/>
      <c r="Q116" s="254"/>
      <c r="S116" s="35"/>
    </row>
    <row r="117" spans="2:28" x14ac:dyDescent="0.25">
      <c r="B117" s="11"/>
      <c r="C117" s="254"/>
      <c r="D117" s="254"/>
      <c r="E117" s="254"/>
      <c r="F117" s="254"/>
      <c r="G117" s="254"/>
      <c r="H117" s="254"/>
      <c r="I117" s="254"/>
      <c r="J117" s="254"/>
      <c r="K117" s="254"/>
      <c r="L117" s="254"/>
      <c r="M117" s="254"/>
      <c r="N117" s="254"/>
      <c r="O117" s="254"/>
      <c r="P117" s="254"/>
      <c r="Q117" s="254"/>
      <c r="S117" s="35"/>
    </row>
    <row r="118" spans="2:28" x14ac:dyDescent="0.25">
      <c r="B118" s="11"/>
      <c r="C118" s="254"/>
      <c r="D118" s="254"/>
      <c r="E118" s="254"/>
      <c r="F118" s="254"/>
      <c r="G118" s="254"/>
      <c r="H118" s="254"/>
      <c r="I118" s="254"/>
      <c r="J118" s="254"/>
      <c r="K118" s="254"/>
      <c r="L118" s="254"/>
      <c r="M118" s="254"/>
      <c r="N118" s="254"/>
      <c r="O118" s="254"/>
      <c r="P118" s="254"/>
      <c r="Q118" s="254"/>
      <c r="S118" s="35"/>
    </row>
    <row r="119" spans="2:28" x14ac:dyDescent="0.25">
      <c r="B119" s="11"/>
      <c r="C119" s="254"/>
      <c r="D119" s="254"/>
      <c r="E119" s="254"/>
      <c r="F119" s="254"/>
      <c r="G119" s="254"/>
      <c r="H119" s="254"/>
      <c r="I119" s="254"/>
      <c r="J119" s="254"/>
      <c r="K119" s="254"/>
      <c r="L119" s="254"/>
      <c r="M119" s="254"/>
      <c r="N119" s="254"/>
      <c r="O119" s="254"/>
      <c r="P119" s="254"/>
      <c r="Q119" s="254"/>
      <c r="S119" s="35"/>
    </row>
    <row r="120" spans="2:28" x14ac:dyDescent="0.25">
      <c r="B120" s="11"/>
      <c r="C120" s="254"/>
      <c r="D120" s="254"/>
      <c r="E120" s="254"/>
      <c r="F120" s="254"/>
      <c r="G120" s="254"/>
      <c r="H120" s="254"/>
      <c r="I120" s="254"/>
      <c r="J120" s="254"/>
      <c r="K120" s="254"/>
      <c r="L120" s="254"/>
      <c r="M120" s="254"/>
      <c r="N120" s="254"/>
      <c r="O120" s="254"/>
      <c r="P120" s="254"/>
      <c r="Q120" s="254"/>
      <c r="S120" s="35"/>
    </row>
    <row r="121" spans="2:28" x14ac:dyDescent="0.25">
      <c r="B121" s="11"/>
      <c r="C121" s="254"/>
      <c r="D121" s="254"/>
      <c r="E121" s="254"/>
      <c r="F121" s="254"/>
      <c r="G121" s="254"/>
      <c r="H121" s="254"/>
      <c r="I121" s="254"/>
      <c r="J121" s="254"/>
      <c r="K121" s="254"/>
      <c r="L121" s="254"/>
      <c r="M121" s="254"/>
      <c r="N121" s="254"/>
      <c r="O121" s="254"/>
      <c r="P121" s="254"/>
      <c r="Q121" s="254"/>
      <c r="S121" s="35"/>
    </row>
    <row r="122" spans="2:28" ht="12.75" customHeight="1" x14ac:dyDescent="0.25">
      <c r="B122" s="20"/>
      <c r="C122" s="56"/>
      <c r="D122" s="56"/>
      <c r="E122" s="56"/>
      <c r="F122" s="56"/>
      <c r="G122" s="56"/>
      <c r="H122" s="56"/>
      <c r="I122" s="56"/>
      <c r="J122" s="56"/>
      <c r="K122" s="56"/>
      <c r="L122" s="56"/>
      <c r="M122" s="56"/>
      <c r="N122" s="56"/>
      <c r="O122" s="56"/>
      <c r="P122" s="56"/>
      <c r="Q122" s="56"/>
      <c r="R122" s="37"/>
      <c r="S122" s="38"/>
    </row>
    <row r="123" spans="2:28" x14ac:dyDescent="0.25">
      <c r="B123" s="21"/>
      <c r="C123" s="293"/>
      <c r="D123" s="293"/>
      <c r="E123" s="293"/>
      <c r="F123" s="293"/>
      <c r="G123" s="293"/>
      <c r="H123" s="293"/>
      <c r="I123" s="293"/>
      <c r="J123" s="293"/>
      <c r="K123" s="293"/>
      <c r="L123" s="293"/>
      <c r="M123" s="293"/>
      <c r="N123" s="293"/>
      <c r="O123" s="293"/>
      <c r="P123" s="293"/>
      <c r="Q123" s="293"/>
      <c r="R123" s="6"/>
      <c r="S123" s="39"/>
    </row>
    <row r="124" spans="2:28" ht="12.75" customHeight="1" x14ac:dyDescent="0.25">
      <c r="B124" s="11"/>
      <c r="C124" s="243" t="s">
        <v>92</v>
      </c>
      <c r="D124" s="243" t="s">
        <v>93</v>
      </c>
      <c r="J124" s="254"/>
      <c r="K124" s="254"/>
      <c r="L124" s="254"/>
      <c r="M124" s="254"/>
      <c r="N124" s="254"/>
      <c r="O124" s="254"/>
      <c r="P124" s="254"/>
      <c r="Q124" s="254"/>
      <c r="S124" s="35"/>
    </row>
    <row r="125" spans="2:28" x14ac:dyDescent="0.25">
      <c r="B125" s="14"/>
      <c r="C125" s="354" t="s">
        <v>94</v>
      </c>
      <c r="D125" s="355"/>
      <c r="E125" s="353" t="s">
        <v>95</v>
      </c>
      <c r="F125" s="354"/>
      <c r="G125" s="353" t="s">
        <v>96</v>
      </c>
      <c r="H125" s="354"/>
      <c r="I125" s="227" t="s">
        <v>6</v>
      </c>
      <c r="J125" s="227" t="s">
        <v>91</v>
      </c>
      <c r="K125" s="254"/>
      <c r="L125" s="254"/>
      <c r="M125" s="254"/>
      <c r="N125" s="254"/>
      <c r="O125" s="254"/>
      <c r="P125" s="254"/>
      <c r="Q125" s="254"/>
      <c r="R125" s="254"/>
      <c r="S125" s="35"/>
    </row>
    <row r="126" spans="2:28" x14ac:dyDescent="0.25">
      <c r="B126" s="14"/>
      <c r="C126" s="344" t="s">
        <v>97</v>
      </c>
      <c r="D126" s="362"/>
      <c r="E126" s="363">
        <f>GETPIVOTDATA("Sum of 1 bed net",Pivot!$B$235,"Application Type",)</f>
        <v>50</v>
      </c>
      <c r="F126" s="344"/>
      <c r="G126" s="363">
        <f>GETPIVOTDATA("Sum of 1 bed net",Pivot!$B$235,"Application Type","PA")</f>
        <v>32</v>
      </c>
      <c r="H126" s="344"/>
      <c r="I126" s="231">
        <f t="shared" ref="I126:I129" si="6">SUM(E126:H126)</f>
        <v>82</v>
      </c>
      <c r="J126" s="57">
        <f>I126/$I$130</f>
        <v>0.5</v>
      </c>
      <c r="K126" s="254"/>
      <c r="L126" s="254"/>
      <c r="M126" s="254"/>
      <c r="N126" s="254"/>
      <c r="O126" s="254"/>
      <c r="P126" s="254"/>
      <c r="Q126" s="254"/>
      <c r="R126" s="254"/>
      <c r="S126" s="35"/>
    </row>
    <row r="127" spans="2:28" x14ac:dyDescent="0.25">
      <c r="B127" s="14"/>
      <c r="C127" s="344" t="s">
        <v>98</v>
      </c>
      <c r="D127" s="362"/>
      <c r="E127" s="363">
        <f>GETPIVOTDATA("Sum of 2 bed net",Pivot!$B$235,"Application Type",)</f>
        <v>55</v>
      </c>
      <c r="F127" s="344"/>
      <c r="G127" s="363">
        <f>GETPIVOTDATA("Sum of 2 bed net",Pivot!$B$235,"Application Type","PA")</f>
        <v>5</v>
      </c>
      <c r="H127" s="344"/>
      <c r="I127" s="231">
        <f>SUM(E127:H127)</f>
        <v>60</v>
      </c>
      <c r="J127" s="57">
        <f>I127/$I$130</f>
        <v>0.36585365853658536</v>
      </c>
      <c r="K127" s="254"/>
      <c r="L127" s="254"/>
      <c r="M127" s="254"/>
      <c r="N127" s="254"/>
      <c r="O127" s="254"/>
      <c r="P127" s="254"/>
      <c r="Q127" s="254"/>
      <c r="R127" s="254"/>
      <c r="S127" s="35"/>
    </row>
    <row r="128" spans="2:28" x14ac:dyDescent="0.25">
      <c r="B128" s="14"/>
      <c r="C128" s="344" t="s">
        <v>99</v>
      </c>
      <c r="D128" s="362"/>
      <c r="E128" s="363">
        <f>GETPIVOTDATA("Sum of 3 bed net",Pivot!$B$235,"Application Type",)</f>
        <v>10</v>
      </c>
      <c r="F128" s="344"/>
      <c r="G128" s="363">
        <f>GETPIVOTDATA("Sum of 3 bed net",Pivot!$B$235,"Application Type","PA")</f>
        <v>2</v>
      </c>
      <c r="H128" s="344"/>
      <c r="I128" s="231">
        <f t="shared" si="6"/>
        <v>12</v>
      </c>
      <c r="J128" s="57">
        <f>I128/$I$130</f>
        <v>7.3170731707317069E-2</v>
      </c>
      <c r="K128" s="254"/>
      <c r="L128" s="254"/>
      <c r="M128" s="254"/>
      <c r="N128" s="254"/>
      <c r="O128" s="254"/>
      <c r="P128" s="254"/>
      <c r="Q128" s="254"/>
      <c r="R128" s="254"/>
      <c r="S128" s="35"/>
    </row>
    <row r="129" spans="2:19" x14ac:dyDescent="0.25">
      <c r="B129" s="14"/>
      <c r="C129" s="344" t="s">
        <v>100</v>
      </c>
      <c r="D129" s="362"/>
      <c r="E129" s="363">
        <f>GETPIVOTDATA("Sum of 4 bed net",Pivot!$B$235,"Application Type",)+GETPIVOTDATA("Sum of 5 bed net",Pivot!$B$235,"Application Type",)+GETPIVOTDATA("Sum of 6 bed net",Pivot!$B$235,"Application Type",)+GETPIVOTDATA("Sum of 7 bed net",Pivot!$B$235,"Application Type",)+GETPIVOTDATA("Sum of 8 bed net",Pivot!$B$235,"Application Type",)+GETPIVOTDATA("Sum of 9 bed net",Pivot!$B$235,"Application Type",)</f>
        <v>10</v>
      </c>
      <c r="F129" s="344"/>
      <c r="G129" s="363">
        <f>GETPIVOTDATA("Sum of 4 bed net",Pivot!$B$235,"Application Type","PA")</f>
        <v>0</v>
      </c>
      <c r="H129" s="344"/>
      <c r="I129" s="231">
        <f t="shared" si="6"/>
        <v>10</v>
      </c>
      <c r="J129" s="57">
        <f>I129/$I$130</f>
        <v>6.097560975609756E-2</v>
      </c>
      <c r="K129" s="254"/>
      <c r="L129" s="254"/>
      <c r="M129" s="254"/>
      <c r="N129" s="254"/>
      <c r="O129" s="254"/>
      <c r="P129" s="254"/>
      <c r="Q129" s="254"/>
      <c r="R129" s="254"/>
      <c r="S129" s="35"/>
    </row>
    <row r="130" spans="2:19" x14ac:dyDescent="0.25">
      <c r="B130" s="14"/>
      <c r="C130" s="356" t="s">
        <v>6</v>
      </c>
      <c r="D130" s="338"/>
      <c r="E130" s="357">
        <f>SUM(E126:F129)</f>
        <v>125</v>
      </c>
      <c r="F130" s="357"/>
      <c r="G130" s="358">
        <f>SUM(G126:H129)</f>
        <v>39</v>
      </c>
      <c r="H130" s="359"/>
      <c r="I130" s="228">
        <f>SUM(E130:H130)</f>
        <v>164</v>
      </c>
      <c r="J130" s="230">
        <f>SUM(J126:J129)</f>
        <v>1</v>
      </c>
      <c r="K130" s="254"/>
      <c r="L130" s="254"/>
      <c r="M130" s="254"/>
      <c r="N130" s="254"/>
      <c r="O130" s="254"/>
      <c r="P130" s="254"/>
      <c r="Q130" s="254"/>
      <c r="S130" s="35"/>
    </row>
    <row r="131" spans="2:19" x14ac:dyDescent="0.25">
      <c r="B131" s="14"/>
      <c r="C131" s="338" t="s">
        <v>101</v>
      </c>
      <c r="D131" s="360"/>
      <c r="E131" s="361">
        <f>E130/I130</f>
        <v>0.76219512195121952</v>
      </c>
      <c r="F131" s="361"/>
      <c r="G131" s="361">
        <f>G130/I130</f>
        <v>0.23780487804878048</v>
      </c>
      <c r="H131" s="361"/>
      <c r="I131" s="339"/>
      <c r="J131" s="340"/>
      <c r="K131" s="254"/>
      <c r="L131" s="254"/>
      <c r="M131" s="254"/>
      <c r="N131" s="254"/>
      <c r="O131" s="254"/>
      <c r="P131" s="254"/>
      <c r="Q131" s="254"/>
      <c r="S131" s="35"/>
    </row>
    <row r="132" spans="2:19" x14ac:dyDescent="0.25">
      <c r="B132" s="11"/>
      <c r="J132" s="254"/>
      <c r="K132" s="254"/>
      <c r="L132" s="254"/>
      <c r="M132" s="254"/>
      <c r="N132" s="254"/>
      <c r="O132" s="254"/>
      <c r="P132" s="254"/>
      <c r="Q132" s="254"/>
      <c r="S132" s="35"/>
    </row>
    <row r="133" spans="2:19" x14ac:dyDescent="0.25">
      <c r="B133" s="11"/>
      <c r="J133" s="254"/>
      <c r="K133" s="254"/>
      <c r="L133" s="254"/>
      <c r="M133" s="254"/>
      <c r="N133" s="254"/>
      <c r="O133" s="254"/>
      <c r="P133" s="254"/>
      <c r="Q133" s="254"/>
      <c r="S133" s="35"/>
    </row>
    <row r="134" spans="2:19" x14ac:dyDescent="0.25">
      <c r="B134" s="11"/>
      <c r="J134" s="254"/>
      <c r="K134" s="254"/>
      <c r="L134" s="254"/>
      <c r="M134" s="254"/>
      <c r="N134" s="254"/>
      <c r="O134" s="254"/>
      <c r="P134" s="254"/>
      <c r="Q134" s="254"/>
      <c r="S134" s="35"/>
    </row>
    <row r="135" spans="2:19" x14ac:dyDescent="0.25">
      <c r="B135" s="11"/>
      <c r="J135" s="254"/>
      <c r="K135" s="254"/>
      <c r="L135" s="254"/>
      <c r="M135" s="254"/>
      <c r="N135" s="254"/>
      <c r="O135" s="254"/>
      <c r="P135" s="254"/>
      <c r="Q135" s="254"/>
      <c r="S135" s="35"/>
    </row>
    <row r="136" spans="2:19" x14ac:dyDescent="0.25">
      <c r="B136" s="11"/>
      <c r="J136" s="254"/>
      <c r="K136" s="254"/>
      <c r="L136" s="254"/>
      <c r="M136" s="254"/>
      <c r="N136" s="254"/>
      <c r="O136" s="254"/>
      <c r="P136" s="254"/>
      <c r="Q136" s="254"/>
      <c r="S136" s="35"/>
    </row>
    <row r="137" spans="2:19" x14ac:dyDescent="0.25">
      <c r="B137" s="11"/>
      <c r="J137" s="254"/>
      <c r="K137" s="254"/>
      <c r="L137" s="254"/>
      <c r="M137" s="254"/>
      <c r="N137" s="254"/>
      <c r="O137" s="254"/>
      <c r="P137" s="254"/>
      <c r="Q137" s="254"/>
      <c r="S137" s="35"/>
    </row>
    <row r="138" spans="2:19" x14ac:dyDescent="0.25">
      <c r="B138" s="11"/>
      <c r="J138" s="254"/>
      <c r="K138" s="254"/>
      <c r="L138" s="254"/>
      <c r="M138" s="254"/>
      <c r="N138" s="254"/>
      <c r="O138" s="254"/>
      <c r="P138" s="254"/>
      <c r="Q138" s="254"/>
      <c r="S138" s="35"/>
    </row>
    <row r="139" spans="2:19" x14ac:dyDescent="0.25">
      <c r="B139" s="11"/>
      <c r="C139" s="243" t="s">
        <v>102</v>
      </c>
      <c r="D139" s="243" t="s">
        <v>103</v>
      </c>
      <c r="J139" s="254"/>
      <c r="K139" s="254"/>
      <c r="L139" s="254"/>
      <c r="M139" s="254"/>
      <c r="N139" s="254"/>
      <c r="O139" s="254"/>
      <c r="P139" s="254"/>
      <c r="Q139" s="254"/>
      <c r="S139" s="35"/>
    </row>
    <row r="140" spans="2:19" x14ac:dyDescent="0.25">
      <c r="B140" s="14"/>
      <c r="C140" s="354" t="s">
        <v>94</v>
      </c>
      <c r="D140" s="355"/>
      <c r="E140" s="353" t="s">
        <v>95</v>
      </c>
      <c r="F140" s="354"/>
      <c r="G140" s="353" t="s">
        <v>96</v>
      </c>
      <c r="H140" s="354"/>
      <c r="I140" s="353" t="s">
        <v>6</v>
      </c>
      <c r="J140" s="354"/>
      <c r="K140" s="353" t="s">
        <v>104</v>
      </c>
      <c r="L140" s="354"/>
      <c r="M140" s="353" t="s">
        <v>105</v>
      </c>
      <c r="N140" s="354"/>
      <c r="O140" s="254"/>
      <c r="P140" s="254"/>
      <c r="Q140" s="254"/>
      <c r="S140" s="35"/>
    </row>
    <row r="141" spans="2:19" x14ac:dyDescent="0.25">
      <c r="B141" s="14"/>
      <c r="C141" s="343" t="s">
        <v>80</v>
      </c>
      <c r="D141" s="344"/>
      <c r="E141" s="345">
        <v>304</v>
      </c>
      <c r="F141" s="346"/>
      <c r="G141" s="345">
        <v>156</v>
      </c>
      <c r="H141" s="346"/>
      <c r="I141" s="345">
        <f t="shared" ref="I141:I146" si="7">SUM(E141:H141)</f>
        <v>460</v>
      </c>
      <c r="J141" s="346"/>
      <c r="K141" s="347">
        <f t="shared" ref="K141:K146" si="8">E141/I141</f>
        <v>0.66086956521739126</v>
      </c>
      <c r="L141" s="348"/>
      <c r="M141" s="347">
        <f t="shared" ref="M141:M146" si="9">G141/I141</f>
        <v>0.33913043478260868</v>
      </c>
      <c r="N141" s="348"/>
      <c r="O141" s="254"/>
      <c r="P141" s="254"/>
      <c r="Q141" s="254"/>
      <c r="S141" s="35"/>
    </row>
    <row r="142" spans="2:19" x14ac:dyDescent="0.25">
      <c r="B142" s="14"/>
      <c r="C142" s="343" t="s">
        <v>81</v>
      </c>
      <c r="D142" s="344"/>
      <c r="E142" s="345">
        <v>294</v>
      </c>
      <c r="F142" s="346"/>
      <c r="G142" s="345">
        <v>88</v>
      </c>
      <c r="H142" s="346"/>
      <c r="I142" s="345">
        <f t="shared" si="7"/>
        <v>382</v>
      </c>
      <c r="J142" s="346"/>
      <c r="K142" s="347">
        <f t="shared" si="8"/>
        <v>0.76963350785340312</v>
      </c>
      <c r="L142" s="348"/>
      <c r="M142" s="347">
        <f t="shared" si="9"/>
        <v>0.23036649214659685</v>
      </c>
      <c r="N142" s="348"/>
      <c r="O142" s="254"/>
      <c r="P142" s="254"/>
      <c r="Q142" s="254"/>
      <c r="S142" s="35"/>
    </row>
    <row r="143" spans="2:19" x14ac:dyDescent="0.25">
      <c r="B143" s="14"/>
      <c r="C143" s="343" t="s">
        <v>82</v>
      </c>
      <c r="D143" s="344"/>
      <c r="E143" s="345">
        <v>360</v>
      </c>
      <c r="F143" s="346"/>
      <c r="G143" s="345">
        <v>59</v>
      </c>
      <c r="H143" s="346"/>
      <c r="I143" s="345">
        <f t="shared" si="7"/>
        <v>419</v>
      </c>
      <c r="J143" s="346"/>
      <c r="K143" s="347">
        <f t="shared" si="8"/>
        <v>0.85918854415274459</v>
      </c>
      <c r="L143" s="348"/>
      <c r="M143" s="347">
        <f t="shared" si="9"/>
        <v>0.14081145584725538</v>
      </c>
      <c r="N143" s="348"/>
      <c r="O143" s="254"/>
      <c r="P143" s="254"/>
      <c r="Q143" s="254"/>
      <c r="S143" s="35"/>
    </row>
    <row r="144" spans="2:19" x14ac:dyDescent="0.25">
      <c r="B144" s="14"/>
      <c r="C144" s="343" t="s">
        <v>83</v>
      </c>
      <c r="D144" s="344"/>
      <c r="E144" s="345">
        <v>285</v>
      </c>
      <c r="F144" s="346"/>
      <c r="G144" s="345">
        <v>46</v>
      </c>
      <c r="H144" s="346"/>
      <c r="I144" s="345">
        <f t="shared" si="7"/>
        <v>331</v>
      </c>
      <c r="J144" s="346"/>
      <c r="K144" s="347">
        <f t="shared" si="8"/>
        <v>0.86102719033232633</v>
      </c>
      <c r="L144" s="348"/>
      <c r="M144" s="347">
        <f t="shared" si="9"/>
        <v>0.13897280966767372</v>
      </c>
      <c r="N144" s="348"/>
      <c r="O144" s="254"/>
      <c r="P144" s="254"/>
      <c r="Q144" s="254"/>
      <c r="S144" s="35"/>
    </row>
    <row r="145" spans="2:19" x14ac:dyDescent="0.25">
      <c r="B145" s="14"/>
      <c r="C145" s="343" t="s">
        <v>84</v>
      </c>
      <c r="D145" s="344"/>
      <c r="E145" s="345">
        <v>180</v>
      </c>
      <c r="F145" s="346"/>
      <c r="G145" s="345">
        <v>26</v>
      </c>
      <c r="H145" s="346"/>
      <c r="I145" s="345">
        <f t="shared" si="7"/>
        <v>206</v>
      </c>
      <c r="J145" s="346"/>
      <c r="K145" s="347">
        <f t="shared" si="8"/>
        <v>0.87378640776699024</v>
      </c>
      <c r="L145" s="348"/>
      <c r="M145" s="347">
        <f t="shared" si="9"/>
        <v>0.12621359223300971</v>
      </c>
      <c r="N145" s="348"/>
      <c r="O145" s="254"/>
      <c r="P145" s="254"/>
      <c r="Q145" s="254"/>
      <c r="S145" s="35"/>
    </row>
    <row r="146" spans="2:19" x14ac:dyDescent="0.25">
      <c r="B146" s="14"/>
      <c r="C146" s="349" t="s">
        <v>8</v>
      </c>
      <c r="D146" s="350"/>
      <c r="E146" s="351">
        <f>E130</f>
        <v>125</v>
      </c>
      <c r="F146" s="352"/>
      <c r="G146" s="351">
        <f>G130</f>
        <v>39</v>
      </c>
      <c r="H146" s="352"/>
      <c r="I146" s="351">
        <f t="shared" si="7"/>
        <v>164</v>
      </c>
      <c r="J146" s="352"/>
      <c r="K146" s="347">
        <f t="shared" si="8"/>
        <v>0.76219512195121952</v>
      </c>
      <c r="L146" s="348"/>
      <c r="M146" s="347">
        <f t="shared" si="9"/>
        <v>0.23780487804878048</v>
      </c>
      <c r="N146" s="348"/>
      <c r="O146" s="254"/>
      <c r="P146" s="254"/>
      <c r="Q146" s="254"/>
      <c r="S146" s="35"/>
    </row>
    <row r="147" spans="2:19" x14ac:dyDescent="0.25">
      <c r="B147" s="14"/>
      <c r="C147" s="337" t="s">
        <v>6</v>
      </c>
      <c r="D147" s="338"/>
      <c r="E147" s="341">
        <f>SUM(E141:F145)</f>
        <v>1423</v>
      </c>
      <c r="F147" s="342"/>
      <c r="G147" s="341">
        <f>SUM(G141:H145)</f>
        <v>375</v>
      </c>
      <c r="H147" s="342"/>
      <c r="I147" s="341">
        <f>SUM(I141:J145)</f>
        <v>1798</v>
      </c>
      <c r="J147" s="342"/>
      <c r="K147" s="339"/>
      <c r="L147" s="340"/>
      <c r="M147" s="339"/>
      <c r="N147" s="340"/>
      <c r="O147" s="254"/>
      <c r="P147" s="254"/>
      <c r="Q147" s="254"/>
      <c r="S147" s="35"/>
    </row>
    <row r="148" spans="2:19" x14ac:dyDescent="0.25">
      <c r="B148" s="14"/>
      <c r="C148" s="337" t="s">
        <v>101</v>
      </c>
      <c r="D148" s="338"/>
      <c r="E148" s="339">
        <f>E147/I147</f>
        <v>0.79143492769744161</v>
      </c>
      <c r="F148" s="340"/>
      <c r="G148" s="339">
        <f>G147/I147</f>
        <v>0.20856507230255839</v>
      </c>
      <c r="H148" s="340"/>
      <c r="I148" s="339"/>
      <c r="J148" s="340"/>
      <c r="K148" s="339"/>
      <c r="L148" s="340"/>
      <c r="M148" s="339"/>
      <c r="N148" s="340"/>
      <c r="O148" s="254"/>
      <c r="P148" s="254"/>
      <c r="Q148" s="254"/>
      <c r="S148" s="35"/>
    </row>
    <row r="149" spans="2:19" x14ac:dyDescent="0.25">
      <c r="B149" s="11"/>
      <c r="J149" s="254"/>
      <c r="K149" s="254"/>
      <c r="L149" s="254"/>
      <c r="M149" s="254"/>
      <c r="N149" s="254"/>
      <c r="O149" s="254"/>
      <c r="P149" s="254"/>
      <c r="Q149" s="254"/>
      <c r="S149" s="35"/>
    </row>
    <row r="150" spans="2:19" x14ac:dyDescent="0.25">
      <c r="B150" s="11"/>
      <c r="J150" s="254"/>
      <c r="K150" s="254"/>
      <c r="L150" s="254"/>
      <c r="M150" s="254"/>
      <c r="N150" s="254"/>
      <c r="O150" s="254"/>
      <c r="P150" s="254"/>
      <c r="Q150" s="254"/>
      <c r="S150" s="35"/>
    </row>
    <row r="151" spans="2:19" x14ac:dyDescent="0.25">
      <c r="B151" s="11"/>
      <c r="J151" s="254"/>
      <c r="K151" s="254"/>
      <c r="L151" s="254"/>
      <c r="M151" s="254"/>
      <c r="N151" s="254"/>
      <c r="O151" s="254"/>
      <c r="P151" s="254"/>
      <c r="Q151" s="254"/>
      <c r="S151" s="35"/>
    </row>
    <row r="152" spans="2:19" x14ac:dyDescent="0.25">
      <c r="B152" s="11"/>
      <c r="E152" s="58"/>
      <c r="J152" s="254"/>
      <c r="K152" s="254"/>
      <c r="L152" s="254"/>
      <c r="M152" s="254"/>
      <c r="N152" s="254"/>
      <c r="O152" s="254"/>
      <c r="P152" s="254"/>
      <c r="Q152" s="254"/>
      <c r="S152" s="35"/>
    </row>
    <row r="153" spans="2:19" x14ac:dyDescent="0.25">
      <c r="B153" s="11"/>
      <c r="C153" s="243" t="s">
        <v>106</v>
      </c>
      <c r="D153" s="243" t="s">
        <v>107</v>
      </c>
      <c r="E153" s="58"/>
      <c r="J153" s="254"/>
      <c r="K153" s="254"/>
      <c r="L153" s="254"/>
      <c r="M153" s="254"/>
      <c r="N153" s="254"/>
      <c r="O153" s="254"/>
      <c r="P153" s="254"/>
      <c r="Q153" s="254"/>
      <c r="S153" s="35"/>
    </row>
    <row r="154" spans="2:19" x14ac:dyDescent="0.25">
      <c r="B154" s="14"/>
      <c r="C154" s="226" t="s">
        <v>62</v>
      </c>
      <c r="D154" s="227" t="s">
        <v>91</v>
      </c>
      <c r="E154" s="58"/>
      <c r="L154" s="254"/>
      <c r="M154" s="254"/>
      <c r="N154" s="254"/>
      <c r="O154" s="254"/>
      <c r="P154" s="254"/>
      <c r="Q154" s="254"/>
      <c r="S154" s="35"/>
    </row>
    <row r="155" spans="2:19" x14ac:dyDescent="0.25">
      <c r="B155" s="14"/>
      <c r="C155" s="59" t="s">
        <v>67</v>
      </c>
      <c r="D155" s="60">
        <v>0.5</v>
      </c>
      <c r="E155" s="58"/>
      <c r="L155" s="254"/>
      <c r="M155" s="254"/>
      <c r="N155" s="254"/>
      <c r="O155" s="254"/>
      <c r="P155" s="254"/>
      <c r="Q155" s="254"/>
      <c r="S155" s="35"/>
    </row>
    <row r="156" spans="2:19" x14ac:dyDescent="0.25">
      <c r="B156" s="14"/>
      <c r="C156" s="59" t="s">
        <v>68</v>
      </c>
      <c r="D156" s="60">
        <v>0.72</v>
      </c>
      <c r="E156" s="58"/>
      <c r="Q156" s="254"/>
      <c r="S156" s="35"/>
    </row>
    <row r="157" spans="2:19" x14ac:dyDescent="0.25">
      <c r="B157" s="14"/>
      <c r="C157" s="59" t="s">
        <v>69</v>
      </c>
      <c r="D157" s="60">
        <v>0.83</v>
      </c>
      <c r="E157" s="58"/>
      <c r="F157" s="243" t="s">
        <v>108</v>
      </c>
      <c r="G157" s="243" t="s">
        <v>109</v>
      </c>
      <c r="H157" s="294"/>
      <c r="I157" s="294"/>
      <c r="J157" s="294"/>
      <c r="K157" s="294"/>
      <c r="Q157" s="254"/>
      <c r="S157" s="35"/>
    </row>
    <row r="158" spans="2:19" x14ac:dyDescent="0.25">
      <c r="B158" s="14"/>
      <c r="C158" s="59" t="s">
        <v>70</v>
      </c>
      <c r="D158" s="60">
        <v>0.41</v>
      </c>
      <c r="E158" s="58"/>
      <c r="F158" s="61" t="s">
        <v>62</v>
      </c>
      <c r="G158" s="61" t="s">
        <v>110</v>
      </c>
      <c r="H158" s="61" t="s">
        <v>111</v>
      </c>
      <c r="I158" s="61" t="s">
        <v>6</v>
      </c>
      <c r="J158" s="61" t="s">
        <v>112</v>
      </c>
      <c r="K158" s="61" t="s">
        <v>113</v>
      </c>
      <c r="L158" s="254"/>
      <c r="M158" s="254"/>
      <c r="N158" s="254"/>
      <c r="O158" s="254"/>
      <c r="P158" s="254"/>
      <c r="Q158" s="254"/>
      <c r="S158" s="35"/>
    </row>
    <row r="159" spans="2:19" x14ac:dyDescent="0.25">
      <c r="B159" s="14"/>
      <c r="C159" s="59" t="s">
        <v>71</v>
      </c>
      <c r="D159" s="60">
        <v>0.27</v>
      </c>
      <c r="E159" s="58"/>
      <c r="F159" s="59" t="s">
        <v>77</v>
      </c>
      <c r="G159" s="62">
        <v>63</v>
      </c>
      <c r="H159" s="62">
        <v>172</v>
      </c>
      <c r="I159" s="62">
        <f t="shared" ref="I159:I164" si="10">SUM(G159:H159)</f>
        <v>235</v>
      </c>
      <c r="J159" s="60">
        <f>G159/I159</f>
        <v>0.26808510638297872</v>
      </c>
      <c r="K159" s="60">
        <f>H159/I159</f>
        <v>0.73191489361702122</v>
      </c>
      <c r="L159" s="254"/>
      <c r="M159" s="254"/>
      <c r="N159" s="254"/>
      <c r="O159" s="254"/>
      <c r="P159" s="254"/>
      <c r="Q159" s="254"/>
      <c r="S159" s="35"/>
    </row>
    <row r="160" spans="2:19" x14ac:dyDescent="0.25">
      <c r="B160" s="14"/>
      <c r="C160" s="59" t="s">
        <v>72</v>
      </c>
      <c r="D160" s="60">
        <v>0.61</v>
      </c>
      <c r="E160" s="58"/>
      <c r="F160" s="59" t="s">
        <v>78</v>
      </c>
      <c r="G160" s="62">
        <v>238</v>
      </c>
      <c r="H160" s="62">
        <v>66</v>
      </c>
      <c r="I160" s="62">
        <f t="shared" si="10"/>
        <v>304</v>
      </c>
      <c r="J160" s="60">
        <f>G160/I160</f>
        <v>0.78289473684210531</v>
      </c>
      <c r="K160" s="60">
        <f>H160/I160</f>
        <v>0.21710526315789475</v>
      </c>
      <c r="L160" s="254"/>
      <c r="M160" s="254"/>
      <c r="N160" s="254"/>
      <c r="O160" s="254"/>
      <c r="P160" s="254"/>
      <c r="Q160" s="254"/>
      <c r="S160" s="35"/>
    </row>
    <row r="161" spans="2:19" x14ac:dyDescent="0.25">
      <c r="B161" s="14"/>
      <c r="C161" s="59" t="s">
        <v>73</v>
      </c>
      <c r="D161" s="60">
        <v>7.0000000000000007E-2</v>
      </c>
      <c r="E161" s="58"/>
      <c r="F161" s="59" t="s">
        <v>79</v>
      </c>
      <c r="G161" s="62">
        <v>304</v>
      </c>
      <c r="H161" s="62">
        <v>187</v>
      </c>
      <c r="I161" s="62">
        <f t="shared" si="10"/>
        <v>491</v>
      </c>
      <c r="J161" s="60">
        <f>G161/I161</f>
        <v>0.61914460285132378</v>
      </c>
      <c r="K161" s="60">
        <f>H161/I161</f>
        <v>0.38085539714867617</v>
      </c>
      <c r="L161" s="254"/>
      <c r="M161" s="254"/>
      <c r="N161" s="254"/>
      <c r="O161" s="254"/>
      <c r="P161" s="254"/>
      <c r="Q161" s="254"/>
      <c r="S161" s="35"/>
    </row>
    <row r="162" spans="2:19" x14ac:dyDescent="0.25">
      <c r="B162" s="14"/>
      <c r="C162" s="59" t="s">
        <v>74</v>
      </c>
      <c r="D162" s="60">
        <v>0.67</v>
      </c>
      <c r="E162" s="58"/>
      <c r="F162" s="59" t="s">
        <v>80</v>
      </c>
      <c r="G162" s="62">
        <v>242</v>
      </c>
      <c r="H162" s="62">
        <v>218</v>
      </c>
      <c r="I162" s="62">
        <f t="shared" si="10"/>
        <v>460</v>
      </c>
      <c r="J162" s="60">
        <f>G162/I162</f>
        <v>0.52608695652173909</v>
      </c>
      <c r="K162" s="60">
        <f>H162/I162</f>
        <v>0.47391304347826085</v>
      </c>
      <c r="L162" s="254"/>
      <c r="M162" s="254"/>
      <c r="N162" s="254"/>
      <c r="O162" s="254"/>
      <c r="P162" s="254"/>
      <c r="Q162" s="254"/>
      <c r="S162" s="35"/>
    </row>
    <row r="163" spans="2:19" x14ac:dyDescent="0.25">
      <c r="B163" s="14"/>
      <c r="C163" s="59" t="s">
        <v>75</v>
      </c>
      <c r="D163" s="60">
        <v>0.3</v>
      </c>
      <c r="E163" s="58"/>
      <c r="F163" s="59" t="s">
        <v>81</v>
      </c>
      <c r="G163" s="62">
        <v>165</v>
      </c>
      <c r="H163" s="62">
        <v>217</v>
      </c>
      <c r="I163" s="62">
        <f t="shared" si="10"/>
        <v>382</v>
      </c>
      <c r="J163" s="60">
        <f t="shared" ref="J163:J164" si="11">G163/I163</f>
        <v>0.43193717277486909</v>
      </c>
      <c r="K163" s="60">
        <f t="shared" ref="K163:K164" si="12">H163/I163</f>
        <v>0.56806282722513091</v>
      </c>
      <c r="L163" s="254"/>
      <c r="M163" s="254"/>
      <c r="N163" s="254"/>
      <c r="O163" s="254"/>
      <c r="P163" s="254"/>
      <c r="Q163" s="254"/>
      <c r="S163" s="35"/>
    </row>
    <row r="164" spans="2:19" x14ac:dyDescent="0.25">
      <c r="B164" s="14"/>
      <c r="C164" s="59" t="s">
        <v>76</v>
      </c>
      <c r="D164" s="60">
        <v>0.79</v>
      </c>
      <c r="E164" s="63"/>
      <c r="F164" s="59" t="s">
        <v>82</v>
      </c>
      <c r="G164" s="62">
        <v>125</v>
      </c>
      <c r="H164" s="62">
        <v>294</v>
      </c>
      <c r="I164" s="62">
        <f t="shared" si="10"/>
        <v>419</v>
      </c>
      <c r="J164" s="60">
        <f t="shared" si="11"/>
        <v>0.29832935560859186</v>
      </c>
      <c r="K164" s="60">
        <f t="shared" si="12"/>
        <v>0.70167064439140814</v>
      </c>
      <c r="L164" s="254"/>
      <c r="M164" s="254"/>
      <c r="N164" s="254"/>
      <c r="O164" s="254"/>
      <c r="P164" s="254"/>
      <c r="Q164" s="254"/>
      <c r="S164" s="35"/>
    </row>
    <row r="165" spans="2:19" x14ac:dyDescent="0.25">
      <c r="B165" s="14"/>
      <c r="C165" s="59" t="s">
        <v>77</v>
      </c>
      <c r="D165" s="60">
        <v>0.73</v>
      </c>
      <c r="E165" s="58"/>
      <c r="F165" s="59" t="s">
        <v>83</v>
      </c>
      <c r="G165" s="62">
        <v>98</v>
      </c>
      <c r="H165" s="62">
        <v>233</v>
      </c>
      <c r="I165" s="62">
        <v>331</v>
      </c>
      <c r="J165" s="60">
        <v>0.29607250755287007</v>
      </c>
      <c r="K165" s="60">
        <v>0.70392749244712993</v>
      </c>
      <c r="L165" s="254"/>
      <c r="M165" s="254"/>
      <c r="N165" s="254"/>
      <c r="O165" s="254"/>
      <c r="P165" s="254"/>
      <c r="Q165" s="254"/>
      <c r="S165" s="35"/>
    </row>
    <row r="166" spans="2:19" x14ac:dyDescent="0.25">
      <c r="B166" s="14"/>
      <c r="C166" s="59" t="s">
        <v>78</v>
      </c>
      <c r="D166" s="60">
        <v>0.22</v>
      </c>
      <c r="F166" s="59" t="s">
        <v>84</v>
      </c>
      <c r="G166" s="62">
        <v>107</v>
      </c>
      <c r="H166" s="62">
        <v>99</v>
      </c>
      <c r="I166" s="62">
        <v>206</v>
      </c>
      <c r="J166" s="60">
        <v>0.51941747572815533</v>
      </c>
      <c r="K166" s="60">
        <v>0.48058252427184467</v>
      </c>
      <c r="L166" s="254"/>
      <c r="M166" s="254"/>
      <c r="N166" s="254"/>
      <c r="O166" s="254"/>
      <c r="P166" s="254"/>
      <c r="Q166" s="254"/>
      <c r="S166" s="35"/>
    </row>
    <row r="167" spans="2:19" x14ac:dyDescent="0.25">
      <c r="B167" s="14"/>
      <c r="C167" s="59" t="s">
        <v>79</v>
      </c>
      <c r="D167" s="60">
        <v>0.38</v>
      </c>
      <c r="F167" s="102" t="s">
        <v>8</v>
      </c>
      <c r="G167" s="62">
        <f>GETPIVOTDATA("Net Dwellings",Pivot!$B$261,"Large Site",)</f>
        <v>63</v>
      </c>
      <c r="H167" s="62">
        <f>GETPIVOTDATA("Net Dwellings",Pivot!$B$261,"Large Site","Y")</f>
        <v>101</v>
      </c>
      <c r="I167" s="62">
        <f>SUM(G167:H167)</f>
        <v>164</v>
      </c>
      <c r="J167" s="60">
        <f>G167/I167</f>
        <v>0.38414634146341464</v>
      </c>
      <c r="K167" s="60">
        <f>H167/I167</f>
        <v>0.61585365853658536</v>
      </c>
      <c r="L167" s="254"/>
      <c r="M167" s="254"/>
      <c r="N167" s="254"/>
      <c r="O167" s="254"/>
      <c r="P167" s="254"/>
      <c r="Q167" s="254"/>
      <c r="S167" s="35"/>
    </row>
    <row r="168" spans="2:19" x14ac:dyDescent="0.25">
      <c r="B168" s="14"/>
      <c r="C168" s="59" t="s">
        <v>80</v>
      </c>
      <c r="D168" s="60">
        <v>0.47</v>
      </c>
      <c r="F168" s="61" t="s">
        <v>114</v>
      </c>
      <c r="G168" s="103">
        <f>SUM(G159:G167)</f>
        <v>1405</v>
      </c>
      <c r="H168" s="103">
        <f>SUM(H159:H167)</f>
        <v>1587</v>
      </c>
      <c r="I168" s="103">
        <f>SUM(I159:I167)</f>
        <v>2992</v>
      </c>
      <c r="J168" s="104"/>
      <c r="K168" s="104"/>
      <c r="L168" s="254"/>
      <c r="M168" s="254"/>
      <c r="N168" s="254"/>
      <c r="O168" s="254"/>
      <c r="P168" s="254"/>
      <c r="Q168" s="254"/>
      <c r="S168" s="35"/>
    </row>
    <row r="169" spans="2:19" x14ac:dyDescent="0.25">
      <c r="B169" s="14"/>
      <c r="C169" s="59" t="s">
        <v>81</v>
      </c>
      <c r="D169" s="60">
        <v>0.56999999999999995</v>
      </c>
      <c r="F169" s="61" t="s">
        <v>115</v>
      </c>
      <c r="G169" s="103">
        <f>AVERAGE(G159:G167)</f>
        <v>156.11111111111111</v>
      </c>
      <c r="H169" s="103">
        <f>AVERAGE(H159:H167)</f>
        <v>176.33333333333334</v>
      </c>
      <c r="I169" s="103">
        <f>AVERAGE(I159:I167)</f>
        <v>332.44444444444446</v>
      </c>
      <c r="J169" s="104">
        <f>AVERAGE(J159:J167)</f>
        <v>0.45845713952511641</v>
      </c>
      <c r="K169" s="104">
        <f>AVERAGE(K159:K167)</f>
        <v>0.54154286047488354</v>
      </c>
      <c r="L169" s="254"/>
      <c r="M169" s="254"/>
      <c r="N169" s="254"/>
      <c r="O169" s="254"/>
      <c r="P169" s="254"/>
      <c r="Q169" s="254"/>
      <c r="S169" s="35"/>
    </row>
    <row r="170" spans="2:19" x14ac:dyDescent="0.25">
      <c r="B170" s="14"/>
      <c r="C170" s="59" t="s">
        <v>82</v>
      </c>
      <c r="D170" s="60">
        <f>K164</f>
        <v>0.70167064439140814</v>
      </c>
      <c r="J170" s="254"/>
      <c r="K170" s="254"/>
      <c r="L170" s="254"/>
      <c r="M170" s="254"/>
      <c r="N170" s="254"/>
      <c r="O170" s="254"/>
      <c r="P170" s="254"/>
      <c r="Q170" s="254"/>
      <c r="S170" s="35"/>
    </row>
    <row r="171" spans="2:19" x14ac:dyDescent="0.25">
      <c r="B171" s="14"/>
      <c r="C171" s="59" t="s">
        <v>83</v>
      </c>
      <c r="D171" s="60">
        <f>K165</f>
        <v>0.70392749244712993</v>
      </c>
      <c r="J171" s="254"/>
      <c r="K171" s="254"/>
      <c r="L171" s="254"/>
      <c r="M171" s="254"/>
      <c r="N171" s="254"/>
      <c r="O171" s="254"/>
      <c r="P171" s="254"/>
      <c r="Q171" s="254"/>
      <c r="S171" s="35"/>
    </row>
    <row r="172" spans="2:19" x14ac:dyDescent="0.25">
      <c r="B172" s="14"/>
      <c r="C172" s="59" t="s">
        <v>84</v>
      </c>
      <c r="D172" s="60">
        <f>K166</f>
        <v>0.48058252427184467</v>
      </c>
      <c r="J172" s="254"/>
      <c r="K172" s="254"/>
      <c r="L172" s="254"/>
      <c r="M172" s="254"/>
      <c r="N172" s="254"/>
      <c r="O172" s="254"/>
      <c r="P172" s="254"/>
      <c r="Q172" s="254"/>
      <c r="S172" s="35"/>
    </row>
    <row r="173" spans="2:19" x14ac:dyDescent="0.25">
      <c r="B173" s="14"/>
      <c r="C173" s="102" t="s">
        <v>8</v>
      </c>
      <c r="D173" s="105">
        <f>K167</f>
        <v>0.61585365853658536</v>
      </c>
      <c r="J173" s="254"/>
      <c r="K173" s="254"/>
      <c r="L173" s="254"/>
      <c r="M173" s="254"/>
      <c r="N173" s="254"/>
      <c r="O173" s="254"/>
      <c r="P173" s="254"/>
      <c r="Q173" s="254"/>
      <c r="S173" s="35"/>
    </row>
    <row r="174" spans="2:19" x14ac:dyDescent="0.25">
      <c r="B174" s="11"/>
      <c r="J174" s="254"/>
      <c r="K174" s="254"/>
      <c r="S174" s="35"/>
    </row>
    <row r="175" spans="2:19" x14ac:dyDescent="0.25">
      <c r="B175" s="20"/>
      <c r="C175" s="37"/>
      <c r="D175" s="37"/>
      <c r="E175" s="37"/>
      <c r="F175" s="37"/>
      <c r="G175" s="37"/>
      <c r="H175" s="37"/>
      <c r="I175" s="37"/>
      <c r="J175" s="37"/>
      <c r="K175" s="37"/>
      <c r="L175" s="37"/>
      <c r="M175" s="37"/>
      <c r="N175" s="37"/>
      <c r="O175" s="37"/>
      <c r="P175" s="37"/>
      <c r="Q175" s="37"/>
      <c r="R175" s="37"/>
      <c r="S175" s="38"/>
    </row>
    <row r="176" spans="2:19" x14ac:dyDescent="0.25">
      <c r="B176" s="21"/>
      <c r="C176" s="6"/>
      <c r="D176" s="6"/>
      <c r="E176" s="6"/>
      <c r="F176" s="6"/>
      <c r="G176" s="6"/>
      <c r="H176" s="6"/>
      <c r="I176" s="6"/>
      <c r="J176" s="6"/>
      <c r="K176" s="6"/>
      <c r="L176" s="6"/>
      <c r="M176" s="6"/>
      <c r="N176" s="6"/>
      <c r="O176" s="6"/>
      <c r="P176" s="6"/>
      <c r="Q176" s="6"/>
      <c r="R176" s="6"/>
      <c r="S176" s="39"/>
    </row>
    <row r="177" spans="2:19" x14ac:dyDescent="0.25">
      <c r="B177" s="11"/>
      <c r="S177" s="35"/>
    </row>
    <row r="178" spans="2:19" x14ac:dyDescent="0.25">
      <c r="B178" s="11"/>
      <c r="S178" s="35"/>
    </row>
    <row r="179" spans="2:19" ht="21" x14ac:dyDescent="0.4">
      <c r="B179" s="11"/>
      <c r="C179" s="240" t="s">
        <v>116</v>
      </c>
      <c r="D179" s="242"/>
      <c r="E179" s="242"/>
      <c r="F179" s="242"/>
      <c r="G179" s="242"/>
      <c r="H179" s="242"/>
      <c r="I179" s="242"/>
      <c r="J179" s="242"/>
      <c r="K179" s="242"/>
      <c r="L179" s="242"/>
      <c r="M179" s="242"/>
      <c r="N179" s="242"/>
      <c r="O179" s="242"/>
      <c r="P179" s="242"/>
      <c r="Q179" s="242"/>
      <c r="S179" s="35"/>
    </row>
    <row r="180" spans="2:19" ht="21" x14ac:dyDescent="0.4">
      <c r="B180" s="11"/>
      <c r="C180" s="240"/>
      <c r="D180" s="242"/>
      <c r="E180" s="242"/>
      <c r="F180" s="242"/>
      <c r="G180" s="242"/>
      <c r="H180" s="242"/>
      <c r="I180" s="242"/>
      <c r="J180" s="242"/>
      <c r="K180" s="242"/>
      <c r="L180" s="242"/>
      <c r="M180" s="242"/>
      <c r="N180" s="242"/>
      <c r="O180" s="242"/>
      <c r="P180" s="242"/>
      <c r="Q180" s="242"/>
      <c r="S180" s="35"/>
    </row>
    <row r="181" spans="2:19" ht="13.8" x14ac:dyDescent="0.25">
      <c r="B181" s="11"/>
      <c r="C181" s="295" t="s">
        <v>117</v>
      </c>
      <c r="D181" s="242"/>
      <c r="E181" s="242"/>
      <c r="F181" s="242"/>
      <c r="G181" s="242"/>
      <c r="H181" s="242"/>
      <c r="I181" s="242"/>
      <c r="J181" s="242"/>
      <c r="K181" s="242"/>
      <c r="L181" s="295" t="s">
        <v>118</v>
      </c>
      <c r="M181" s="254"/>
      <c r="N181" s="254"/>
      <c r="O181" s="254"/>
      <c r="P181" s="242"/>
      <c r="Q181" s="242"/>
      <c r="S181" s="35"/>
    </row>
    <row r="182" spans="2:19" x14ac:dyDescent="0.25">
      <c r="B182" s="11"/>
      <c r="C182" s="243" t="s">
        <v>119</v>
      </c>
      <c r="D182" s="243" t="s">
        <v>120</v>
      </c>
      <c r="E182" s="242"/>
      <c r="F182" s="242"/>
      <c r="G182" s="242"/>
      <c r="H182" s="242"/>
      <c r="I182" s="242"/>
      <c r="J182" s="242"/>
      <c r="K182" s="242"/>
      <c r="L182" s="243" t="s">
        <v>121</v>
      </c>
      <c r="M182" s="243" t="s">
        <v>122</v>
      </c>
      <c r="N182" s="242"/>
      <c r="O182" s="242"/>
      <c r="P182" s="242"/>
      <c r="Q182" s="242"/>
      <c r="S182" s="35"/>
    </row>
    <row r="183" spans="2:19" x14ac:dyDescent="0.25">
      <c r="B183" s="14"/>
      <c r="C183" s="329" t="s">
        <v>123</v>
      </c>
      <c r="D183" s="330"/>
      <c r="E183" s="229" t="s">
        <v>8</v>
      </c>
      <c r="F183" s="242"/>
      <c r="G183" s="242"/>
      <c r="H183" s="242"/>
      <c r="I183" s="242"/>
      <c r="J183" s="242"/>
      <c r="K183" s="242"/>
      <c r="L183" s="330" t="s">
        <v>124</v>
      </c>
      <c r="M183" s="330"/>
      <c r="N183" s="229" t="s">
        <v>8</v>
      </c>
      <c r="O183" s="242"/>
      <c r="P183" s="242"/>
      <c r="Q183" s="242"/>
      <c r="R183" s="242"/>
      <c r="S183" s="35"/>
    </row>
    <row r="184" spans="2:19" x14ac:dyDescent="0.25">
      <c r="B184" s="14"/>
      <c r="C184" s="335" t="s">
        <v>125</v>
      </c>
      <c r="D184" s="332"/>
      <c r="E184" s="112">
        <f>GETPIVOTDATA("Net Dwellings",Pivot!$B$246,"Town_Centre","East Sheen")</f>
        <v>7</v>
      </c>
      <c r="F184" s="242"/>
      <c r="G184" s="242"/>
      <c r="H184" s="242"/>
      <c r="I184" s="242"/>
      <c r="J184" s="242"/>
      <c r="K184" s="242"/>
      <c r="L184" s="332" t="s">
        <v>117</v>
      </c>
      <c r="M184" s="332"/>
      <c r="N184" s="113">
        <f>E189</f>
        <v>73</v>
      </c>
      <c r="O184" s="242"/>
      <c r="P184" s="242"/>
      <c r="Q184" s="242"/>
      <c r="R184" s="242"/>
      <c r="S184" s="35"/>
    </row>
    <row r="185" spans="2:19" x14ac:dyDescent="0.25">
      <c r="B185" s="14"/>
      <c r="C185" s="335" t="s">
        <v>126</v>
      </c>
      <c r="D185" s="332"/>
      <c r="E185" s="112">
        <v>0</v>
      </c>
      <c r="F185" s="242"/>
      <c r="G185" s="242"/>
      <c r="H185" s="242"/>
      <c r="I185" s="242"/>
      <c r="J185" s="242"/>
      <c r="K185" s="242"/>
      <c r="L185" s="332" t="s">
        <v>127</v>
      </c>
      <c r="M185" s="332"/>
      <c r="N185" s="113">
        <f>GETPIVOTDATA("Net Dwellings",Pivot!$H$247,"Thames_Policy_Area","Thames Policy Area")</f>
        <v>2</v>
      </c>
      <c r="O185" s="242"/>
      <c r="P185" s="242"/>
      <c r="Q185" s="242"/>
      <c r="R185" s="242"/>
      <c r="S185" s="35"/>
    </row>
    <row r="186" spans="2:19" x14ac:dyDescent="0.25">
      <c r="B186" s="14"/>
      <c r="C186" s="335" t="s">
        <v>128</v>
      </c>
      <c r="D186" s="332"/>
      <c r="E186" s="112">
        <f>GETPIVOTDATA("Net Dwellings",Pivot!$B$246,"Town_Centre","Teddington")</f>
        <v>32</v>
      </c>
      <c r="F186" s="242"/>
      <c r="G186" s="242"/>
      <c r="H186" s="242"/>
      <c r="I186" s="242"/>
      <c r="J186" s="242"/>
      <c r="K186" s="242"/>
      <c r="L186" s="332" t="s">
        <v>129</v>
      </c>
      <c r="M186" s="332"/>
      <c r="N186" s="113">
        <f>GETPIVOTDATA("Net Dwellings",Pivot!$E$261,"Mixed Use Area","Mixed Use Area")</f>
        <v>32</v>
      </c>
      <c r="O186" s="242"/>
      <c r="P186" s="242"/>
      <c r="Q186" s="242"/>
      <c r="R186" s="242"/>
      <c r="S186" s="35"/>
    </row>
    <row r="187" spans="2:19" x14ac:dyDescent="0.25">
      <c r="B187" s="14"/>
      <c r="C187" s="335" t="s">
        <v>130</v>
      </c>
      <c r="D187" s="332"/>
      <c r="E187" s="112">
        <f>GETPIVOTDATA("Net Dwellings",Pivot!$B$246,"Town_Centre","Twickenham")</f>
        <v>34</v>
      </c>
      <c r="F187" s="242"/>
      <c r="G187" s="242"/>
      <c r="H187" s="242"/>
      <c r="I187" s="242"/>
      <c r="J187" s="242"/>
      <c r="K187" s="242"/>
      <c r="L187" s="336" t="s">
        <v>131</v>
      </c>
      <c r="M187" s="335"/>
      <c r="N187" s="113">
        <v>0</v>
      </c>
      <c r="O187" s="242"/>
      <c r="P187" s="242"/>
      <c r="Q187" s="242"/>
      <c r="R187" s="242"/>
      <c r="S187" s="35"/>
    </row>
    <row r="188" spans="2:19" x14ac:dyDescent="0.25">
      <c r="B188" s="14"/>
      <c r="C188" s="335" t="s">
        <v>132</v>
      </c>
      <c r="D188" s="332"/>
      <c r="E188" s="112">
        <v>0</v>
      </c>
      <c r="F188" s="242"/>
      <c r="G188" s="242"/>
      <c r="H188" s="242"/>
      <c r="I188" s="242"/>
      <c r="J188" s="242"/>
      <c r="K188" s="242"/>
      <c r="L188" s="332" t="s">
        <v>133</v>
      </c>
      <c r="M188" s="332"/>
      <c r="N188" s="113">
        <v>0</v>
      </c>
      <c r="O188" s="242"/>
      <c r="P188" s="242"/>
      <c r="Q188" s="242"/>
      <c r="R188" s="242"/>
      <c r="S188" s="35"/>
    </row>
    <row r="189" spans="2:19" x14ac:dyDescent="0.25">
      <c r="B189" s="14"/>
      <c r="C189" s="329" t="s">
        <v>134</v>
      </c>
      <c r="D189" s="330"/>
      <c r="E189" s="30">
        <f>SUM(E184:E188)</f>
        <v>73</v>
      </c>
      <c r="F189" s="242"/>
      <c r="G189" s="242"/>
      <c r="H189" s="242"/>
      <c r="I189" s="242"/>
      <c r="J189" s="242"/>
      <c r="K189" s="242"/>
      <c r="L189" s="332" t="s">
        <v>135</v>
      </c>
      <c r="M189" s="332"/>
      <c r="N189" s="113">
        <f>GETPIVOTDATA("Net Dwellings",Pivot!$H$261,"Garden Land","Y")</f>
        <v>3</v>
      </c>
      <c r="O189" s="242"/>
      <c r="P189" s="242"/>
      <c r="Q189" s="242"/>
      <c r="R189" s="242"/>
      <c r="S189" s="35"/>
    </row>
    <row r="190" spans="2:19" x14ac:dyDescent="0.25">
      <c r="B190" s="11"/>
      <c r="C190" s="242"/>
      <c r="D190" s="242"/>
      <c r="E190" s="242"/>
      <c r="F190" s="242"/>
      <c r="G190" s="242"/>
      <c r="H190" s="242"/>
      <c r="I190" s="242"/>
      <c r="J190" s="242"/>
      <c r="K190" s="296"/>
      <c r="L190" s="332" t="s">
        <v>136</v>
      </c>
      <c r="M190" s="332"/>
      <c r="N190" s="113">
        <f>GETPIVOTDATA("Net Dwellings",Pivot!$E$247,"Conservation Area","Conservation Area")</f>
        <v>84</v>
      </c>
      <c r="O190" s="242"/>
      <c r="P190" s="242"/>
      <c r="S190" s="35"/>
    </row>
    <row r="191" spans="2:19" x14ac:dyDescent="0.25">
      <c r="B191" s="11"/>
      <c r="C191" s="242"/>
      <c r="D191" s="242"/>
      <c r="E191" s="242"/>
      <c r="F191" s="242"/>
      <c r="G191" s="242"/>
      <c r="H191" s="242"/>
      <c r="I191" s="242"/>
      <c r="J191" s="242"/>
      <c r="K191" s="296"/>
      <c r="L191" s="291"/>
      <c r="M191" s="291"/>
      <c r="N191" s="297"/>
      <c r="O191" s="242"/>
      <c r="P191" s="242"/>
      <c r="S191" s="35"/>
    </row>
    <row r="192" spans="2:19" ht="13.8" x14ac:dyDescent="0.25">
      <c r="B192" s="11"/>
      <c r="C192" s="295" t="s">
        <v>137</v>
      </c>
      <c r="D192" s="242"/>
      <c r="E192" s="254"/>
      <c r="F192" s="298"/>
      <c r="G192" s="298"/>
      <c r="H192" s="298"/>
      <c r="I192" s="298"/>
      <c r="J192" s="298"/>
      <c r="K192" s="298"/>
      <c r="L192" s="242"/>
      <c r="M192" s="242"/>
      <c r="N192" s="242"/>
      <c r="O192" s="242"/>
      <c r="P192" s="242"/>
      <c r="Q192" s="242"/>
      <c r="S192" s="35"/>
    </row>
    <row r="193" spans="2:19" x14ac:dyDescent="0.25">
      <c r="B193" s="11"/>
      <c r="C193" s="243" t="s">
        <v>138</v>
      </c>
      <c r="D193" s="243" t="s">
        <v>139</v>
      </c>
      <c r="E193" s="254"/>
      <c r="F193" s="298"/>
      <c r="G193" s="298"/>
      <c r="H193" s="298"/>
      <c r="I193" s="298"/>
      <c r="J193" s="298"/>
      <c r="K193" s="298"/>
      <c r="L193" s="242"/>
      <c r="M193" s="242"/>
      <c r="N193" s="242"/>
      <c r="O193" s="242"/>
      <c r="P193" s="242"/>
      <c r="Q193" s="242"/>
      <c r="S193" s="35"/>
    </row>
    <row r="194" spans="2:19" ht="20.399999999999999" x14ac:dyDescent="0.25">
      <c r="B194" s="14"/>
      <c r="C194" s="333" t="s">
        <v>140</v>
      </c>
      <c r="D194" s="334"/>
      <c r="E194" s="334"/>
      <c r="F194" s="64" t="s">
        <v>141</v>
      </c>
      <c r="G194" s="65" t="s">
        <v>57</v>
      </c>
      <c r="H194" s="64" t="s">
        <v>63</v>
      </c>
      <c r="I194" s="298"/>
      <c r="J194" s="298"/>
      <c r="K194" s="298"/>
      <c r="L194" s="298"/>
      <c r="M194" s="242"/>
      <c r="N194" s="242"/>
      <c r="O194" s="242"/>
      <c r="P194" s="242"/>
      <c r="Q194" s="242"/>
      <c r="R194" s="242"/>
      <c r="S194" s="35"/>
    </row>
    <row r="195" spans="2:19" x14ac:dyDescent="0.25">
      <c r="B195" s="14"/>
      <c r="C195" s="327" t="s">
        <v>142</v>
      </c>
      <c r="D195" s="328"/>
      <c r="E195" s="328"/>
      <c r="F195" s="66">
        <f>GETPIVOTDATA("Net Dwellings",Pivot!$B$273,"Ward_Name","Barnes")</f>
        <v>-2</v>
      </c>
      <c r="G195" s="29">
        <f>GETPIVOTDATA("Net Dwellings",Pivot!$E$273,"Ward_Name","Barnes")</f>
        <v>4</v>
      </c>
      <c r="H195" s="66">
        <f>GETPIVOTDATA("Net Dwellings",Pivot!$H$273,"Ward_Name","Barnes")</f>
        <v>-1</v>
      </c>
      <c r="I195" s="298"/>
      <c r="J195" s="298"/>
      <c r="K195" s="298"/>
      <c r="L195" s="298"/>
      <c r="M195" s="242"/>
      <c r="N195" s="242"/>
      <c r="O195" s="242"/>
      <c r="P195" s="242"/>
      <c r="Q195" s="242"/>
      <c r="R195" s="242"/>
      <c r="S195" s="35"/>
    </row>
    <row r="196" spans="2:19" x14ac:dyDescent="0.25">
      <c r="B196" s="14"/>
      <c r="C196" s="327" t="s">
        <v>125</v>
      </c>
      <c r="D196" s="328"/>
      <c r="E196" s="328"/>
      <c r="F196" s="66">
        <f>GETPIVOTDATA("Net Dwellings",Pivot!$B$273,"Ward_Name","East Sheen")</f>
        <v>13</v>
      </c>
      <c r="G196" s="29">
        <f>GETPIVOTDATA("Net Dwellings",Pivot!$E$273,"Ward_Name","East Sheen")</f>
        <v>6</v>
      </c>
      <c r="H196" s="66">
        <f>GETPIVOTDATA("Net Dwellings",Pivot!$H$273,"Ward_Name","East Sheen")</f>
        <v>3</v>
      </c>
      <c r="I196" s="298"/>
      <c r="J196" s="298"/>
      <c r="K196" s="298"/>
      <c r="L196" s="298"/>
      <c r="M196" s="242"/>
      <c r="N196" s="242"/>
      <c r="O196" s="242"/>
      <c r="P196" s="242"/>
      <c r="Q196" s="242"/>
      <c r="R196" s="242"/>
      <c r="S196" s="35"/>
    </row>
    <row r="197" spans="2:19" x14ac:dyDescent="0.25">
      <c r="B197" s="14"/>
      <c r="C197" s="327" t="s">
        <v>143</v>
      </c>
      <c r="D197" s="328"/>
      <c r="E197" s="328"/>
      <c r="F197" s="66">
        <f>GETPIVOTDATA("Net Dwellings",Pivot!$B$273,"Ward_Name","Fulwell and Hampton Hill")</f>
        <v>19</v>
      </c>
      <c r="G197" s="29">
        <f>GETPIVOTDATA("Net Dwellings",Pivot!$E$273,"Ward_Name","Fulwell and Hampton Hill")</f>
        <v>37</v>
      </c>
      <c r="H197" s="66">
        <f>GETPIVOTDATA("Net Dwellings",Pivot!$H$273,"Ward_Name","Fulwell and Hampton Hill")</f>
        <v>8</v>
      </c>
      <c r="I197" s="298"/>
      <c r="J197" s="298"/>
      <c r="K197" s="298"/>
      <c r="L197" s="298"/>
      <c r="M197" s="242"/>
      <c r="N197" s="242"/>
      <c r="O197" s="242"/>
      <c r="P197" s="242"/>
      <c r="Q197" s="242"/>
      <c r="R197" s="242"/>
      <c r="S197" s="35"/>
    </row>
    <row r="198" spans="2:19" x14ac:dyDescent="0.25">
      <c r="B198" s="14"/>
      <c r="C198" s="331" t="s">
        <v>144</v>
      </c>
      <c r="D198" s="331"/>
      <c r="E198" s="325"/>
      <c r="F198" s="66">
        <f>GETPIVOTDATA("Net Dwellings",Pivot!$B$273,"Ward_Name","Ham, Petersham and Richmond Riverside")</f>
        <v>1</v>
      </c>
      <c r="G198" s="29">
        <f>GETPIVOTDATA("Net Dwellings",Pivot!$E$273,"Ward_Name","Ham, Petersham and Richmond Riverside")</f>
        <v>-1</v>
      </c>
      <c r="H198" s="66">
        <f>GETPIVOTDATA("Net Dwellings",Pivot!$H$273,"Ward_Name","Ham, Petersham and Richmond Riverside")</f>
        <v>1</v>
      </c>
      <c r="I198" s="298"/>
      <c r="J198" s="298"/>
      <c r="K198" s="298"/>
      <c r="L198" s="298"/>
      <c r="M198" s="242"/>
      <c r="N198" s="242"/>
      <c r="O198" s="242"/>
      <c r="P198" s="242"/>
      <c r="Q198" s="242"/>
      <c r="R198" s="242"/>
      <c r="S198" s="35"/>
    </row>
    <row r="199" spans="2:19" x14ac:dyDescent="0.25">
      <c r="B199" s="14"/>
      <c r="C199" s="327" t="s">
        <v>145</v>
      </c>
      <c r="D199" s="328"/>
      <c r="E199" s="328"/>
      <c r="F199" s="66">
        <f>GETPIVOTDATA("Net Dwellings",Pivot!$B$273,"Ward_Name","Hampton")</f>
        <v>14</v>
      </c>
      <c r="G199" s="29">
        <f>GETPIVOTDATA("Net Dwellings",Pivot!$E$273,"Ward_Name","Hampton")</f>
        <v>49</v>
      </c>
      <c r="H199" s="66">
        <f>GETPIVOTDATA("Net Dwellings",Pivot!$H$273,"Ward_Name","Hampton")</f>
        <v>14</v>
      </c>
      <c r="I199" s="298"/>
      <c r="J199" s="298"/>
      <c r="K199" s="298"/>
      <c r="L199" s="298"/>
      <c r="M199" s="242"/>
      <c r="N199" s="242"/>
      <c r="O199" s="242"/>
      <c r="P199" s="242"/>
      <c r="Q199" s="242"/>
      <c r="R199" s="242"/>
      <c r="S199" s="35"/>
    </row>
    <row r="200" spans="2:19" x14ac:dyDescent="0.25">
      <c r="B200" s="14"/>
      <c r="C200" s="327" t="s">
        <v>146</v>
      </c>
      <c r="D200" s="328"/>
      <c r="E200" s="328"/>
      <c r="F200" s="66">
        <f>GETPIVOTDATA("Net Dwellings",Pivot!$B$273,"Ward_Name","Hampton North")</f>
        <v>7</v>
      </c>
      <c r="G200" s="29">
        <f>GETPIVOTDATA("Net Dwellings",Pivot!$E$273,"Ward_Name","Hampton North")</f>
        <v>10</v>
      </c>
      <c r="H200" s="66">
        <v>0</v>
      </c>
      <c r="I200" s="298"/>
      <c r="J200" s="298"/>
      <c r="K200" s="298"/>
      <c r="L200" s="298"/>
      <c r="M200" s="242"/>
      <c r="N200" s="242"/>
      <c r="O200" s="242"/>
      <c r="P200" s="242"/>
      <c r="Q200" s="242"/>
      <c r="R200" s="242"/>
      <c r="S200" s="35"/>
    </row>
    <row r="201" spans="2:19" x14ac:dyDescent="0.25">
      <c r="B201" s="14"/>
      <c r="C201" s="327" t="s">
        <v>147</v>
      </c>
      <c r="D201" s="328"/>
      <c r="E201" s="328"/>
      <c r="F201" s="66">
        <f>GETPIVOTDATA("Net Dwellings",Pivot!$B$273,"Ward_Name","Hampton Wick")</f>
        <v>11</v>
      </c>
      <c r="G201" s="29">
        <f>GETPIVOTDATA("Net Dwellings",Pivot!$E$273,"Ward_Name","Hampton Wick")</f>
        <v>37</v>
      </c>
      <c r="H201" s="66">
        <f>GETPIVOTDATA("Net Dwellings",Pivot!$H$273,"Ward_Name","Hampton Wick")</f>
        <v>42</v>
      </c>
      <c r="I201" s="298"/>
      <c r="J201" s="298"/>
      <c r="K201" s="298"/>
      <c r="L201" s="298"/>
      <c r="M201" s="242"/>
      <c r="N201" s="242"/>
      <c r="O201" s="242"/>
      <c r="P201" s="242"/>
      <c r="Q201" s="242"/>
      <c r="R201" s="242"/>
      <c r="S201" s="35"/>
    </row>
    <row r="202" spans="2:19" x14ac:dyDescent="0.25">
      <c r="B202" s="14"/>
      <c r="C202" s="327" t="s">
        <v>148</v>
      </c>
      <c r="D202" s="328"/>
      <c r="E202" s="328"/>
      <c r="F202" s="66">
        <f>GETPIVOTDATA("Net Dwellings",Pivot!$B$273,"Ward_Name","Heathfield")</f>
        <v>10</v>
      </c>
      <c r="G202" s="29">
        <f>GETPIVOTDATA("Net Dwellings",Pivot!$E$273,"Ward_Name","Heathfield")</f>
        <v>10</v>
      </c>
      <c r="H202" s="66">
        <f>GETPIVOTDATA("Net Dwellings",Pivot!$H$273,"Ward_Name","Heathfield")</f>
        <v>2</v>
      </c>
      <c r="I202" s="298"/>
      <c r="J202" s="298"/>
      <c r="K202" s="298"/>
      <c r="L202" s="298"/>
      <c r="M202" s="242"/>
      <c r="N202" s="242"/>
      <c r="O202" s="242"/>
      <c r="P202" s="242"/>
      <c r="Q202" s="242"/>
      <c r="R202" s="242"/>
      <c r="S202" s="35"/>
    </row>
    <row r="203" spans="2:19" x14ac:dyDescent="0.25">
      <c r="B203" s="14"/>
      <c r="C203" s="327" t="s">
        <v>149</v>
      </c>
      <c r="D203" s="328"/>
      <c r="E203" s="328"/>
      <c r="F203" s="66">
        <f>GETPIVOTDATA("Net Dwellings",Pivot!$B$273,"Ward_Name","Kew")</f>
        <v>121</v>
      </c>
      <c r="G203" s="29">
        <f>GETPIVOTDATA("Net Dwellings",Pivot!$E$273,"Ward_Name","Kew")</f>
        <v>41</v>
      </c>
      <c r="H203" s="66">
        <f>GETPIVOTDATA("Net Dwellings",Pivot!$H$273,"Ward_Name","Kew")</f>
        <v>3</v>
      </c>
      <c r="I203" s="298"/>
      <c r="J203" s="298"/>
      <c r="K203" s="298"/>
      <c r="L203" s="298"/>
      <c r="M203" s="242"/>
      <c r="N203" s="242"/>
      <c r="O203" s="242"/>
      <c r="P203" s="242"/>
      <c r="Q203" s="242"/>
      <c r="R203" s="242"/>
      <c r="S203" s="35"/>
    </row>
    <row r="204" spans="2:19" x14ac:dyDescent="0.25">
      <c r="B204" s="14"/>
      <c r="C204" s="327" t="s">
        <v>150</v>
      </c>
      <c r="D204" s="328"/>
      <c r="E204" s="328"/>
      <c r="F204" s="66">
        <f>GETPIVOTDATA("Net Dwellings",Pivot!$B$273,"Ward_Name","Mortlake and Barnes Common")</f>
        <v>95</v>
      </c>
      <c r="G204" s="29">
        <f>GETPIVOTDATA("Net Dwellings",Pivot!$E$273,"Ward_Name","Mortlake and Barnes Common")</f>
        <v>5</v>
      </c>
      <c r="H204" s="66">
        <f>GETPIVOTDATA("Net Dwellings",Pivot!$H$273,"Ward_Name","Mortlake and Barnes Common")</f>
        <v>8</v>
      </c>
      <c r="I204" s="298"/>
      <c r="J204" s="298"/>
      <c r="K204" s="298"/>
      <c r="L204" s="298"/>
      <c r="M204" s="242"/>
      <c r="N204" s="242"/>
      <c r="O204" s="242"/>
      <c r="P204" s="242"/>
      <c r="Q204" s="242"/>
      <c r="R204" s="242"/>
      <c r="S204" s="35"/>
    </row>
    <row r="205" spans="2:19" x14ac:dyDescent="0.25">
      <c r="B205" s="14"/>
      <c r="C205" s="327" t="s">
        <v>151</v>
      </c>
      <c r="D205" s="328"/>
      <c r="E205" s="328"/>
      <c r="F205" s="66">
        <f>GETPIVOTDATA("Net Dwellings",Pivot!$B$273,"Ward_Name","North Richmond")</f>
        <v>15</v>
      </c>
      <c r="G205" s="29">
        <f>GETPIVOTDATA("Net Dwellings",Pivot!$E$273,"Ward_Name","North Richmond")</f>
        <v>80</v>
      </c>
      <c r="H205" s="66">
        <v>0</v>
      </c>
      <c r="I205" s="298"/>
      <c r="J205" s="298"/>
      <c r="K205" s="298"/>
      <c r="L205" s="298"/>
      <c r="M205" s="242"/>
      <c r="N205" s="242"/>
      <c r="O205" s="242"/>
      <c r="P205" s="242"/>
      <c r="Q205" s="242"/>
      <c r="R205" s="242"/>
      <c r="S205" s="35"/>
    </row>
    <row r="206" spans="2:19" x14ac:dyDescent="0.25">
      <c r="B206" s="14"/>
      <c r="C206" s="327" t="s">
        <v>152</v>
      </c>
      <c r="D206" s="328"/>
      <c r="E206" s="328"/>
      <c r="F206" s="66">
        <f>GETPIVOTDATA("Net Dwellings",Pivot!$B$273,"Ward_Name","South Richmond")</f>
        <v>23</v>
      </c>
      <c r="G206" s="29">
        <f>GETPIVOTDATA("Net Dwellings",Pivot!$E$273,"Ward_Name","South Richmond")</f>
        <v>23</v>
      </c>
      <c r="H206" s="66">
        <f>GETPIVOTDATA("Net Dwellings",Pivot!$H$273,"Ward_Name","South Richmond")</f>
        <v>8</v>
      </c>
      <c r="I206" s="298"/>
      <c r="J206" s="298"/>
      <c r="K206" s="298"/>
      <c r="L206" s="298"/>
      <c r="M206" s="242"/>
      <c r="N206" s="242"/>
      <c r="O206" s="242"/>
      <c r="P206" s="242"/>
      <c r="Q206" s="242"/>
      <c r="R206" s="242"/>
      <c r="S206" s="35"/>
    </row>
    <row r="207" spans="2:19" x14ac:dyDescent="0.25">
      <c r="B207" s="14"/>
      <c r="C207" s="327" t="s">
        <v>153</v>
      </c>
      <c r="D207" s="328"/>
      <c r="E207" s="328"/>
      <c r="F207" s="66">
        <f>GETPIVOTDATA("Net Dwellings",Pivot!$B$273,"Ward_Name","South Twickenham")</f>
        <v>30</v>
      </c>
      <c r="G207" s="29">
        <f>GETPIVOTDATA("Net Dwellings",Pivot!$E$273,"Ward_Name","South Twickenham")</f>
        <v>8</v>
      </c>
      <c r="H207" s="66">
        <f>GETPIVOTDATA("Net Dwellings",Pivot!$H$273,"Ward_Name","South Twickenham")</f>
        <v>7</v>
      </c>
      <c r="I207" s="298"/>
      <c r="J207" s="298"/>
      <c r="K207" s="298"/>
      <c r="L207" s="298"/>
      <c r="M207" s="242"/>
      <c r="N207" s="242"/>
      <c r="O207" s="242"/>
      <c r="P207" s="242"/>
      <c r="Q207" s="242"/>
      <c r="R207" s="242"/>
      <c r="S207" s="35"/>
    </row>
    <row r="208" spans="2:19" x14ac:dyDescent="0.25">
      <c r="B208" s="14"/>
      <c r="C208" s="327" t="s">
        <v>154</v>
      </c>
      <c r="D208" s="328"/>
      <c r="E208" s="328"/>
      <c r="F208" s="66">
        <f>GETPIVOTDATA("Net Dwellings",Pivot!$B$273,"Ward_Name","St. Margarets and North Twickenham")</f>
        <v>10</v>
      </c>
      <c r="G208" s="29">
        <f>GETPIVOTDATA("Net Dwellings",Pivot!$E$273,"Ward_Name","St. Margarets and North Twickenham")</f>
        <v>196</v>
      </c>
      <c r="H208" s="66">
        <f>GETPIVOTDATA("Net Dwellings",Pivot!$H$273,"Ward_Name","St. Margarets and North Twickenham")</f>
        <v>31</v>
      </c>
      <c r="I208" s="298"/>
      <c r="J208" s="298"/>
      <c r="K208" s="298"/>
      <c r="L208" s="298"/>
      <c r="M208" s="242"/>
      <c r="N208" s="242"/>
      <c r="O208" s="242"/>
      <c r="P208" s="242"/>
      <c r="Q208" s="242"/>
      <c r="R208" s="242"/>
      <c r="S208" s="35"/>
    </row>
    <row r="209" spans="2:19" x14ac:dyDescent="0.25">
      <c r="B209" s="14"/>
      <c r="C209" s="327" t="s">
        <v>128</v>
      </c>
      <c r="D209" s="328"/>
      <c r="E209" s="328"/>
      <c r="F209" s="66">
        <f>GETPIVOTDATA("Net Dwellings",Pivot!$B$273,"Ward_Name","Teddington")</f>
        <v>20</v>
      </c>
      <c r="G209" s="29">
        <f>GETPIVOTDATA("Net Dwellings",Pivot!$E$273,"Ward_Name","Teddington")</f>
        <v>13</v>
      </c>
      <c r="H209" s="66">
        <f>GETPIVOTDATA("Net Dwellings",Pivot!$H$273,"Ward_Name","Teddington")</f>
        <v>34</v>
      </c>
      <c r="I209" s="298"/>
      <c r="J209" s="298"/>
      <c r="K209" s="298"/>
      <c r="L209" s="298"/>
      <c r="M209" s="242"/>
      <c r="N209" s="242"/>
      <c r="O209" s="242"/>
      <c r="P209" s="242"/>
      <c r="Q209" s="242"/>
      <c r="R209" s="242"/>
      <c r="S209" s="35"/>
    </row>
    <row r="210" spans="2:19" x14ac:dyDescent="0.25">
      <c r="B210" s="14"/>
      <c r="C210" s="327" t="s">
        <v>155</v>
      </c>
      <c r="D210" s="328"/>
      <c r="E210" s="328"/>
      <c r="F210" s="66">
        <f>GETPIVOTDATA("Net Dwellings",Pivot!$B$273,"Ward_Name","Twickenham Riverside")</f>
        <v>62</v>
      </c>
      <c r="G210" s="29">
        <f>GETPIVOTDATA("Net Dwellings",Pivot!$E$273,"Ward_Name","Twickenham Riverside")</f>
        <v>8</v>
      </c>
      <c r="H210" s="66">
        <f>GETPIVOTDATA("Net Dwellings",Pivot!$H$273,"Ward_Name","Twickenham Riverside")</f>
        <v>4</v>
      </c>
      <c r="I210" s="298"/>
      <c r="J210" s="298"/>
      <c r="K210" s="298"/>
      <c r="L210" s="298"/>
      <c r="M210" s="242"/>
      <c r="N210" s="242"/>
      <c r="O210" s="242"/>
      <c r="P210" s="242"/>
      <c r="Q210" s="242"/>
      <c r="R210" s="242"/>
      <c r="S210" s="35"/>
    </row>
    <row r="211" spans="2:19" x14ac:dyDescent="0.25">
      <c r="B211" s="14"/>
      <c r="C211" s="327" t="s">
        <v>156</v>
      </c>
      <c r="D211" s="328"/>
      <c r="E211" s="328"/>
      <c r="F211" s="66">
        <f>GETPIVOTDATA("Net Dwellings",Pivot!$B$273,"Ward_Name","West Twickenham")</f>
        <v>3</v>
      </c>
      <c r="G211" s="29">
        <f>GETPIVOTDATA("Net Dwellings",Pivot!$E$273,"Ward_Name","West Twickenham")</f>
        <v>8</v>
      </c>
      <c r="H211" s="66">
        <f>GETPIVOTDATA("Net Dwellings",Pivot!$H$273,"Ward_Name","West Twickenham")</f>
        <v>0</v>
      </c>
      <c r="I211" s="298"/>
      <c r="J211" s="298"/>
      <c r="K211" s="298"/>
      <c r="L211" s="298"/>
      <c r="M211" s="242"/>
      <c r="N211" s="242"/>
      <c r="O211" s="242"/>
      <c r="P211" s="242"/>
      <c r="Q211" s="242"/>
      <c r="R211" s="242"/>
      <c r="S211" s="35"/>
    </row>
    <row r="212" spans="2:19" x14ac:dyDescent="0.25">
      <c r="B212" s="14"/>
      <c r="C212" s="327" t="s">
        <v>132</v>
      </c>
      <c r="D212" s="328"/>
      <c r="E212" s="328"/>
      <c r="F212" s="66">
        <f>GETPIVOTDATA("Net Dwellings",Pivot!$B$273,"Ward_Name","Whitton")</f>
        <v>2</v>
      </c>
      <c r="G212" s="29">
        <f>GETPIVOTDATA("Net Dwellings",Pivot!$E$273,"Ward_Name","Whitton")</f>
        <v>-3</v>
      </c>
      <c r="H212" s="66">
        <f>GETPIVOTDATA("Net Dwellings",Pivot!$H$273,"Ward_Name","West Twickenham")</f>
        <v>0</v>
      </c>
      <c r="I212" s="298"/>
      <c r="J212" s="298"/>
      <c r="K212" s="298"/>
      <c r="L212" s="298"/>
      <c r="M212" s="242"/>
      <c r="N212" s="242"/>
      <c r="O212" s="242"/>
      <c r="P212" s="242"/>
      <c r="Q212" s="242"/>
      <c r="R212" s="242"/>
      <c r="S212" s="35"/>
    </row>
    <row r="213" spans="2:19" x14ac:dyDescent="0.25">
      <c r="B213" s="14"/>
      <c r="C213" s="323" t="s">
        <v>6</v>
      </c>
      <c r="D213" s="324"/>
      <c r="E213" s="324"/>
      <c r="F213" s="30">
        <f>SUM(F195:F212)</f>
        <v>454</v>
      </c>
      <c r="G213" s="30">
        <f>SUM(G195:G212)</f>
        <v>531</v>
      </c>
      <c r="H213" s="67">
        <f>SUM(H195:H212)</f>
        <v>164</v>
      </c>
      <c r="I213" s="298"/>
      <c r="J213" s="298"/>
      <c r="K213" s="298"/>
      <c r="L213" s="298"/>
      <c r="M213" s="242"/>
      <c r="N213" s="242"/>
      <c r="O213" s="242"/>
      <c r="P213" s="242"/>
      <c r="Q213" s="242"/>
      <c r="R213" s="242"/>
      <c r="S213" s="35"/>
    </row>
    <row r="214" spans="2:19" x14ac:dyDescent="0.25">
      <c r="B214" s="11"/>
      <c r="C214" s="299"/>
      <c r="D214" s="299"/>
      <c r="E214" s="299"/>
      <c r="F214" s="291"/>
      <c r="G214" s="291"/>
      <c r="H214" s="297"/>
      <c r="I214" s="298"/>
      <c r="J214" s="298"/>
      <c r="K214" s="298"/>
      <c r="L214" s="298"/>
      <c r="M214" s="242"/>
      <c r="N214" s="242"/>
      <c r="O214" s="242"/>
      <c r="P214" s="242"/>
      <c r="Q214" s="242"/>
      <c r="R214" s="242"/>
      <c r="S214" s="35"/>
    </row>
    <row r="215" spans="2:19" x14ac:dyDescent="0.25">
      <c r="B215" s="11"/>
      <c r="C215" s="299"/>
      <c r="D215" s="299"/>
      <c r="E215" s="299"/>
      <c r="F215" s="291"/>
      <c r="G215" s="291"/>
      <c r="H215" s="297"/>
      <c r="I215" s="298"/>
      <c r="J215" s="298"/>
      <c r="K215" s="298"/>
      <c r="L215" s="298"/>
      <c r="M215" s="242"/>
      <c r="N215" s="242"/>
      <c r="O215" s="242"/>
      <c r="P215" s="242"/>
      <c r="Q215" s="242"/>
      <c r="R215" s="242"/>
      <c r="S215" s="35"/>
    </row>
    <row r="216" spans="2:19" x14ac:dyDescent="0.25">
      <c r="B216" s="20"/>
      <c r="C216" s="68"/>
      <c r="D216" s="68"/>
      <c r="E216" s="68"/>
      <c r="F216" s="69"/>
      <c r="G216" s="69"/>
      <c r="H216" s="70"/>
      <c r="I216" s="71"/>
      <c r="J216" s="71"/>
      <c r="K216" s="71"/>
      <c r="L216" s="71"/>
      <c r="M216" s="36"/>
      <c r="N216" s="36"/>
      <c r="O216" s="36"/>
      <c r="P216" s="36"/>
      <c r="Q216" s="36"/>
      <c r="R216" s="36"/>
      <c r="S216" s="38"/>
    </row>
    <row r="217" spans="2:19" x14ac:dyDescent="0.25">
      <c r="B217" s="21"/>
      <c r="C217" s="300"/>
      <c r="D217" s="301"/>
      <c r="E217" s="302"/>
      <c r="F217" s="302"/>
      <c r="G217" s="302"/>
      <c r="H217" s="302"/>
      <c r="I217" s="302"/>
      <c r="J217" s="302"/>
      <c r="K217" s="302"/>
      <c r="L217" s="302"/>
      <c r="M217" s="302"/>
      <c r="N217" s="8"/>
      <c r="O217" s="8"/>
      <c r="P217" s="8"/>
      <c r="Q217" s="8"/>
      <c r="R217" s="6"/>
      <c r="S217" s="39"/>
    </row>
    <row r="218" spans="2:19" x14ac:dyDescent="0.25">
      <c r="B218" s="11"/>
      <c r="C218" s="299"/>
      <c r="D218" s="242"/>
      <c r="E218" s="254"/>
      <c r="F218" s="298"/>
      <c r="G218" s="298"/>
      <c r="H218" s="298"/>
      <c r="I218" s="298"/>
      <c r="J218" s="298"/>
      <c r="K218" s="298"/>
      <c r="L218" s="242"/>
      <c r="M218" s="242"/>
      <c r="N218" s="242"/>
      <c r="O218" s="242"/>
      <c r="P218" s="242"/>
      <c r="Q218" s="242"/>
      <c r="S218" s="35"/>
    </row>
    <row r="219" spans="2:19" x14ac:dyDescent="0.25">
      <c r="B219" s="11"/>
      <c r="C219" s="243" t="s">
        <v>157</v>
      </c>
      <c r="D219" s="243" t="s">
        <v>158</v>
      </c>
      <c r="E219" s="254"/>
      <c r="F219" s="298"/>
      <c r="G219" s="298"/>
      <c r="H219" s="298"/>
      <c r="I219" s="298"/>
      <c r="J219" s="298"/>
      <c r="K219" s="298"/>
      <c r="L219" s="242"/>
      <c r="M219" s="242"/>
      <c r="N219" s="242"/>
      <c r="O219" s="242"/>
      <c r="P219" s="242"/>
      <c r="Q219" s="242"/>
      <c r="S219" s="35"/>
    </row>
    <row r="220" spans="2:19" x14ac:dyDescent="0.25">
      <c r="B220" s="14"/>
      <c r="C220" s="329" t="s">
        <v>140</v>
      </c>
      <c r="D220" s="330"/>
      <c r="E220" s="330"/>
      <c r="F220" s="225" t="s">
        <v>159</v>
      </c>
      <c r="G220" s="225" t="s">
        <v>160</v>
      </c>
      <c r="H220" s="225" t="s">
        <v>161</v>
      </c>
      <c r="I220" s="298"/>
      <c r="J220" s="298"/>
      <c r="K220" s="298"/>
      <c r="L220" s="242"/>
      <c r="M220" s="242"/>
      <c r="N220" s="242"/>
      <c r="O220" s="242"/>
      <c r="P220" s="242"/>
      <c r="Q220" s="242"/>
      <c r="S220" s="35"/>
    </row>
    <row r="221" spans="2:19" x14ac:dyDescent="0.25">
      <c r="B221" s="14"/>
      <c r="C221" s="325" t="s">
        <v>142</v>
      </c>
      <c r="D221" s="326"/>
      <c r="E221" s="326"/>
      <c r="F221" s="29">
        <f>GETPIVOTDATA("Sum of Units Proposed",Pivot!$B$301,"Ward_Name",C221)</f>
        <v>7</v>
      </c>
      <c r="G221" s="66">
        <f>GETPIVOTDATA("Sum of Units Existing",Pivot!$B$301,"Ward_Name",C221)</f>
        <v>8</v>
      </c>
      <c r="H221" s="66">
        <f>GETPIVOTDATA("Sum of Net Dwellings",Pivot!$B$301,"Ward_Name",C221)</f>
        <v>-1</v>
      </c>
      <c r="I221" s="298"/>
      <c r="J221" s="298"/>
      <c r="K221" s="298"/>
      <c r="L221" s="242"/>
      <c r="M221" s="242"/>
      <c r="N221" s="242"/>
      <c r="O221" s="242"/>
      <c r="P221" s="242"/>
      <c r="Q221" s="242"/>
      <c r="S221" s="35"/>
    </row>
    <row r="222" spans="2:19" x14ac:dyDescent="0.25">
      <c r="B222" s="14"/>
      <c r="C222" s="325" t="s">
        <v>125</v>
      </c>
      <c r="D222" s="326"/>
      <c r="E222" s="326"/>
      <c r="F222" s="29">
        <f>GETPIVOTDATA("Sum of Units Proposed",Pivot!$B$301,"Ward_Name",C222)</f>
        <v>12</v>
      </c>
      <c r="G222" s="66">
        <f>GETPIVOTDATA("Sum of Units Existing",Pivot!$B$301,"Ward_Name",C222)</f>
        <v>9</v>
      </c>
      <c r="H222" s="66">
        <f>GETPIVOTDATA("Sum of Net Dwellings",Pivot!$B$301,"Ward_Name",C222)</f>
        <v>3</v>
      </c>
      <c r="I222" s="298"/>
      <c r="J222" s="298"/>
      <c r="K222" s="298"/>
      <c r="L222" s="242"/>
      <c r="M222" s="242"/>
      <c r="N222" s="242"/>
      <c r="O222" s="242"/>
      <c r="P222" s="242"/>
      <c r="Q222" s="242"/>
      <c r="S222" s="35"/>
    </row>
    <row r="223" spans="2:19" x14ac:dyDescent="0.25">
      <c r="B223" s="14"/>
      <c r="C223" s="325" t="s">
        <v>162</v>
      </c>
      <c r="D223" s="326"/>
      <c r="E223" s="326"/>
      <c r="F223" s="29">
        <f>GETPIVOTDATA("Sum of Units Proposed",Pivot!$B$301,"Ward_Name",C223)</f>
        <v>14</v>
      </c>
      <c r="G223" s="66">
        <f>GETPIVOTDATA("Sum of Units Existing",Pivot!$B$301,"Ward_Name",C223)</f>
        <v>6</v>
      </c>
      <c r="H223" s="66">
        <f>GETPIVOTDATA("Sum of Net Dwellings",Pivot!$B$301,"Ward_Name",C223)</f>
        <v>8</v>
      </c>
      <c r="I223" s="298"/>
      <c r="J223" s="298"/>
      <c r="K223" s="298"/>
      <c r="L223" s="242"/>
      <c r="M223" s="242"/>
      <c r="N223" s="242"/>
      <c r="O223" s="242"/>
      <c r="P223" s="242"/>
      <c r="Q223" s="242"/>
      <c r="S223" s="35"/>
    </row>
    <row r="224" spans="2:19" x14ac:dyDescent="0.25">
      <c r="B224" s="14"/>
      <c r="C224" s="325" t="s">
        <v>144</v>
      </c>
      <c r="D224" s="326"/>
      <c r="E224" s="326"/>
      <c r="F224" s="29">
        <f>GETPIVOTDATA("Sum of Units Proposed",Pivot!$B$301,"Ward_Name",C224)</f>
        <v>3</v>
      </c>
      <c r="G224" s="66">
        <f>GETPIVOTDATA("Sum of Units Existing",Pivot!$B$301,"Ward_Name",C224)</f>
        <v>2</v>
      </c>
      <c r="H224" s="66">
        <f>GETPIVOTDATA("Sum of Net Dwellings",Pivot!$B$301,"Ward_Name",C224)</f>
        <v>1</v>
      </c>
      <c r="I224" s="298"/>
      <c r="J224" s="298"/>
      <c r="K224" s="298"/>
      <c r="L224" s="242"/>
      <c r="M224" s="242"/>
      <c r="N224" s="242"/>
      <c r="O224" s="242"/>
      <c r="P224" s="242"/>
      <c r="Q224" s="242"/>
      <c r="S224" s="35"/>
    </row>
    <row r="225" spans="2:19" x14ac:dyDescent="0.25">
      <c r="B225" s="14"/>
      <c r="C225" s="327" t="s">
        <v>145</v>
      </c>
      <c r="D225" s="328"/>
      <c r="E225" s="328"/>
      <c r="F225" s="29">
        <f>GETPIVOTDATA("Sum of Units Proposed",Pivot!$B$301,"Ward_Name",C225)</f>
        <v>15</v>
      </c>
      <c r="G225" s="66">
        <f>GETPIVOTDATA("Sum of Units Existing",Pivot!$B$301,"Ward_Name",C225)</f>
        <v>1</v>
      </c>
      <c r="H225" s="66">
        <f>GETPIVOTDATA("Sum of Net Dwellings",Pivot!$B$301,"Ward_Name",C225)</f>
        <v>14</v>
      </c>
      <c r="I225" s="298"/>
      <c r="J225" s="298"/>
      <c r="K225" s="298"/>
      <c r="L225" s="242"/>
      <c r="M225" s="242"/>
      <c r="N225" s="242"/>
      <c r="O225" s="242"/>
      <c r="P225" s="242"/>
      <c r="Q225" s="242"/>
      <c r="S225" s="35"/>
    </row>
    <row r="226" spans="2:19" x14ac:dyDescent="0.25">
      <c r="B226" s="14"/>
      <c r="C226" s="327" t="s">
        <v>146</v>
      </c>
      <c r="D226" s="328"/>
      <c r="E226" s="328"/>
      <c r="F226" s="29">
        <v>0</v>
      </c>
      <c r="G226" s="66">
        <v>0</v>
      </c>
      <c r="H226" s="66">
        <v>0</v>
      </c>
      <c r="I226" s="298"/>
      <c r="J226" s="298"/>
      <c r="K226" s="298"/>
      <c r="L226" s="242"/>
      <c r="M226" s="242"/>
      <c r="N226" s="242"/>
      <c r="O226" s="242"/>
      <c r="P226" s="242"/>
      <c r="Q226" s="242"/>
      <c r="S226" s="35"/>
    </row>
    <row r="227" spans="2:19" x14ac:dyDescent="0.25">
      <c r="B227" s="14"/>
      <c r="C227" s="325" t="s">
        <v>147</v>
      </c>
      <c r="D227" s="326"/>
      <c r="E227" s="326"/>
      <c r="F227" s="29">
        <f>GETPIVOTDATA("Sum of Units Proposed",Pivot!$B$301,"Ward_Name",C227)</f>
        <v>46</v>
      </c>
      <c r="G227" s="66">
        <f>GETPIVOTDATA("Sum of Units Existing",Pivot!$B$301,"Ward_Name",C227)</f>
        <v>4</v>
      </c>
      <c r="H227" s="66">
        <f>GETPIVOTDATA("Sum of Net Dwellings",Pivot!$B$301,"Ward_Name",C227)</f>
        <v>42</v>
      </c>
      <c r="I227" s="298"/>
      <c r="J227" s="298"/>
      <c r="K227" s="298"/>
      <c r="L227" s="242"/>
      <c r="M227" s="242"/>
      <c r="N227" s="242"/>
      <c r="O227" s="242"/>
      <c r="P227" s="242"/>
      <c r="Q227" s="242"/>
      <c r="S227" s="35"/>
    </row>
    <row r="228" spans="2:19" x14ac:dyDescent="0.25">
      <c r="B228" s="14"/>
      <c r="C228" s="325" t="s">
        <v>148</v>
      </c>
      <c r="D228" s="326"/>
      <c r="E228" s="326"/>
      <c r="F228" s="29">
        <f>GETPIVOTDATA("Sum of Units Proposed",Pivot!$B$301,"Ward_Name",C228)</f>
        <v>3</v>
      </c>
      <c r="G228" s="66">
        <f>GETPIVOTDATA("Sum of Units Existing",Pivot!$B$301,"Ward_Name",C228)</f>
        <v>1</v>
      </c>
      <c r="H228" s="66">
        <f>GETPIVOTDATA("Sum of Net Dwellings",Pivot!$B$301,"Ward_Name",C228)</f>
        <v>2</v>
      </c>
      <c r="I228" s="298"/>
      <c r="J228" s="298"/>
      <c r="K228" s="298"/>
      <c r="L228" s="242"/>
      <c r="M228" s="242"/>
      <c r="N228" s="242"/>
      <c r="O228" s="242"/>
      <c r="P228" s="242"/>
      <c r="Q228" s="242"/>
      <c r="S228" s="35"/>
    </row>
    <row r="229" spans="2:19" x14ac:dyDescent="0.25">
      <c r="B229" s="14"/>
      <c r="C229" s="325" t="s">
        <v>149</v>
      </c>
      <c r="D229" s="326"/>
      <c r="E229" s="326"/>
      <c r="F229" s="29">
        <f>GETPIVOTDATA("Sum of Units Proposed",Pivot!$B$301,"Ward_Name",C229)</f>
        <v>4</v>
      </c>
      <c r="G229" s="66">
        <f>GETPIVOTDATA("Sum of Units Existing",Pivot!$B$301,"Ward_Name",C229)</f>
        <v>1</v>
      </c>
      <c r="H229" s="66">
        <f>GETPIVOTDATA("Sum of Net Dwellings",Pivot!$B$301,"Ward_Name",C229)</f>
        <v>3</v>
      </c>
      <c r="I229" s="298"/>
      <c r="J229" s="298"/>
      <c r="K229" s="298"/>
      <c r="L229" s="242"/>
      <c r="M229" s="242"/>
      <c r="N229" s="242"/>
      <c r="O229" s="242"/>
      <c r="P229" s="242"/>
      <c r="Q229" s="242"/>
      <c r="S229" s="35"/>
    </row>
    <row r="230" spans="2:19" x14ac:dyDescent="0.25">
      <c r="B230" s="14"/>
      <c r="C230" s="325" t="s">
        <v>163</v>
      </c>
      <c r="D230" s="326"/>
      <c r="E230" s="326"/>
      <c r="F230" s="29">
        <f>GETPIVOTDATA("Sum of Units Proposed",Pivot!$B$301,"Ward_Name",C230)</f>
        <v>10</v>
      </c>
      <c r="G230" s="66">
        <f>GETPIVOTDATA("Sum of Units Existing",Pivot!$B$301,"Ward_Name",C230)</f>
        <v>2</v>
      </c>
      <c r="H230" s="66">
        <f>GETPIVOTDATA("Sum of Net Dwellings",Pivot!$B$301,"Ward_Name",C230)</f>
        <v>8</v>
      </c>
      <c r="I230" s="298"/>
      <c r="J230" s="298"/>
      <c r="K230" s="298"/>
      <c r="L230" s="242"/>
      <c r="M230" s="242"/>
      <c r="N230" s="242"/>
      <c r="O230" s="242"/>
      <c r="P230" s="242"/>
      <c r="Q230" s="242"/>
      <c r="S230" s="35"/>
    </row>
    <row r="231" spans="2:19" x14ac:dyDescent="0.25">
      <c r="B231" s="14"/>
      <c r="C231" s="325" t="s">
        <v>151</v>
      </c>
      <c r="D231" s="326"/>
      <c r="E231" s="326"/>
      <c r="F231" s="29">
        <v>0</v>
      </c>
      <c r="G231" s="66">
        <v>0</v>
      </c>
      <c r="H231" s="66">
        <v>0</v>
      </c>
      <c r="I231" s="298"/>
      <c r="J231" s="298"/>
      <c r="K231" s="298"/>
      <c r="L231" s="242"/>
      <c r="M231" s="242"/>
      <c r="N231" s="242"/>
      <c r="O231" s="242"/>
      <c r="P231" s="242"/>
      <c r="Q231" s="242"/>
      <c r="S231" s="35"/>
    </row>
    <row r="232" spans="2:19" x14ac:dyDescent="0.25">
      <c r="B232" s="14"/>
      <c r="C232" s="325" t="s">
        <v>152</v>
      </c>
      <c r="D232" s="326"/>
      <c r="E232" s="326"/>
      <c r="F232" s="29">
        <f>GETPIVOTDATA("Sum of Units Proposed",Pivot!$B$301,"Ward_Name",C232)</f>
        <v>11</v>
      </c>
      <c r="G232" s="66">
        <f>GETPIVOTDATA("Sum of Units Existing",Pivot!$B$301,"Ward_Name",C232)</f>
        <v>3</v>
      </c>
      <c r="H232" s="66">
        <f>GETPIVOTDATA("Sum of Net Dwellings",Pivot!$B$301,"Ward_Name",C232)</f>
        <v>8</v>
      </c>
      <c r="I232" s="298"/>
      <c r="J232" s="298"/>
      <c r="K232" s="298"/>
      <c r="L232" s="242"/>
      <c r="M232" s="242"/>
      <c r="N232" s="242"/>
      <c r="O232" s="242"/>
      <c r="P232" s="242"/>
      <c r="Q232" s="242"/>
      <c r="S232" s="35"/>
    </row>
    <row r="233" spans="2:19" x14ac:dyDescent="0.25">
      <c r="B233" s="14"/>
      <c r="C233" s="325" t="s">
        <v>153</v>
      </c>
      <c r="D233" s="326"/>
      <c r="E233" s="326"/>
      <c r="F233" s="29">
        <f>GETPIVOTDATA("Sum of Units Proposed",Pivot!$B$301,"Ward_Name",C233)</f>
        <v>7</v>
      </c>
      <c r="G233" s="66">
        <f>GETPIVOTDATA("Sum of Units Existing",Pivot!$B$301,"Ward_Name",C233)</f>
        <v>0</v>
      </c>
      <c r="H233" s="66">
        <f>GETPIVOTDATA("Sum of Net Dwellings",Pivot!$B$301,"Ward_Name",C233)</f>
        <v>7</v>
      </c>
      <c r="I233" s="298"/>
      <c r="J233" s="298"/>
      <c r="K233" s="298"/>
      <c r="L233" s="242"/>
      <c r="M233" s="242"/>
      <c r="N233" s="242"/>
      <c r="O233" s="242"/>
      <c r="P233" s="242"/>
      <c r="Q233" s="242"/>
      <c r="S233" s="35"/>
    </row>
    <row r="234" spans="2:19" x14ac:dyDescent="0.25">
      <c r="B234" s="14"/>
      <c r="C234" s="325" t="s">
        <v>164</v>
      </c>
      <c r="D234" s="326"/>
      <c r="E234" s="326"/>
      <c r="F234" s="29">
        <f>GETPIVOTDATA("Sum of Units Proposed",Pivot!$B$301,"Ward_Name",C234)</f>
        <v>31</v>
      </c>
      <c r="G234" s="66">
        <f>GETPIVOTDATA("Sum of Units Existing",Pivot!$B$301,"Ward_Name",C234)</f>
        <v>0</v>
      </c>
      <c r="H234" s="66">
        <f>GETPIVOTDATA("Sum of Net Dwellings",Pivot!$B$301,"Ward_Name",C234)</f>
        <v>31</v>
      </c>
      <c r="I234" s="298"/>
      <c r="J234" s="298"/>
      <c r="K234" s="298"/>
      <c r="L234" s="242"/>
      <c r="M234" s="242"/>
      <c r="N234" s="242"/>
      <c r="O234" s="242"/>
      <c r="P234" s="242"/>
      <c r="Q234" s="242"/>
      <c r="S234" s="35"/>
    </row>
    <row r="235" spans="2:19" x14ac:dyDescent="0.25">
      <c r="B235" s="14"/>
      <c r="C235" s="325" t="s">
        <v>128</v>
      </c>
      <c r="D235" s="326"/>
      <c r="E235" s="326"/>
      <c r="F235" s="29">
        <f>GETPIVOTDATA("Sum of Units Proposed",Pivot!$B$301,"Ward_Name",C235)</f>
        <v>36</v>
      </c>
      <c r="G235" s="66">
        <f>GETPIVOTDATA("Sum of Units Existing",Pivot!$B$301,"Ward_Name",C235)</f>
        <v>2</v>
      </c>
      <c r="H235" s="66">
        <f>GETPIVOTDATA("Sum of Net Dwellings",Pivot!$B$301,"Ward_Name",C235)</f>
        <v>34</v>
      </c>
      <c r="I235" s="298"/>
      <c r="J235" s="298"/>
      <c r="K235" s="298"/>
      <c r="L235" s="242"/>
      <c r="M235" s="242"/>
      <c r="N235" s="242"/>
      <c r="O235" s="242"/>
      <c r="P235" s="242"/>
      <c r="Q235" s="242"/>
      <c r="S235" s="35"/>
    </row>
    <row r="236" spans="2:19" x14ac:dyDescent="0.25">
      <c r="B236" s="14"/>
      <c r="C236" s="325" t="s">
        <v>155</v>
      </c>
      <c r="D236" s="326"/>
      <c r="E236" s="326"/>
      <c r="F236" s="29">
        <f>GETPIVOTDATA("Sum of Units Proposed",Pivot!$B$301,"Ward_Name",C236)</f>
        <v>9</v>
      </c>
      <c r="G236" s="66">
        <f>GETPIVOTDATA("Sum of Units Existing",Pivot!$B$301,"Ward_Name",C236)</f>
        <v>5</v>
      </c>
      <c r="H236" s="66">
        <f>GETPIVOTDATA("Sum of Net Dwellings",Pivot!$B$301,"Ward_Name",C236)</f>
        <v>4</v>
      </c>
      <c r="I236" s="298"/>
      <c r="J236" s="298"/>
      <c r="K236" s="298"/>
      <c r="L236" s="242"/>
      <c r="M236" s="242"/>
      <c r="N236" s="242"/>
      <c r="O236" s="242"/>
      <c r="P236" s="242"/>
      <c r="Q236" s="242"/>
      <c r="S236" s="35"/>
    </row>
    <row r="237" spans="2:19" x14ac:dyDescent="0.25">
      <c r="B237" s="14"/>
      <c r="C237" s="325" t="s">
        <v>156</v>
      </c>
      <c r="D237" s="326"/>
      <c r="E237" s="326"/>
      <c r="F237" s="29">
        <f>GETPIVOTDATA("Sum of Units Proposed",Pivot!$B$301,"Ward_Name",C237)</f>
        <v>1</v>
      </c>
      <c r="G237" s="66">
        <f>GETPIVOTDATA("Sum of Units Existing",Pivot!$B$301,"Ward_Name",C237)</f>
        <v>1</v>
      </c>
      <c r="H237" s="66">
        <f>GETPIVOTDATA("Sum of Net Dwellings",Pivot!$B$301,"Ward_Name",C237)</f>
        <v>0</v>
      </c>
      <c r="I237" s="298"/>
      <c r="J237" s="298"/>
      <c r="K237" s="298"/>
      <c r="L237" s="242"/>
      <c r="M237" s="242"/>
      <c r="N237" s="242"/>
      <c r="O237" s="242"/>
      <c r="P237" s="242"/>
      <c r="Q237" s="242"/>
      <c r="S237" s="35"/>
    </row>
    <row r="238" spans="2:19" x14ac:dyDescent="0.25">
      <c r="B238" s="14"/>
      <c r="C238" s="325" t="s">
        <v>132</v>
      </c>
      <c r="D238" s="326"/>
      <c r="E238" s="326"/>
      <c r="F238" s="29">
        <v>0</v>
      </c>
      <c r="G238" s="66">
        <v>0</v>
      </c>
      <c r="H238" s="66">
        <v>0</v>
      </c>
      <c r="I238" s="298"/>
      <c r="J238" s="298"/>
      <c r="K238" s="298"/>
      <c r="L238" s="242"/>
      <c r="M238" s="242"/>
      <c r="N238" s="242"/>
      <c r="O238" s="242"/>
      <c r="P238" s="242"/>
      <c r="Q238" s="242"/>
      <c r="S238" s="35"/>
    </row>
    <row r="239" spans="2:19" x14ac:dyDescent="0.25">
      <c r="B239" s="14"/>
      <c r="C239" s="323" t="s">
        <v>6</v>
      </c>
      <c r="D239" s="324"/>
      <c r="E239" s="324"/>
      <c r="F239" s="30">
        <f>SUM(F221:F238)</f>
        <v>209</v>
      </c>
      <c r="G239" s="30">
        <f>SUM(G221:G238)</f>
        <v>45</v>
      </c>
      <c r="H239" s="30">
        <f>SUM(H221:H238)</f>
        <v>164</v>
      </c>
      <c r="I239" s="298"/>
      <c r="J239" s="298"/>
      <c r="K239" s="298"/>
      <c r="L239" s="242"/>
      <c r="M239" s="242"/>
      <c r="N239" s="242"/>
      <c r="O239" s="242"/>
      <c r="P239" s="242"/>
      <c r="Q239" s="242"/>
      <c r="S239" s="35"/>
    </row>
    <row r="240" spans="2:19" x14ac:dyDescent="0.25">
      <c r="B240" s="11"/>
      <c r="C240" s="299"/>
      <c r="D240" s="299"/>
      <c r="E240" s="299"/>
      <c r="F240" s="291"/>
      <c r="G240" s="291"/>
      <c r="H240" s="291"/>
      <c r="I240" s="298"/>
      <c r="J240" s="298"/>
      <c r="K240" s="298"/>
      <c r="L240" s="242"/>
      <c r="M240" s="242"/>
      <c r="N240" s="242"/>
      <c r="O240" s="242"/>
      <c r="P240" s="242"/>
      <c r="Q240" s="242"/>
      <c r="S240" s="35"/>
    </row>
    <row r="241" spans="2:19" x14ac:dyDescent="0.25">
      <c r="B241" s="11"/>
      <c r="C241" s="299"/>
      <c r="D241" s="299"/>
      <c r="E241" s="299"/>
      <c r="F241" s="291"/>
      <c r="G241" s="291"/>
      <c r="H241" s="291"/>
      <c r="I241" s="298"/>
      <c r="J241" s="298"/>
      <c r="K241" s="298"/>
      <c r="L241" s="242"/>
      <c r="M241" s="242"/>
      <c r="N241" s="242"/>
      <c r="O241" s="242"/>
      <c r="P241" s="242"/>
      <c r="Q241" s="242"/>
      <c r="S241" s="35"/>
    </row>
    <row r="242" spans="2:19" x14ac:dyDescent="0.25">
      <c r="B242" s="11"/>
      <c r="C242" s="299"/>
      <c r="D242" s="299"/>
      <c r="E242" s="299"/>
      <c r="F242" s="291"/>
      <c r="G242" s="291"/>
      <c r="H242" s="291"/>
      <c r="I242" s="298"/>
      <c r="J242" s="298"/>
      <c r="K242" s="298"/>
      <c r="L242" s="242"/>
      <c r="M242" s="242"/>
      <c r="N242" s="242"/>
      <c r="O242" s="242"/>
      <c r="P242" s="242"/>
      <c r="Q242" s="242"/>
      <c r="S242" s="35"/>
    </row>
    <row r="243" spans="2:19" x14ac:dyDescent="0.25">
      <c r="B243" s="20"/>
      <c r="C243" s="68"/>
      <c r="D243" s="68"/>
      <c r="E243" s="68"/>
      <c r="F243" s="69"/>
      <c r="G243" s="69"/>
      <c r="H243" s="69"/>
      <c r="I243" s="71"/>
      <c r="J243" s="71"/>
      <c r="K243" s="71"/>
      <c r="L243" s="36"/>
      <c r="M243" s="36"/>
      <c r="N243" s="36"/>
      <c r="O243" s="36"/>
      <c r="P243" s="36"/>
      <c r="Q243" s="36"/>
      <c r="R243" s="37"/>
      <c r="S243" s="38"/>
    </row>
    <row r="244" spans="2:19" x14ac:dyDescent="0.25">
      <c r="B244" s="21"/>
      <c r="C244" s="301"/>
      <c r="D244" s="301"/>
      <c r="E244" s="302"/>
      <c r="F244" s="302"/>
      <c r="G244" s="302"/>
      <c r="H244" s="302"/>
      <c r="I244" s="302"/>
      <c r="J244" s="302"/>
      <c r="K244" s="302"/>
      <c r="L244" s="302"/>
      <c r="M244" s="302"/>
      <c r="N244" s="8"/>
      <c r="O244" s="8"/>
      <c r="P244" s="8"/>
      <c r="Q244" s="8"/>
      <c r="R244" s="6"/>
      <c r="S244" s="39"/>
    </row>
    <row r="245" spans="2:19" ht="21" x14ac:dyDescent="0.4">
      <c r="B245" s="11"/>
      <c r="C245" s="240" t="s">
        <v>165</v>
      </c>
      <c r="D245" s="242"/>
      <c r="E245" s="242"/>
      <c r="F245" s="242"/>
      <c r="G245" s="242"/>
      <c r="H245" s="242"/>
      <c r="I245" s="242"/>
      <c r="J245" s="242"/>
      <c r="K245" s="242"/>
      <c r="L245" s="242"/>
      <c r="M245" s="242"/>
      <c r="N245" s="242"/>
      <c r="O245" s="242"/>
      <c r="P245" s="242"/>
      <c r="Q245" s="242"/>
      <c r="S245" s="35"/>
    </row>
    <row r="246" spans="2:19" x14ac:dyDescent="0.25">
      <c r="B246" s="11"/>
      <c r="C246" s="242"/>
      <c r="D246" s="242"/>
      <c r="E246" s="242"/>
      <c r="F246" s="242"/>
      <c r="G246" s="242"/>
      <c r="H246" s="242"/>
      <c r="I246" s="242"/>
      <c r="J246" s="242"/>
      <c r="K246" s="242"/>
      <c r="L246" s="242"/>
      <c r="M246" s="242"/>
      <c r="N246" s="242"/>
      <c r="O246" s="242"/>
      <c r="P246" s="242"/>
      <c r="Q246" s="242"/>
      <c r="S246" s="35"/>
    </row>
    <row r="247" spans="2:19" x14ac:dyDescent="0.25">
      <c r="B247" s="11"/>
      <c r="C247" s="243" t="s">
        <v>166</v>
      </c>
      <c r="D247" s="243" t="s">
        <v>167</v>
      </c>
      <c r="E247" s="242"/>
      <c r="F247" s="242"/>
      <c r="G247" s="242"/>
      <c r="H247" s="242"/>
      <c r="I247" s="242"/>
      <c r="J247" s="242"/>
      <c r="K247" s="242"/>
      <c r="M247" s="303" t="s">
        <v>168</v>
      </c>
      <c r="O247" s="242"/>
      <c r="P247" s="242"/>
      <c r="Q247" s="242"/>
      <c r="S247" s="35"/>
    </row>
    <row r="248" spans="2:19" x14ac:dyDescent="0.25">
      <c r="B248" s="14"/>
      <c r="C248" s="316"/>
      <c r="D248" s="317"/>
      <c r="E248" s="229" t="s">
        <v>169</v>
      </c>
      <c r="F248" s="229" t="s">
        <v>170</v>
      </c>
      <c r="G248" s="229" t="s">
        <v>171</v>
      </c>
      <c r="H248" s="229" t="s">
        <v>172</v>
      </c>
      <c r="I248" s="229" t="s">
        <v>173</v>
      </c>
      <c r="J248" s="229" t="s">
        <v>6</v>
      </c>
      <c r="K248" s="242"/>
      <c r="L248" s="242"/>
      <c r="M248" s="242"/>
      <c r="N248" s="242"/>
      <c r="O248" s="242"/>
      <c r="P248" s="242"/>
      <c r="S248" s="35"/>
    </row>
    <row r="249" spans="2:19" x14ac:dyDescent="0.25">
      <c r="B249" s="14"/>
      <c r="C249" s="318" t="s">
        <v>174</v>
      </c>
      <c r="D249" s="319"/>
      <c r="E249" s="72">
        <f>GETPIVOTDATA("Sum of 1 bed net",Pivot!$B$328,"Tenure","Open Market")</f>
        <v>23</v>
      </c>
      <c r="F249" s="72">
        <f>GETPIVOTDATA("Sum of 2 bed net",Pivot!$B$328,"Tenure","Open Market")</f>
        <v>34</v>
      </c>
      <c r="G249" s="72">
        <f>GETPIVOTDATA("Sum of 3 bed net",Pivot!$B$328,"Tenure","Open Market")</f>
        <v>6</v>
      </c>
      <c r="H249" s="72">
        <f>GETPIVOTDATA("Sum of 4 bed net",Pivot!$B$328,"Tenure","Open Market")+GETPIVOTDATA("Sum of 5 bed net",Pivot!$B$328,"Tenure","Open Market")+GETPIVOTDATA("Sum of 6 bed net",Pivot!$B$328,"Tenure","Open Market")+GETPIVOTDATA("Sum of 7 bed net",Pivot!$B$328,"Tenure","Open Market")</f>
        <v>9</v>
      </c>
      <c r="I249" s="72">
        <v>0</v>
      </c>
      <c r="J249" s="29">
        <f t="shared" ref="J249:J254" si="13">SUM(D249:I249)</f>
        <v>72</v>
      </c>
      <c r="K249" s="242"/>
      <c r="L249" s="242"/>
      <c r="M249" s="242"/>
      <c r="N249" s="242"/>
      <c r="O249" s="242"/>
      <c r="P249" s="242"/>
      <c r="S249" s="35"/>
    </row>
    <row r="250" spans="2:19" x14ac:dyDescent="0.25">
      <c r="B250" s="14"/>
      <c r="C250" s="318"/>
      <c r="D250" s="319"/>
      <c r="E250" s="73">
        <f>E249/$J$255</f>
        <v>0.24468085106382978</v>
      </c>
      <c r="F250" s="73">
        <f>F249/$J$255</f>
        <v>0.36170212765957449</v>
      </c>
      <c r="G250" s="73">
        <f>G249/$J$255</f>
        <v>6.3829787234042548E-2</v>
      </c>
      <c r="H250" s="73">
        <f>H249/$J$255</f>
        <v>9.5744680851063829E-2</v>
      </c>
      <c r="I250" s="73">
        <f>I249/$J$255</f>
        <v>0</v>
      </c>
      <c r="J250" s="74">
        <f t="shared" si="13"/>
        <v>0.76595744680851063</v>
      </c>
      <c r="K250" s="242"/>
      <c r="L250" s="242"/>
      <c r="M250" s="242"/>
      <c r="N250" s="242"/>
      <c r="O250" s="242"/>
      <c r="P250" s="242"/>
      <c r="S250" s="35"/>
    </row>
    <row r="251" spans="2:19" x14ac:dyDescent="0.25">
      <c r="B251" s="14"/>
      <c r="C251" s="318" t="s">
        <v>175</v>
      </c>
      <c r="D251" s="319"/>
      <c r="E251" s="72">
        <f>GETPIVOTDATA("Sum of 1 bed net",Pivot!$B$328,"Tenure","Shared Ownership")</f>
        <v>11</v>
      </c>
      <c r="F251" s="72">
        <f>GETPIVOTDATA("Sum of 2 bed net",Pivot!$B$328,"Tenure","Shared Ownership")</f>
        <v>11</v>
      </c>
      <c r="G251" s="72">
        <v>0</v>
      </c>
      <c r="H251" s="72">
        <v>0</v>
      </c>
      <c r="I251" s="72">
        <v>0</v>
      </c>
      <c r="J251" s="29">
        <f t="shared" si="13"/>
        <v>22</v>
      </c>
      <c r="K251" s="242"/>
      <c r="L251" s="242"/>
      <c r="M251" s="254"/>
      <c r="N251" s="254"/>
      <c r="O251" s="254"/>
      <c r="P251" s="254"/>
      <c r="S251" s="35"/>
    </row>
    <row r="252" spans="2:19" x14ac:dyDescent="0.25">
      <c r="B252" s="14"/>
      <c r="C252" s="318"/>
      <c r="D252" s="319"/>
      <c r="E252" s="73">
        <f>E251/$J$255</f>
        <v>0.11702127659574468</v>
      </c>
      <c r="F252" s="73">
        <f>F251/$J$255</f>
        <v>0.11702127659574468</v>
      </c>
      <c r="G252" s="73">
        <f>G251/$J$255</f>
        <v>0</v>
      </c>
      <c r="H252" s="73">
        <f>H251/$J$255</f>
        <v>0</v>
      </c>
      <c r="I252" s="73">
        <f>I251/$J$255</f>
        <v>0</v>
      </c>
      <c r="J252" s="74">
        <f t="shared" si="13"/>
        <v>0.23404255319148937</v>
      </c>
      <c r="K252" s="242"/>
      <c r="L252" s="242"/>
      <c r="M252" s="242"/>
      <c r="N252" s="242"/>
      <c r="O252" s="242"/>
      <c r="P252" s="242"/>
      <c r="S252" s="35"/>
    </row>
    <row r="253" spans="2:19" x14ac:dyDescent="0.25">
      <c r="B253" s="14"/>
      <c r="C253" s="318" t="s">
        <v>176</v>
      </c>
      <c r="D253" s="319"/>
      <c r="E253" s="72">
        <v>0</v>
      </c>
      <c r="F253" s="72">
        <v>0</v>
      </c>
      <c r="G253" s="72">
        <v>0</v>
      </c>
      <c r="H253" s="72">
        <v>0</v>
      </c>
      <c r="I253" s="72">
        <v>0</v>
      </c>
      <c r="J253" s="29">
        <f t="shared" si="13"/>
        <v>0</v>
      </c>
      <c r="K253" s="242"/>
      <c r="L253" s="242"/>
      <c r="M253" s="242"/>
      <c r="N253" s="242"/>
      <c r="O253" s="242"/>
      <c r="P253" s="242"/>
      <c r="S253" s="35"/>
    </row>
    <row r="254" spans="2:19" x14ac:dyDescent="0.25">
      <c r="B254" s="14"/>
      <c r="C254" s="318"/>
      <c r="D254" s="319"/>
      <c r="E254" s="73">
        <f>E253/$J$255</f>
        <v>0</v>
      </c>
      <c r="F254" s="73">
        <f>F253/$J$255</f>
        <v>0</v>
      </c>
      <c r="G254" s="73">
        <f>G253/$J$255</f>
        <v>0</v>
      </c>
      <c r="H254" s="73">
        <f>H253/$J$255</f>
        <v>0</v>
      </c>
      <c r="I254" s="73">
        <f>I253/$J$255</f>
        <v>0</v>
      </c>
      <c r="J254" s="74">
        <f t="shared" si="13"/>
        <v>0</v>
      </c>
      <c r="K254" s="242"/>
      <c r="L254" s="242"/>
      <c r="M254" s="242"/>
      <c r="N254" s="242"/>
      <c r="O254" s="242"/>
      <c r="P254" s="242"/>
      <c r="S254" s="35"/>
    </row>
    <row r="255" spans="2:19" x14ac:dyDescent="0.25">
      <c r="B255" s="14"/>
      <c r="C255" s="320" t="s">
        <v>6</v>
      </c>
      <c r="D255" s="321"/>
      <c r="E255" s="30">
        <f>E249+E251+E253</f>
        <v>34</v>
      </c>
      <c r="F255" s="30">
        <f t="shared" ref="F255:I255" si="14">F249+F251+F253</f>
        <v>45</v>
      </c>
      <c r="G255" s="30">
        <f t="shared" si="14"/>
        <v>6</v>
      </c>
      <c r="H255" s="30">
        <f t="shared" si="14"/>
        <v>9</v>
      </c>
      <c r="I255" s="30">
        <f t="shared" si="14"/>
        <v>0</v>
      </c>
      <c r="J255" s="30">
        <f>SUM(D255:I255)</f>
        <v>94</v>
      </c>
      <c r="K255" s="242"/>
      <c r="L255" s="242"/>
      <c r="M255" s="242"/>
      <c r="N255" s="242"/>
      <c r="O255" s="242"/>
      <c r="P255" s="242"/>
      <c r="S255" s="35"/>
    </row>
    <row r="256" spans="2:19" x14ac:dyDescent="0.25">
      <c r="B256" s="14"/>
      <c r="C256" s="320"/>
      <c r="D256" s="321"/>
      <c r="E256" s="75">
        <f>E255/$J$255</f>
        <v>0.36170212765957449</v>
      </c>
      <c r="F256" s="75">
        <f>F255/$J$255</f>
        <v>0.47872340425531917</v>
      </c>
      <c r="G256" s="75">
        <f>G255/$J$255</f>
        <v>6.3829787234042548E-2</v>
      </c>
      <c r="H256" s="75">
        <f>H255/$J$255</f>
        <v>9.5744680851063829E-2</v>
      </c>
      <c r="I256" s="75">
        <f>I255/$J$255</f>
        <v>0</v>
      </c>
      <c r="J256" s="75">
        <f>SUM(E256:I256)</f>
        <v>1</v>
      </c>
      <c r="K256" s="242"/>
      <c r="L256" s="242"/>
      <c r="M256" s="242"/>
      <c r="N256" s="242"/>
      <c r="O256" s="242"/>
      <c r="P256" s="242"/>
      <c r="S256" s="35"/>
    </row>
    <row r="257" spans="2:19" x14ac:dyDescent="0.25">
      <c r="B257" s="11"/>
      <c r="C257" s="242"/>
      <c r="D257" s="241"/>
      <c r="E257" s="241"/>
      <c r="F257" s="241"/>
      <c r="G257" s="241"/>
      <c r="H257" s="241"/>
      <c r="I257" s="241"/>
      <c r="J257" s="241"/>
      <c r="K257" s="242"/>
      <c r="L257" s="242"/>
      <c r="M257" s="242"/>
      <c r="N257" s="242"/>
      <c r="O257" s="242"/>
      <c r="P257" s="242"/>
      <c r="Q257" s="242"/>
      <c r="S257" s="35"/>
    </row>
    <row r="258" spans="2:19" x14ac:dyDescent="0.25">
      <c r="B258" s="11"/>
      <c r="C258" s="243"/>
      <c r="D258" s="254"/>
      <c r="E258" s="254"/>
      <c r="F258" s="254"/>
      <c r="G258" s="254"/>
      <c r="H258" s="254"/>
      <c r="I258" s="254"/>
      <c r="J258" s="254"/>
      <c r="K258" s="254"/>
      <c r="L258" s="254"/>
      <c r="M258" s="254"/>
      <c r="N258" s="242"/>
      <c r="O258" s="242"/>
      <c r="P258" s="242"/>
      <c r="Q258" s="242"/>
      <c r="S258" s="35"/>
    </row>
    <row r="259" spans="2:19" x14ac:dyDescent="0.25">
      <c r="B259" s="11"/>
      <c r="C259" s="243" t="s">
        <v>177</v>
      </c>
      <c r="D259" s="243" t="s">
        <v>178</v>
      </c>
      <c r="E259" s="242"/>
      <c r="F259" s="242"/>
      <c r="G259" s="242"/>
      <c r="H259" s="242"/>
      <c r="I259" s="242"/>
      <c r="J259" s="242"/>
      <c r="K259" s="242"/>
      <c r="M259" s="243" t="s">
        <v>179</v>
      </c>
      <c r="O259" s="242"/>
      <c r="P259" s="242"/>
      <c r="Q259" s="242"/>
      <c r="S259" s="35"/>
    </row>
    <row r="260" spans="2:19" x14ac:dyDescent="0.25">
      <c r="B260" s="14"/>
      <c r="C260" s="316"/>
      <c r="D260" s="317"/>
      <c r="E260" s="229" t="s">
        <v>169</v>
      </c>
      <c r="F260" s="229" t="s">
        <v>170</v>
      </c>
      <c r="G260" s="229" t="s">
        <v>171</v>
      </c>
      <c r="H260" s="229" t="s">
        <v>172</v>
      </c>
      <c r="I260" s="229" t="s">
        <v>173</v>
      </c>
      <c r="J260" s="229" t="s">
        <v>6</v>
      </c>
      <c r="K260" s="242"/>
      <c r="L260" s="242"/>
      <c r="M260" s="242"/>
      <c r="N260" s="242"/>
      <c r="O260" s="242"/>
      <c r="P260" s="242"/>
      <c r="S260" s="35"/>
    </row>
    <row r="261" spans="2:19" x14ac:dyDescent="0.25">
      <c r="B261" s="14"/>
      <c r="C261" s="318" t="s">
        <v>174</v>
      </c>
      <c r="D261" s="319"/>
      <c r="E261" s="72">
        <f>GETPIVOTDATA("Sum of 1 bed net",Pivot!$B$339,"Tenure","Open Market")</f>
        <v>69</v>
      </c>
      <c r="F261" s="72">
        <f>GETPIVOTDATA("Sum of 2 bed net",Pivot!$B$339,"Tenure","Open Market")</f>
        <v>134</v>
      </c>
      <c r="G261" s="72">
        <f>GETPIVOTDATA("Sum of 3 bed net",Pivot!$B$339,"Tenure","Open Market")</f>
        <v>50</v>
      </c>
      <c r="H261" s="72">
        <f>GETPIVOTDATA("Sum of 4 bed net",Pivot!$B$339,"Tenure","Open Market")+GETPIVOTDATA("Sum of 5 bed net",Pivot!$B$339,"Tenure","Open Market")+GETPIVOTDATA("Sum of 6 bed net",Pivot!$B$339,"Tenure","Open Market")</f>
        <v>37</v>
      </c>
      <c r="I261" s="72">
        <v>0</v>
      </c>
      <c r="J261" s="29">
        <f t="shared" ref="J261:J270" si="15">SUM(E261:I261)</f>
        <v>290</v>
      </c>
      <c r="K261" s="242"/>
      <c r="L261" s="242"/>
      <c r="M261" s="242"/>
      <c r="N261" s="242"/>
      <c r="O261" s="242"/>
      <c r="P261" s="242"/>
      <c r="S261" s="35"/>
    </row>
    <row r="262" spans="2:19" x14ac:dyDescent="0.25">
      <c r="B262" s="14"/>
      <c r="C262" s="318"/>
      <c r="D262" s="319"/>
      <c r="E262" s="73">
        <f>E261/$J$269</f>
        <v>0.19884726224783861</v>
      </c>
      <c r="F262" s="73">
        <f>F261/$J$269</f>
        <v>0.3861671469740634</v>
      </c>
      <c r="G262" s="73">
        <f>G261/$J$269</f>
        <v>0.14409221902017291</v>
      </c>
      <c r="H262" s="73">
        <f>H261/$J$269</f>
        <v>0.10662824207492795</v>
      </c>
      <c r="I262" s="73">
        <f>I261/$J$269</f>
        <v>0</v>
      </c>
      <c r="J262" s="74">
        <f>SUM(E262:I262)</f>
        <v>0.83573487031700289</v>
      </c>
      <c r="K262" s="242"/>
      <c r="L262" s="242"/>
      <c r="M262" s="242"/>
      <c r="N262" s="242"/>
      <c r="O262" s="242"/>
      <c r="P262" s="242"/>
      <c r="S262" s="35"/>
    </row>
    <row r="263" spans="2:19" x14ac:dyDescent="0.25">
      <c r="B263" s="14"/>
      <c r="C263" s="318" t="s">
        <v>180</v>
      </c>
      <c r="D263" s="319"/>
      <c r="E263" s="72">
        <f>GETPIVOTDATA("Sum of 1 bed net",Pivot!$B$339,"Tenure","Intermediate")+GETPIVOTDATA("Sum of 1 bed net",Pivot!$B$339,"Tenure","Shared Ownership")</f>
        <v>15</v>
      </c>
      <c r="F263" s="72">
        <f>GETPIVOTDATA("Sum of 2 bed net",Pivot!$B$339,"Tenure","Intermediate")</f>
        <v>1</v>
      </c>
      <c r="G263" s="72">
        <f>GETPIVOTDATA("Sum of 3 bed net",Pivot!$B$339,"Tenure","Intermediate")</f>
        <v>0</v>
      </c>
      <c r="H263" s="72">
        <f>GETPIVOTDATA("Sum of 5 bed net",Pivot!$B$339,"Tenure","Intermediate")</f>
        <v>0</v>
      </c>
      <c r="I263" s="72">
        <v>0</v>
      </c>
      <c r="J263" s="29">
        <f t="shared" si="15"/>
        <v>16</v>
      </c>
      <c r="K263" s="242"/>
      <c r="L263" s="242"/>
      <c r="M263" s="242"/>
      <c r="N263" s="242"/>
      <c r="O263" s="242"/>
      <c r="P263" s="242"/>
      <c r="S263" s="35"/>
    </row>
    <row r="264" spans="2:19" x14ac:dyDescent="0.25">
      <c r="B264" s="14"/>
      <c r="C264" s="318"/>
      <c r="D264" s="319"/>
      <c r="E264" s="73">
        <f>E263/$J$269</f>
        <v>4.3227665706051875E-2</v>
      </c>
      <c r="F264" s="73">
        <f>F263/$J$269</f>
        <v>2.881844380403458E-3</v>
      </c>
      <c r="G264" s="73">
        <f>G263/$J$269</f>
        <v>0</v>
      </c>
      <c r="H264" s="73">
        <f>H263/$J$269</f>
        <v>0</v>
      </c>
      <c r="I264" s="73">
        <f>I263/$J$269</f>
        <v>0</v>
      </c>
      <c r="J264" s="74">
        <f t="shared" si="15"/>
        <v>4.6109510086455335E-2</v>
      </c>
      <c r="K264" s="242"/>
      <c r="L264" s="242"/>
      <c r="M264" s="242"/>
      <c r="N264" s="242"/>
      <c r="O264" s="242"/>
      <c r="P264" s="242"/>
      <c r="S264" s="35"/>
    </row>
    <row r="265" spans="2:19" x14ac:dyDescent="0.25">
      <c r="B265" s="14"/>
      <c r="C265" s="318" t="s">
        <v>176</v>
      </c>
      <c r="D265" s="319"/>
      <c r="E265" s="72">
        <f>GETPIVOTDATA("Sum of 1 bed net",Pivot!$B$339,"Tenure","Affordable Rent")+GETPIVOTDATA("Sum of 1 bed net",Pivot!$B$339,"Tenure","London Affordable Rent")</f>
        <v>30</v>
      </c>
      <c r="F265" s="72">
        <f>GETPIVOTDATA("Sum of 2 bed net",Pivot!$B$339,"Tenure","Affordable Rent")+GETPIVOTDATA("Sum of 2 bed net",Pivot!$B$339,"Tenure","London Affordable Rent")</f>
        <v>22</v>
      </c>
      <c r="G265" s="72">
        <f>GETPIVOTDATA("Sum of 3 bed net",Pivot!$B$339,"Tenure","Affordable Rent")+GETPIVOTDATA("Sum of 3 bed net",Pivot!$B$339,"Tenure","London Affordable Rent")</f>
        <v>12</v>
      </c>
      <c r="H265" s="72">
        <f>GETPIVOTDATA("Sum of 4 bed net",Pivot!$B$339,"Tenure","Affordable Rent")+GETPIVOTDATA("Sum of 4 bed net",Pivot!$B$339,"Tenure","London Affordable Rent")</f>
        <v>7</v>
      </c>
      <c r="I265" s="72">
        <v>0</v>
      </c>
      <c r="J265" s="29">
        <f t="shared" si="15"/>
        <v>71</v>
      </c>
      <c r="K265" s="242"/>
      <c r="L265" s="242"/>
      <c r="M265" s="242"/>
      <c r="N265" s="242"/>
      <c r="O265" s="242"/>
      <c r="P265" s="242"/>
      <c r="S265" s="35"/>
    </row>
    <row r="266" spans="2:19" x14ac:dyDescent="0.25">
      <c r="B266" s="14"/>
      <c r="C266" s="318"/>
      <c r="D266" s="319"/>
      <c r="E266" s="73">
        <f>E265/$J$269</f>
        <v>8.645533141210375E-2</v>
      </c>
      <c r="F266" s="73">
        <f>F265/$J$269</f>
        <v>6.3400576368876083E-2</v>
      </c>
      <c r="G266" s="73">
        <f>G265/$J$269</f>
        <v>3.4582132564841501E-2</v>
      </c>
      <c r="H266" s="73">
        <f>H265/$J$269</f>
        <v>2.0172910662824207E-2</v>
      </c>
      <c r="I266" s="73">
        <f>I265/$J$269</f>
        <v>0</v>
      </c>
      <c r="J266" s="74">
        <f t="shared" si="15"/>
        <v>0.20461095100864554</v>
      </c>
      <c r="K266" s="242"/>
      <c r="L266" s="242"/>
      <c r="M266" s="242"/>
      <c r="N266" s="242"/>
      <c r="O266" s="242"/>
      <c r="P266" s="242"/>
      <c r="S266" s="35"/>
    </row>
    <row r="267" spans="2:19" x14ac:dyDescent="0.25">
      <c r="B267" s="14"/>
      <c r="C267" s="318" t="s">
        <v>181</v>
      </c>
      <c r="D267" s="319"/>
      <c r="E267" s="72">
        <f>GETPIVOTDATA("Sum of 1 bed net",Pivot!$B$339,"Tenure","Social Rent")</f>
        <v>-29</v>
      </c>
      <c r="F267" s="72">
        <f>GETPIVOTDATA("Sum of 2 bed net",Pivot!$B$339,"Tenure","Social Rent")</f>
        <v>-1</v>
      </c>
      <c r="G267" s="72">
        <v>0</v>
      </c>
      <c r="H267" s="72">
        <v>0</v>
      </c>
      <c r="I267" s="72">
        <v>0</v>
      </c>
      <c r="J267" s="29">
        <f t="shared" si="15"/>
        <v>-30</v>
      </c>
      <c r="K267" s="242"/>
      <c r="L267" s="242"/>
      <c r="M267" s="242"/>
      <c r="N267" s="242"/>
      <c r="O267" s="242"/>
      <c r="P267" s="242"/>
      <c r="S267" s="35"/>
    </row>
    <row r="268" spans="2:19" x14ac:dyDescent="0.25">
      <c r="B268" s="14"/>
      <c r="C268" s="318"/>
      <c r="D268" s="319"/>
      <c r="E268" s="73">
        <f>E267/$J$269</f>
        <v>-8.3573487031700283E-2</v>
      </c>
      <c r="F268" s="73">
        <f>F267/$J$269</f>
        <v>-2.881844380403458E-3</v>
      </c>
      <c r="G268" s="73">
        <f>G267/$J$269</f>
        <v>0</v>
      </c>
      <c r="H268" s="73">
        <f>H267/$J$269</f>
        <v>0</v>
      </c>
      <c r="I268" s="73">
        <f>I267/$J$269</f>
        <v>0</v>
      </c>
      <c r="J268" s="74">
        <f t="shared" si="15"/>
        <v>-8.6455331412103736E-2</v>
      </c>
      <c r="K268" s="242"/>
      <c r="L268" s="242"/>
      <c r="M268" s="242"/>
      <c r="N268" s="242"/>
      <c r="O268" s="242"/>
      <c r="P268" s="242"/>
      <c r="S268" s="35"/>
    </row>
    <row r="269" spans="2:19" x14ac:dyDescent="0.25">
      <c r="B269" s="14"/>
      <c r="C269" s="320" t="s">
        <v>6</v>
      </c>
      <c r="D269" s="321"/>
      <c r="E269" s="30">
        <f>E261+E263+E265+E267</f>
        <v>85</v>
      </c>
      <c r="F269" s="30">
        <f>F261+F263+F265+F267</f>
        <v>156</v>
      </c>
      <c r="G269" s="30">
        <f>G261+G263+G265+G267</f>
        <v>62</v>
      </c>
      <c r="H269" s="30">
        <f>H261+H263+H265+H267</f>
        <v>44</v>
      </c>
      <c r="I269" s="30">
        <f>I261+I263+I265+I267</f>
        <v>0</v>
      </c>
      <c r="J269" s="30">
        <f>SUM(E269:I269)</f>
        <v>347</v>
      </c>
      <c r="K269" s="304"/>
      <c r="L269" s="242"/>
      <c r="M269" s="242"/>
      <c r="N269" s="242"/>
      <c r="O269" s="242"/>
      <c r="P269" s="242"/>
      <c r="S269" s="35"/>
    </row>
    <row r="270" spans="2:19" x14ac:dyDescent="0.25">
      <c r="B270" s="14"/>
      <c r="C270" s="320"/>
      <c r="D270" s="321"/>
      <c r="E270" s="75">
        <f>E269/$J$269</f>
        <v>0.24495677233429394</v>
      </c>
      <c r="F270" s="75">
        <f>F269/$J$269</f>
        <v>0.44956772334293948</v>
      </c>
      <c r="G270" s="75">
        <f>G269/$J$269</f>
        <v>0.17867435158501441</v>
      </c>
      <c r="H270" s="75">
        <f>H269/$J$269</f>
        <v>0.12680115273775217</v>
      </c>
      <c r="I270" s="75">
        <f>I269/$J$269</f>
        <v>0</v>
      </c>
      <c r="J270" s="75">
        <f t="shared" si="15"/>
        <v>1</v>
      </c>
      <c r="K270" s="242"/>
      <c r="L270" s="242"/>
      <c r="M270" s="242"/>
      <c r="N270" s="242"/>
      <c r="O270" s="242"/>
      <c r="P270" s="242"/>
      <c r="S270" s="35"/>
    </row>
    <row r="271" spans="2:19" x14ac:dyDescent="0.25">
      <c r="B271" s="11"/>
      <c r="C271" s="242"/>
      <c r="D271" s="241"/>
      <c r="E271" s="241"/>
      <c r="F271" s="241"/>
      <c r="G271" s="241"/>
      <c r="H271" s="241"/>
      <c r="I271" s="241"/>
      <c r="J271" s="241"/>
      <c r="K271" s="242"/>
      <c r="L271" s="242"/>
      <c r="M271" s="242"/>
      <c r="N271" s="242"/>
      <c r="O271" s="242"/>
      <c r="P271" s="242"/>
      <c r="Q271" s="242"/>
      <c r="S271" s="35"/>
    </row>
    <row r="272" spans="2:19" x14ac:dyDescent="0.25">
      <c r="B272" s="11"/>
      <c r="C272" s="242"/>
      <c r="D272" s="241"/>
      <c r="E272" s="241"/>
      <c r="F272" s="241"/>
      <c r="G272" s="241"/>
      <c r="H272" s="241"/>
      <c r="I272" s="241"/>
      <c r="J272" s="241"/>
      <c r="K272" s="242"/>
      <c r="L272" s="242"/>
      <c r="M272" s="242"/>
      <c r="N272" s="242"/>
      <c r="O272" s="242"/>
      <c r="P272" s="242"/>
      <c r="Q272" s="242"/>
      <c r="S272" s="35"/>
    </row>
    <row r="273" spans="2:19" x14ac:dyDescent="0.25">
      <c r="B273" s="11"/>
      <c r="D273" s="241"/>
      <c r="E273" s="241"/>
      <c r="F273" s="241"/>
      <c r="G273" s="241"/>
      <c r="H273" s="241"/>
      <c r="I273" s="241"/>
      <c r="J273" s="241"/>
      <c r="K273" s="242"/>
      <c r="L273" s="242"/>
      <c r="M273" s="242"/>
      <c r="N273" s="242"/>
      <c r="O273" s="242"/>
      <c r="P273" s="242"/>
      <c r="Q273" s="242"/>
      <c r="S273" s="35"/>
    </row>
    <row r="274" spans="2:19" x14ac:dyDescent="0.25">
      <c r="B274" s="11"/>
      <c r="C274" s="243" t="s">
        <v>182</v>
      </c>
      <c r="D274" s="243" t="s">
        <v>183</v>
      </c>
      <c r="E274" s="242"/>
      <c r="F274" s="242"/>
      <c r="G274" s="242"/>
      <c r="H274" s="242"/>
      <c r="I274" s="242"/>
      <c r="J274" s="242"/>
      <c r="K274" s="242"/>
      <c r="M274" s="303" t="s">
        <v>184</v>
      </c>
      <c r="O274" s="242"/>
      <c r="P274" s="242"/>
      <c r="Q274" s="242"/>
      <c r="S274" s="35"/>
    </row>
    <row r="275" spans="2:19" x14ac:dyDescent="0.25">
      <c r="B275" s="14"/>
      <c r="C275" s="316"/>
      <c r="D275" s="317"/>
      <c r="E275" s="229" t="s">
        <v>169</v>
      </c>
      <c r="F275" s="229" t="s">
        <v>170</v>
      </c>
      <c r="G275" s="229" t="s">
        <v>171</v>
      </c>
      <c r="H275" s="229" t="s">
        <v>172</v>
      </c>
      <c r="I275" s="229" t="s">
        <v>173</v>
      </c>
      <c r="J275" s="229" t="s">
        <v>6</v>
      </c>
      <c r="K275" s="242"/>
      <c r="L275" s="242"/>
      <c r="M275" s="242"/>
      <c r="N275" s="242"/>
      <c r="O275" s="242"/>
      <c r="P275" s="242"/>
      <c r="S275" s="35"/>
    </row>
    <row r="276" spans="2:19" x14ac:dyDescent="0.25">
      <c r="B276" s="14"/>
      <c r="C276" s="318" t="s">
        <v>174</v>
      </c>
      <c r="D276" s="319"/>
      <c r="E276" s="29">
        <f>GETPIVOTDATA("Sum of 1 bed net",Pivot!$B$352,"Tenure","Open Market")</f>
        <v>99</v>
      </c>
      <c r="F276" s="29">
        <f>GETPIVOTDATA("Sum of 2 bed net",Pivot!$B$352,"Tenure","Open Market")</f>
        <v>137</v>
      </c>
      <c r="G276" s="29">
        <f>GETPIVOTDATA("Sum of 3 bed net",Pivot!$B$352,"Tenure","Open Market")</f>
        <v>22</v>
      </c>
      <c r="H276" s="29">
        <f>GETPIVOTDATA("Sum of 4 bed net",Pivot!$B$352,"Tenure","Open Market")+GETPIVOTDATA("Sum of 5 bed net",Pivot!$B$352,"Tenure","Open Market")+GETPIVOTDATA("Sum of 6 bed net",Pivot!$B$352,"Tenure","Open Market")+GETPIVOTDATA("Sum of 7 bed net",Pivot!$B$352,"Tenure","Open Market")</f>
        <v>14</v>
      </c>
      <c r="I276" s="29">
        <v>0</v>
      </c>
      <c r="J276" s="29">
        <f t="shared" ref="J276:J283" si="16">SUM(E276:I276)</f>
        <v>272</v>
      </c>
      <c r="K276" s="242"/>
      <c r="L276" s="242"/>
      <c r="M276" s="242"/>
      <c r="N276" s="242"/>
      <c r="O276" s="242"/>
      <c r="P276" s="242"/>
      <c r="S276" s="35"/>
    </row>
    <row r="277" spans="2:19" x14ac:dyDescent="0.25">
      <c r="B277" s="14"/>
      <c r="C277" s="318"/>
      <c r="D277" s="319"/>
      <c r="E277" s="74">
        <f>E276/$J$269</f>
        <v>0.28530259365994237</v>
      </c>
      <c r="F277" s="74">
        <f>F276/$J$269</f>
        <v>0.39481268011527376</v>
      </c>
      <c r="G277" s="74">
        <f>G276/$J$269</f>
        <v>6.3400576368876083E-2</v>
      </c>
      <c r="H277" s="74">
        <f>H276/$J$269</f>
        <v>4.0345821325648415E-2</v>
      </c>
      <c r="I277" s="74">
        <f>I276/$J$269</f>
        <v>0</v>
      </c>
      <c r="J277" s="74">
        <f t="shared" si="16"/>
        <v>0.78386167146974062</v>
      </c>
      <c r="K277" s="242"/>
      <c r="L277" s="242"/>
      <c r="M277" s="242"/>
      <c r="N277" s="242"/>
      <c r="O277" s="242"/>
      <c r="P277" s="242"/>
      <c r="S277" s="35"/>
    </row>
    <row r="278" spans="2:19" x14ac:dyDescent="0.25">
      <c r="B278" s="14"/>
      <c r="C278" s="318" t="s">
        <v>175</v>
      </c>
      <c r="D278" s="319"/>
      <c r="E278" s="29">
        <f>GETPIVOTDATA("Sum of 1 bed net",Pivot!$B$352,"Tenure","Intermediate")</f>
        <v>3</v>
      </c>
      <c r="F278" s="29">
        <f>GETPIVOTDATA("Sum of 2 bed net",Pivot!$B$352,"Tenure","Intermediate")</f>
        <v>1</v>
      </c>
      <c r="G278" s="29">
        <f>GETPIVOTDATA("Sum of 3 bed net",Pivot!$B$352,"Tenure","Intermediate")</f>
        <v>0</v>
      </c>
      <c r="H278" s="29">
        <f>GETPIVOTDATA("Sum of 4 bed net",Pivot!$B$352,"Tenure","Intermediate")</f>
        <v>0</v>
      </c>
      <c r="I278" s="29">
        <v>0</v>
      </c>
      <c r="J278" s="29">
        <f t="shared" si="16"/>
        <v>4</v>
      </c>
      <c r="K278" s="242"/>
      <c r="L278" s="242"/>
      <c r="M278" s="242"/>
      <c r="N278" s="242"/>
      <c r="O278" s="242"/>
      <c r="P278" s="242"/>
      <c r="S278" s="35"/>
    </row>
    <row r="279" spans="2:19" x14ac:dyDescent="0.25">
      <c r="B279" s="14"/>
      <c r="C279" s="318"/>
      <c r="D279" s="319"/>
      <c r="E279" s="74">
        <f>E278/$J$269</f>
        <v>8.6455331412103754E-3</v>
      </c>
      <c r="F279" s="74">
        <f>F278/$J$269</f>
        <v>2.881844380403458E-3</v>
      </c>
      <c r="G279" s="74">
        <f>G278/$J$269</f>
        <v>0</v>
      </c>
      <c r="H279" s="74">
        <f>H278/$J$269</f>
        <v>0</v>
      </c>
      <c r="I279" s="74">
        <f>I278/$J$269</f>
        <v>0</v>
      </c>
      <c r="J279" s="74">
        <f t="shared" si="16"/>
        <v>1.1527377521613834E-2</v>
      </c>
      <c r="K279" s="242"/>
      <c r="L279" s="242"/>
      <c r="M279" s="242"/>
      <c r="N279" s="242"/>
      <c r="O279" s="242"/>
      <c r="P279" s="242"/>
      <c r="S279" s="35"/>
    </row>
    <row r="280" spans="2:19" x14ac:dyDescent="0.25">
      <c r="B280" s="14"/>
      <c r="C280" s="318" t="s">
        <v>176</v>
      </c>
      <c r="D280" s="319"/>
      <c r="E280" s="29">
        <f>GETPIVOTDATA("Sum of 1 bed net",Pivot!$B$352,"Tenure","Affordable Rent")</f>
        <v>15</v>
      </c>
      <c r="F280" s="29">
        <f>GETPIVOTDATA("Sum of 2 bed net",Pivot!$B$352,"Tenure","Affordable Rent")</f>
        <v>7</v>
      </c>
      <c r="G280" s="29">
        <f>GETPIVOTDATA("Sum of 3 bed net",Pivot!$B$352,"Tenure","Affordable Rent")</f>
        <v>2</v>
      </c>
      <c r="H280" s="29">
        <f>GETPIVOTDATA("Sum of 4 bed net",Pivot!$B$352,"Tenure","Affordable Rent")</f>
        <v>0</v>
      </c>
      <c r="I280" s="29">
        <v>0</v>
      </c>
      <c r="J280" s="29">
        <f t="shared" si="16"/>
        <v>24</v>
      </c>
      <c r="K280" s="242"/>
      <c r="L280" s="242"/>
      <c r="M280" s="242"/>
      <c r="N280" s="242"/>
      <c r="O280" s="242"/>
      <c r="P280" s="242"/>
      <c r="S280" s="35"/>
    </row>
    <row r="281" spans="2:19" x14ac:dyDescent="0.25">
      <c r="B281" s="14"/>
      <c r="C281" s="318"/>
      <c r="D281" s="319"/>
      <c r="E281" s="74">
        <f>E280/$J$269</f>
        <v>4.3227665706051875E-2</v>
      </c>
      <c r="F281" s="74">
        <f>F280/$J$269</f>
        <v>2.0172910662824207E-2</v>
      </c>
      <c r="G281" s="74">
        <f>G280/$J$269</f>
        <v>5.763688760806916E-3</v>
      </c>
      <c r="H281" s="74">
        <f>H280/$J$269</f>
        <v>0</v>
      </c>
      <c r="I281" s="74">
        <f>I280/$J$269</f>
        <v>0</v>
      </c>
      <c r="J281" s="74">
        <f t="shared" si="16"/>
        <v>6.9164265129683003E-2</v>
      </c>
      <c r="K281" s="242"/>
      <c r="L281" s="242"/>
      <c r="M281" s="242"/>
      <c r="N281" s="242"/>
      <c r="O281" s="242"/>
      <c r="P281" s="242"/>
      <c r="S281" s="35"/>
    </row>
    <row r="282" spans="2:19" x14ac:dyDescent="0.25">
      <c r="B282" s="14"/>
      <c r="C282" s="320" t="s">
        <v>6</v>
      </c>
      <c r="D282" s="321"/>
      <c r="E282" s="30">
        <f>E276+E278+E280</f>
        <v>117</v>
      </c>
      <c r="F282" s="30">
        <f>F276+F278+F280</f>
        <v>145</v>
      </c>
      <c r="G282" s="30">
        <f>G276+G278+G280</f>
        <v>24</v>
      </c>
      <c r="H282" s="30">
        <f>H276+H278+H280</f>
        <v>14</v>
      </c>
      <c r="I282" s="30">
        <f t="shared" ref="I282" si="17">I276+I278+I280</f>
        <v>0</v>
      </c>
      <c r="J282" s="30">
        <f t="shared" si="16"/>
        <v>300</v>
      </c>
      <c r="K282" s="242"/>
      <c r="L282" s="242"/>
      <c r="M282" s="242"/>
      <c r="N282" s="242"/>
      <c r="O282" s="242"/>
      <c r="P282" s="242"/>
      <c r="S282" s="35"/>
    </row>
    <row r="283" spans="2:19" x14ac:dyDescent="0.25">
      <c r="B283" s="14"/>
      <c r="C283" s="320"/>
      <c r="D283" s="321"/>
      <c r="E283" s="75">
        <f>E282/$J$282</f>
        <v>0.39</v>
      </c>
      <c r="F283" s="75">
        <f>F282/$J$282</f>
        <v>0.48333333333333334</v>
      </c>
      <c r="G283" s="75">
        <f>G282/$J$282</f>
        <v>0.08</v>
      </c>
      <c r="H283" s="75">
        <f>H282/$J$282</f>
        <v>4.6666666666666669E-2</v>
      </c>
      <c r="I283" s="75">
        <f>I282/$J$282</f>
        <v>0</v>
      </c>
      <c r="J283" s="75">
        <f t="shared" si="16"/>
        <v>0.99999999999999989</v>
      </c>
      <c r="K283" s="242"/>
      <c r="L283" s="242"/>
      <c r="M283" s="242"/>
      <c r="N283" s="242"/>
      <c r="O283" s="242"/>
      <c r="P283" s="242"/>
      <c r="S283" s="35"/>
    </row>
    <row r="284" spans="2:19" x14ac:dyDescent="0.25">
      <c r="B284" s="11"/>
      <c r="C284" s="242"/>
      <c r="D284" s="241"/>
      <c r="E284" s="241"/>
      <c r="F284" s="241"/>
      <c r="G284" s="241"/>
      <c r="H284" s="241"/>
      <c r="I284" s="241"/>
      <c r="J284" s="241"/>
      <c r="K284" s="242"/>
      <c r="L284" s="242"/>
      <c r="M284" s="242"/>
      <c r="N284" s="242"/>
      <c r="O284" s="242"/>
      <c r="P284" s="242"/>
      <c r="Q284" s="242"/>
      <c r="S284" s="35"/>
    </row>
    <row r="285" spans="2:19" x14ac:dyDescent="0.25">
      <c r="B285" s="11"/>
      <c r="C285" s="242"/>
      <c r="D285" s="241"/>
      <c r="E285" s="241"/>
      <c r="F285" s="241"/>
      <c r="G285" s="241"/>
      <c r="H285" s="241"/>
      <c r="I285" s="241"/>
      <c r="J285" s="241"/>
      <c r="K285" s="242"/>
      <c r="L285" s="242"/>
      <c r="M285" s="242"/>
      <c r="N285" s="242"/>
      <c r="O285" s="242"/>
      <c r="P285" s="242"/>
      <c r="Q285" s="242"/>
      <c r="S285" s="35"/>
    </row>
    <row r="286" spans="2:19" x14ac:dyDescent="0.25">
      <c r="B286" s="20"/>
      <c r="C286" s="36"/>
      <c r="D286" s="76"/>
      <c r="E286" s="76"/>
      <c r="F286" s="76"/>
      <c r="G286" s="76"/>
      <c r="H286" s="76"/>
      <c r="I286" s="76"/>
      <c r="J286" s="76"/>
      <c r="K286" s="36"/>
      <c r="L286" s="36"/>
      <c r="M286" s="36"/>
      <c r="N286" s="36"/>
      <c r="O286" s="36"/>
      <c r="P286" s="36"/>
      <c r="Q286" s="36"/>
      <c r="R286" s="37"/>
      <c r="S286" s="38"/>
    </row>
    <row r="287" spans="2:19" x14ac:dyDescent="0.25">
      <c r="B287" s="21"/>
      <c r="C287" s="8"/>
      <c r="D287" s="239"/>
      <c r="E287" s="239"/>
      <c r="F287" s="239"/>
      <c r="G287" s="239"/>
      <c r="H287" s="239"/>
      <c r="I287" s="239"/>
      <c r="J287" s="239"/>
      <c r="K287" s="8"/>
      <c r="L287" s="8"/>
      <c r="M287" s="8"/>
      <c r="N287" s="8"/>
      <c r="O287" s="8"/>
      <c r="P287" s="8"/>
      <c r="Q287" s="8"/>
      <c r="R287" s="6"/>
      <c r="S287" s="39"/>
    </row>
    <row r="288" spans="2:19" ht="21" x14ac:dyDescent="0.4">
      <c r="B288" s="11"/>
      <c r="C288" s="240" t="s">
        <v>185</v>
      </c>
      <c r="D288" s="241"/>
      <c r="E288" s="241"/>
      <c r="F288" s="241"/>
      <c r="G288" s="241"/>
      <c r="H288" s="241"/>
      <c r="I288" s="241"/>
      <c r="J288" s="241"/>
      <c r="K288" s="242"/>
      <c r="L288" s="242"/>
      <c r="M288" s="242"/>
      <c r="N288" s="242"/>
      <c r="O288" s="242"/>
      <c r="P288" s="242"/>
      <c r="Q288" s="242"/>
      <c r="S288" s="35"/>
    </row>
    <row r="289" spans="2:19" x14ac:dyDescent="0.25">
      <c r="B289" s="11"/>
      <c r="C289" s="242"/>
      <c r="D289" s="241"/>
      <c r="E289" s="241"/>
      <c r="F289" s="241"/>
      <c r="G289" s="241"/>
      <c r="H289" s="241"/>
      <c r="I289" s="241"/>
      <c r="J289" s="241"/>
      <c r="K289" s="242"/>
      <c r="L289" s="242"/>
      <c r="M289" s="242"/>
      <c r="N289" s="242"/>
      <c r="O289" s="242"/>
      <c r="P289" s="242"/>
      <c r="Q289" s="242"/>
      <c r="S289" s="35"/>
    </row>
    <row r="290" spans="2:19" x14ac:dyDescent="0.25">
      <c r="B290" s="11"/>
      <c r="C290" s="243" t="s">
        <v>186</v>
      </c>
      <c r="D290" s="243" t="s">
        <v>187</v>
      </c>
      <c r="E290" s="244"/>
      <c r="F290" s="244"/>
      <c r="G290" s="244"/>
      <c r="H290" s="244"/>
      <c r="I290" s="244"/>
      <c r="J290" s="244"/>
      <c r="K290" s="242"/>
      <c r="L290" s="242"/>
      <c r="M290" s="242"/>
      <c r="N290" s="242"/>
      <c r="O290" s="242"/>
      <c r="P290" s="242"/>
      <c r="Q290" s="242"/>
      <c r="S290" s="35"/>
    </row>
    <row r="291" spans="2:19" ht="12.75" customHeight="1" x14ac:dyDescent="0.25">
      <c r="B291" s="14"/>
      <c r="C291" s="322" t="s">
        <v>188</v>
      </c>
      <c r="D291" s="322"/>
      <c r="E291" s="322"/>
      <c r="F291" s="322"/>
      <c r="G291" s="322"/>
      <c r="H291" s="322"/>
      <c r="I291" s="322"/>
      <c r="J291" s="322"/>
      <c r="K291" s="322"/>
      <c r="L291" s="322"/>
      <c r="M291" s="242"/>
      <c r="N291" s="242"/>
      <c r="O291" s="242"/>
      <c r="P291" s="242"/>
      <c r="S291" s="35"/>
    </row>
    <row r="292" spans="2:19" ht="40.799999999999997" x14ac:dyDescent="0.25">
      <c r="B292" s="14"/>
      <c r="C292" s="310"/>
      <c r="D292" s="311"/>
      <c r="E292" s="311"/>
      <c r="F292" s="77" t="s">
        <v>189</v>
      </c>
      <c r="G292" s="77" t="s">
        <v>43</v>
      </c>
      <c r="H292" s="77" t="s">
        <v>190</v>
      </c>
      <c r="I292" s="77" t="s">
        <v>191</v>
      </c>
      <c r="J292" s="78" t="s">
        <v>192</v>
      </c>
      <c r="K292" s="78" t="s">
        <v>193</v>
      </c>
      <c r="L292" s="79" t="s">
        <v>6</v>
      </c>
      <c r="M292" s="242"/>
      <c r="N292" s="242"/>
      <c r="O292" s="242"/>
      <c r="P292" s="242"/>
      <c r="S292" s="35"/>
    </row>
    <row r="293" spans="2:19" ht="12.75" customHeight="1" x14ac:dyDescent="0.25">
      <c r="B293" s="14"/>
      <c r="C293" s="308" t="s">
        <v>142</v>
      </c>
      <c r="D293" s="309"/>
      <c r="E293" s="309"/>
      <c r="F293" s="80">
        <f>GETPIVOTDATA("Net Dwellings",Pivot!$B$368,"Ward_Name",C293)</f>
        <v>2</v>
      </c>
      <c r="G293" s="80">
        <f>GETPIVOTDATA("Net Dwellings",Pivot!$E$368,"Ward_Name",C293)</f>
        <v>1</v>
      </c>
      <c r="H293" s="80">
        <f>GETPIVOTDATA("Net Dwellings",Pivot!$H$368,"Ward_Name",C293)</f>
        <v>2</v>
      </c>
      <c r="I293" s="80">
        <f>GETPIVOTDATA("Net Dwellings",Pivot!$B$400,"Ward_Name",C293)</f>
        <v>-3</v>
      </c>
      <c r="J293" s="80">
        <v>0</v>
      </c>
      <c r="K293" s="80">
        <v>0</v>
      </c>
      <c r="L293" s="158">
        <f t="shared" ref="L293:L311" si="18">SUM(F293:K293)</f>
        <v>2</v>
      </c>
      <c r="M293" s="242"/>
      <c r="N293" s="242"/>
      <c r="O293" s="242"/>
      <c r="P293" s="242"/>
      <c r="S293" s="35"/>
    </row>
    <row r="294" spans="2:19" x14ac:dyDescent="0.25">
      <c r="B294" s="14"/>
      <c r="C294" s="308" t="s">
        <v>125</v>
      </c>
      <c r="D294" s="309"/>
      <c r="E294" s="309"/>
      <c r="F294" s="80">
        <f>GETPIVOTDATA("Net Dwellings",Pivot!$B$368,"Ward_Name",C294)</f>
        <v>0</v>
      </c>
      <c r="G294" s="80">
        <f>GETPIVOTDATA("Net Dwellings",Pivot!$E$368,"Ward_Name",C294)</f>
        <v>8</v>
      </c>
      <c r="H294" s="80">
        <f>GETPIVOTDATA("Net Dwellings",Pivot!$H$368,"Ward_Name",C294)</f>
        <v>6</v>
      </c>
      <c r="I294" s="80">
        <f>GETPIVOTDATA("Net Dwellings",Pivot!$B$400,"Ward_Name",C294)</f>
        <v>2</v>
      </c>
      <c r="J294" s="80">
        <f>GETPIVOTDATA("Net Dwellings",Pivot!$H$400,"Ward_Name",C294)</f>
        <v>3</v>
      </c>
      <c r="K294" s="80">
        <v>0</v>
      </c>
      <c r="L294" s="158">
        <f t="shared" si="18"/>
        <v>19</v>
      </c>
      <c r="M294" s="242"/>
      <c r="N294" s="242"/>
      <c r="O294" s="242"/>
      <c r="P294" s="242"/>
      <c r="S294" s="35"/>
    </row>
    <row r="295" spans="2:19" x14ac:dyDescent="0.25">
      <c r="B295" s="14"/>
      <c r="C295" s="308" t="s">
        <v>162</v>
      </c>
      <c r="D295" s="309"/>
      <c r="E295" s="309"/>
      <c r="F295" s="80">
        <f>GETPIVOTDATA("Net Dwellings",Pivot!$B$368,"Ward_Name",C295)</f>
        <v>22</v>
      </c>
      <c r="G295" s="80">
        <f>GETPIVOTDATA("Net Dwellings",Pivot!$E$368,"Ward_Name",C295)</f>
        <v>7</v>
      </c>
      <c r="H295" s="80">
        <f>GETPIVOTDATA("Net Dwellings",Pivot!$H$368,"Ward_Name",C295)</f>
        <v>15</v>
      </c>
      <c r="I295" s="80">
        <f>GETPIVOTDATA("Net Dwellings",Pivot!$B$400,"Ward_Name",C295)</f>
        <v>5</v>
      </c>
      <c r="J295" s="80">
        <f>GETPIVOTDATA("Net Dwellings",Pivot!$H$400,"Ward_Name",C295)</f>
        <v>7</v>
      </c>
      <c r="K295" s="80">
        <f>GETPIVOTDATA("Sum of 5 year total",Pivot!$B$434,"Ward_Name","Fulwell and Hampton Hill")</f>
        <v>30</v>
      </c>
      <c r="L295" s="158">
        <f t="shared" si="18"/>
        <v>86</v>
      </c>
      <c r="M295" s="242"/>
      <c r="N295" s="242"/>
      <c r="O295" s="242"/>
      <c r="P295" s="242"/>
      <c r="S295" s="35"/>
    </row>
    <row r="296" spans="2:19" x14ac:dyDescent="0.25">
      <c r="B296" s="14"/>
      <c r="C296" s="312" t="s">
        <v>144</v>
      </c>
      <c r="D296" s="313"/>
      <c r="E296" s="313"/>
      <c r="F296" s="80">
        <f>GETPIVOTDATA("Net Dwellings",Pivot!$B$368,"Ward_Name",C296)</f>
        <v>3</v>
      </c>
      <c r="G296" s="80">
        <f>GETPIVOTDATA("Net Dwellings",Pivot!$E$368,"Ward_Name",C296)</f>
        <v>0</v>
      </c>
      <c r="H296" s="80">
        <f>GETPIVOTDATA("Net Dwellings",Pivot!$H$368,"Ward_Name",C296)</f>
        <v>-4</v>
      </c>
      <c r="I296" s="80">
        <f>GETPIVOTDATA("Net Dwellings",Pivot!$B$400,"Ward_Name",C296)</f>
        <v>1</v>
      </c>
      <c r="J296" s="80">
        <v>0</v>
      </c>
      <c r="K296" s="80">
        <f>GETPIVOTDATA("Sum of 5 Year total",Pivot!$B$434,"Ward_Name","Ham, Petersham and Richmond Riverside")</f>
        <v>170</v>
      </c>
      <c r="L296" s="158">
        <f t="shared" si="18"/>
        <v>170</v>
      </c>
      <c r="M296" s="242"/>
      <c r="N296" s="242"/>
      <c r="O296" s="242"/>
      <c r="P296" s="242"/>
      <c r="S296" s="35"/>
    </row>
    <row r="297" spans="2:19" x14ac:dyDescent="0.25">
      <c r="B297" s="14"/>
      <c r="C297" s="308" t="s">
        <v>145</v>
      </c>
      <c r="D297" s="309"/>
      <c r="E297" s="309"/>
      <c r="F297" s="80">
        <f>GETPIVOTDATA("Net Dwellings",Pivot!$B$368,"Ward_Name",C297)</f>
        <v>39</v>
      </c>
      <c r="G297" s="80">
        <f>GETPIVOTDATA("Net Dwellings",Pivot!$E$368,"Ward_Name",C297)</f>
        <v>3</v>
      </c>
      <c r="H297" s="80">
        <f>GETPIVOTDATA("Net Dwellings",Pivot!$H$368,"Ward_Name",C297)</f>
        <v>10</v>
      </c>
      <c r="I297" s="80">
        <f>GETPIVOTDATA("Net Dwellings",Pivot!$B$400,"Ward_Name",C297)</f>
        <v>9</v>
      </c>
      <c r="J297" s="80">
        <f>GETPIVOTDATA("Net Dwellings",Pivot!$H$400,"Ward_Name",C297)</f>
        <v>2</v>
      </c>
      <c r="K297" s="80">
        <v>0</v>
      </c>
      <c r="L297" s="158">
        <f t="shared" si="18"/>
        <v>63</v>
      </c>
      <c r="M297" s="242"/>
      <c r="N297" s="242"/>
      <c r="O297" s="242"/>
      <c r="P297" s="242"/>
      <c r="S297" s="35"/>
    </row>
    <row r="298" spans="2:19" x14ac:dyDescent="0.25">
      <c r="B298" s="14"/>
      <c r="C298" s="308" t="s">
        <v>146</v>
      </c>
      <c r="D298" s="309"/>
      <c r="E298" s="309"/>
      <c r="F298" s="80">
        <f>GETPIVOTDATA("Net Dwellings",Pivot!$B$368,"Ward_Name",C298)</f>
        <v>10</v>
      </c>
      <c r="G298" s="80">
        <f>GETPIVOTDATA("Net Dwellings",Pivot!$E$368,"Ward_Name",C298)</f>
        <v>6</v>
      </c>
      <c r="H298" s="80">
        <v>0</v>
      </c>
      <c r="I298" s="80">
        <f>GETPIVOTDATA("Net Dwellings",Pivot!$B$400,"Ward_Name",C298)</f>
        <v>1</v>
      </c>
      <c r="J298" s="80">
        <v>0</v>
      </c>
      <c r="K298" s="80">
        <v>0</v>
      </c>
      <c r="L298" s="158">
        <f t="shared" si="18"/>
        <v>17</v>
      </c>
      <c r="M298" s="242"/>
      <c r="N298" s="242"/>
      <c r="O298" s="242"/>
      <c r="P298" s="242"/>
      <c r="S298" s="35"/>
    </row>
    <row r="299" spans="2:19" x14ac:dyDescent="0.25">
      <c r="B299" s="14"/>
      <c r="C299" s="308" t="s">
        <v>147</v>
      </c>
      <c r="D299" s="309"/>
      <c r="E299" s="309"/>
      <c r="F299" s="80">
        <f>GETPIVOTDATA("Net Dwellings",Pivot!$B$368,"Ward_Name",C299)</f>
        <v>37</v>
      </c>
      <c r="G299" s="80">
        <f>GETPIVOTDATA("Net Dwellings",Pivot!$E$368,"Ward_Name",C299)</f>
        <v>1</v>
      </c>
      <c r="H299" s="80">
        <v>0</v>
      </c>
      <c r="I299" s="80">
        <f>GETPIVOTDATA("Net Dwellings",Pivot!$B$400,"Ward_Name",C299)</f>
        <v>5</v>
      </c>
      <c r="J299" s="80">
        <f>GETPIVOTDATA("Net Dwellings",Pivot!$H$400,"Ward_Name",C299)</f>
        <v>5</v>
      </c>
      <c r="K299" s="80">
        <v>0</v>
      </c>
      <c r="L299" s="158">
        <f t="shared" si="18"/>
        <v>48</v>
      </c>
      <c r="M299" s="242"/>
      <c r="N299" s="242"/>
      <c r="O299" s="242"/>
      <c r="P299" s="242"/>
      <c r="S299" s="35"/>
    </row>
    <row r="300" spans="2:19" x14ac:dyDescent="0.25">
      <c r="B300" s="14"/>
      <c r="C300" s="308" t="s">
        <v>148</v>
      </c>
      <c r="D300" s="309"/>
      <c r="E300" s="309"/>
      <c r="F300" s="80">
        <f>GETPIVOTDATA("Net Dwellings",Pivot!$B$368,"Ward_Name",C300)</f>
        <v>10</v>
      </c>
      <c r="G300" s="80">
        <f>GETPIVOTDATA("Net Dwellings",Pivot!$E$368,"Ward_Name",C300)</f>
        <v>8</v>
      </c>
      <c r="H300" s="80">
        <v>0</v>
      </c>
      <c r="I300" s="80">
        <f>GETPIVOTDATA("Net Dwellings",Pivot!$B$400,"Ward_Name",C300)</f>
        <v>2</v>
      </c>
      <c r="J300" s="80">
        <v>0</v>
      </c>
      <c r="K300" s="80">
        <v>0</v>
      </c>
      <c r="L300" s="158">
        <f t="shared" si="18"/>
        <v>20</v>
      </c>
      <c r="M300" s="242"/>
      <c r="N300" s="242"/>
      <c r="O300" s="242"/>
      <c r="P300" s="242"/>
      <c r="S300" s="35"/>
    </row>
    <row r="301" spans="2:19" x14ac:dyDescent="0.25">
      <c r="B301" s="14"/>
      <c r="C301" s="308" t="s">
        <v>149</v>
      </c>
      <c r="D301" s="309"/>
      <c r="E301" s="309"/>
      <c r="F301" s="80">
        <f>GETPIVOTDATA("Net Dwellings",Pivot!$B$368,"Ward_Name",C301)</f>
        <v>34</v>
      </c>
      <c r="G301" s="80">
        <f>GETPIVOTDATA("Net Dwellings",Pivot!$E$368,"Ward_Name",C301)</f>
        <v>89</v>
      </c>
      <c r="H301" s="80">
        <f>GETPIVOTDATA("Net Dwellings",Pivot!$H$368,"Ward_Name",C301)</f>
        <v>7</v>
      </c>
      <c r="I301" s="80">
        <f>GETPIVOTDATA("Net Dwellings",Pivot!$B$400,"Ward_Name",C301)</f>
        <v>1</v>
      </c>
      <c r="J301" s="80">
        <f>GETPIVOTDATA("Net Dwellings",Pivot!$H$400,"Ward_Name",C301)</f>
        <v>31</v>
      </c>
      <c r="K301" s="80">
        <v>0</v>
      </c>
      <c r="L301" s="158">
        <f t="shared" si="18"/>
        <v>162</v>
      </c>
      <c r="M301" s="242"/>
      <c r="N301" s="242"/>
      <c r="O301" s="242"/>
      <c r="P301" s="242"/>
      <c r="S301" s="35"/>
    </row>
    <row r="302" spans="2:19" x14ac:dyDescent="0.25">
      <c r="B302" s="14"/>
      <c r="C302" s="308" t="s">
        <v>163</v>
      </c>
      <c r="D302" s="309"/>
      <c r="E302" s="309"/>
      <c r="F302" s="80">
        <f>GETPIVOTDATA("Net Dwellings",Pivot!$B$368,"Ward_Name",C302)</f>
        <v>4</v>
      </c>
      <c r="G302" s="80">
        <f>GETPIVOTDATA("Net Dwellings",Pivot!$E$368,"Ward_Name",C302)</f>
        <v>92</v>
      </c>
      <c r="H302" s="80">
        <f>GETPIVOTDATA("Net Dwellings",Pivot!$H$368,"Ward_Name",C302)</f>
        <v>1</v>
      </c>
      <c r="I302" s="80">
        <f>GETPIVOTDATA("Net Dwellings",Pivot!$B$400,"Ward_Name",C302)</f>
        <v>1</v>
      </c>
      <c r="J302" s="80">
        <f>GETPIVOTDATA("Net Dwellings",Pivot!$H$400,"Ward_Name",C302)</f>
        <v>2</v>
      </c>
      <c r="K302" s="80">
        <f>GETPIVOTDATA("Sum of 5 year total",Pivot!$B$434,"Ward_Name","Mortlake and Barnes Common")</f>
        <v>150</v>
      </c>
      <c r="L302" s="158">
        <f t="shared" si="18"/>
        <v>250</v>
      </c>
      <c r="M302" s="242"/>
      <c r="N302" s="242"/>
      <c r="O302" s="242"/>
      <c r="P302" s="242"/>
      <c r="S302" s="35"/>
    </row>
    <row r="303" spans="2:19" ht="12.75" customHeight="1" x14ac:dyDescent="0.25">
      <c r="B303" s="14"/>
      <c r="C303" s="308" t="s">
        <v>151</v>
      </c>
      <c r="D303" s="309"/>
      <c r="E303" s="309"/>
      <c r="F303" s="80">
        <v>0</v>
      </c>
      <c r="G303" s="80">
        <f>GETPIVOTDATA("Net Dwellings",Pivot!$E$368,"Ward_Name",C303)</f>
        <v>7</v>
      </c>
      <c r="H303" s="80">
        <f>GETPIVOTDATA("Net Dwellings",Pivot!$H$368,"Ward_Name",C303)</f>
        <v>80</v>
      </c>
      <c r="I303" s="80">
        <f>GETPIVOTDATA("Net Dwellings",Pivot!$B$400,"Ward_Name",C303)</f>
        <v>6</v>
      </c>
      <c r="J303" s="80">
        <f>GETPIVOTDATA("Net Dwellings",Pivot!$H$400,"Ward_Name",C303)</f>
        <v>2</v>
      </c>
      <c r="K303" s="80">
        <f>GETPIVOTDATA("Sum of 5 year total",Pivot!$B$434,"Ward_Name","North Richmond")</f>
        <v>96.25</v>
      </c>
      <c r="L303" s="158">
        <f t="shared" si="18"/>
        <v>191.25</v>
      </c>
      <c r="M303" s="242"/>
      <c r="N303" s="242"/>
      <c r="O303" s="242"/>
      <c r="P303" s="242"/>
      <c r="S303" s="35"/>
    </row>
    <row r="304" spans="2:19" x14ac:dyDescent="0.25">
      <c r="B304" s="14"/>
      <c r="C304" s="308" t="s">
        <v>152</v>
      </c>
      <c r="D304" s="309"/>
      <c r="E304" s="309"/>
      <c r="F304" s="80">
        <f>GETPIVOTDATA("Net Dwellings",Pivot!$B$368,"Ward_Name",C304)</f>
        <v>3</v>
      </c>
      <c r="G304" s="80">
        <f>GETPIVOTDATA("Net Dwellings",Pivot!$E$368,"Ward_Name",C304)</f>
        <v>14</v>
      </c>
      <c r="H304" s="80">
        <f>GETPIVOTDATA("Net Dwellings",Pivot!$H$368,"Ward_Name",C304)</f>
        <v>20</v>
      </c>
      <c r="I304" s="80">
        <f>GETPIVOTDATA("Net Dwellings",Pivot!$B$400,"Ward_Name",C304)</f>
        <v>1</v>
      </c>
      <c r="J304" s="80">
        <f>GETPIVOTDATA("Net Dwellings",Pivot!$H$400,"Ward_Name",C304)</f>
        <v>8</v>
      </c>
      <c r="K304" s="80">
        <f>GETPIVOTDATA("Sum of 5 year total",Pivot!$B$434,"Ward_Name","South Richmond")</f>
        <v>12</v>
      </c>
      <c r="L304" s="158">
        <f t="shared" si="18"/>
        <v>58</v>
      </c>
      <c r="M304" s="242"/>
      <c r="N304" s="242"/>
      <c r="O304" s="242"/>
      <c r="P304" s="242"/>
      <c r="S304" s="35"/>
    </row>
    <row r="305" spans="2:19" x14ac:dyDescent="0.25">
      <c r="B305" s="14"/>
      <c r="C305" s="308" t="s">
        <v>153</v>
      </c>
      <c r="D305" s="309"/>
      <c r="E305" s="309"/>
      <c r="F305" s="80">
        <f>GETPIVOTDATA("Net Dwellings",Pivot!$B$368,"Ward_Name",C305)</f>
        <v>1</v>
      </c>
      <c r="G305" s="80">
        <f>GETPIVOTDATA("Net Dwellings",Pivot!$E$368,"Ward_Name",C305)</f>
        <v>15</v>
      </c>
      <c r="H305" s="80">
        <f>GETPIVOTDATA("Net Dwellings",Pivot!$H$368,"Ward_Name",C305)</f>
        <v>7</v>
      </c>
      <c r="I305" s="80">
        <f>GETPIVOTDATA("Net Dwellings",Pivot!$B$400,"Ward_Name",C305)</f>
        <v>11</v>
      </c>
      <c r="J305" s="80">
        <f>GETPIVOTDATA("Net Dwellings",Pivot!$H$400,"Ward_Name",C305)</f>
        <v>4</v>
      </c>
      <c r="K305" s="80">
        <f>GETPIVOTDATA("Sum of 5 Year total",Pivot!$B$434,"Ward_Name","South Twickenham")</f>
        <v>40</v>
      </c>
      <c r="L305" s="158">
        <f t="shared" si="18"/>
        <v>78</v>
      </c>
      <c r="M305" s="242"/>
      <c r="N305" s="242"/>
      <c r="O305" s="242"/>
      <c r="P305" s="242"/>
      <c r="S305" s="35"/>
    </row>
    <row r="306" spans="2:19" x14ac:dyDescent="0.25">
      <c r="B306" s="14"/>
      <c r="C306" s="312" t="s">
        <v>164</v>
      </c>
      <c r="D306" s="313"/>
      <c r="E306" s="313"/>
      <c r="F306" s="80">
        <f>GETPIVOTDATA("Net Dwellings",Pivot!$B$368,"Ward_Name",C306)</f>
        <v>181</v>
      </c>
      <c r="G306" s="80">
        <f>GETPIVOTDATA("Net Dwellings",Pivot!$E$368,"Ward_Name",C306)</f>
        <v>3</v>
      </c>
      <c r="H306" s="80">
        <f>GETPIVOTDATA("Net Dwellings",Pivot!$H$368,"Ward_Name",C306)</f>
        <v>15</v>
      </c>
      <c r="I306" s="80">
        <f>GETPIVOTDATA("Net Dwellings",Pivot!$B$400,"Ward_Name",C306)</f>
        <v>3</v>
      </c>
      <c r="J306" s="80">
        <f>GETPIVOTDATA("Net Dwellings",Pivot!$H$400,"Ward_Name",C306)</f>
        <v>4</v>
      </c>
      <c r="K306" s="80">
        <v>0</v>
      </c>
      <c r="L306" s="158">
        <f t="shared" si="18"/>
        <v>206</v>
      </c>
      <c r="M306" s="242"/>
      <c r="N306" s="242"/>
      <c r="O306" s="242"/>
      <c r="P306" s="242"/>
      <c r="S306" s="35"/>
    </row>
    <row r="307" spans="2:19" x14ac:dyDescent="0.25">
      <c r="B307" s="14"/>
      <c r="C307" s="308" t="s">
        <v>128</v>
      </c>
      <c r="D307" s="309"/>
      <c r="E307" s="309"/>
      <c r="F307" s="80">
        <f>GETPIVOTDATA("Net Dwellings",Pivot!$B$368,"Ward_Name",C307)</f>
        <v>1</v>
      </c>
      <c r="G307" s="80">
        <v>0</v>
      </c>
      <c r="H307" s="80">
        <f>GETPIVOTDATA("Net Dwellings",Pivot!$H$368,"Ward_Name",C307)</f>
        <v>12</v>
      </c>
      <c r="I307" s="80">
        <f>GETPIVOTDATA("Net Dwellings",Pivot!$B$400,"Ward_Name",C307)</f>
        <v>5</v>
      </c>
      <c r="J307" s="80">
        <f>GETPIVOTDATA("Net Dwellings",Pivot!$H$400,"Ward_Name",C307)</f>
        <v>15</v>
      </c>
      <c r="K307" s="80">
        <f>GETPIVOTDATA("Sum of 5 Year total",Pivot!$B$434,"Ward_Name","Teddington")</f>
        <v>36</v>
      </c>
      <c r="L307" s="158">
        <f t="shared" si="18"/>
        <v>69</v>
      </c>
      <c r="M307" s="242"/>
      <c r="N307" s="242"/>
      <c r="O307" s="242"/>
      <c r="P307" s="242"/>
      <c r="S307" s="35"/>
    </row>
    <row r="308" spans="2:19" x14ac:dyDescent="0.25">
      <c r="B308" s="14"/>
      <c r="C308" s="308" t="s">
        <v>155</v>
      </c>
      <c r="D308" s="309"/>
      <c r="E308" s="309"/>
      <c r="F308" s="80">
        <f>GETPIVOTDATA("Net Dwellings",Pivot!$B$368,"Ward_Name",C308)</f>
        <v>1</v>
      </c>
      <c r="G308" s="80">
        <f>GETPIVOTDATA("Net Dwellings",Pivot!$E$368,"Ward_Name",C308)</f>
        <v>58</v>
      </c>
      <c r="H308" s="80">
        <f>GETPIVOTDATA("Net Dwellings",Pivot!$H$368,"Ward_Name",C308)</f>
        <v>7</v>
      </c>
      <c r="I308" s="80">
        <f>GETPIVOTDATA("Net Dwellings",Pivot!$B$400,"Ward_Name",C308)</f>
        <v>1</v>
      </c>
      <c r="J308" s="80">
        <f>GETPIVOTDATA("Net Dwellings",Pivot!$H$400,"Ward_Name",C308)</f>
        <v>3</v>
      </c>
      <c r="K308" s="80">
        <f>GETPIVOTDATA("Sum of 5 Year total",Pivot!$B$434,"Ward_Name","Twickenham Riverside")</f>
        <v>65</v>
      </c>
      <c r="L308" s="158">
        <f t="shared" si="18"/>
        <v>135</v>
      </c>
      <c r="M308" s="242"/>
      <c r="N308" s="242"/>
      <c r="O308" s="242"/>
      <c r="P308" s="242"/>
      <c r="S308" s="35"/>
    </row>
    <row r="309" spans="2:19" x14ac:dyDescent="0.25">
      <c r="B309" s="14"/>
      <c r="C309" s="308" t="s">
        <v>156</v>
      </c>
      <c r="D309" s="309"/>
      <c r="E309" s="309"/>
      <c r="F309" s="80">
        <f>GETPIVOTDATA("Net Dwellings",Pivot!$B$368,"Ward_Name",C309)</f>
        <v>2</v>
      </c>
      <c r="G309" s="80">
        <f>GETPIVOTDATA("Net Dwellings",Pivot!$E$368,"Ward_Name",C309)</f>
        <v>3</v>
      </c>
      <c r="H309" s="80">
        <f>GETPIVOTDATA("Net Dwellings",Pivot!$H$368,"Ward_Name",C309)</f>
        <v>6</v>
      </c>
      <c r="I309" s="80">
        <v>0</v>
      </c>
      <c r="J309" s="80">
        <v>0</v>
      </c>
      <c r="K309" s="80">
        <v>0</v>
      </c>
      <c r="L309" s="158">
        <f t="shared" si="18"/>
        <v>11</v>
      </c>
      <c r="M309" s="242"/>
      <c r="N309" s="242"/>
      <c r="O309" s="242"/>
      <c r="P309" s="242"/>
      <c r="S309" s="35"/>
    </row>
    <row r="310" spans="2:19" x14ac:dyDescent="0.25">
      <c r="B310" s="14"/>
      <c r="C310" s="308" t="s">
        <v>132</v>
      </c>
      <c r="D310" s="309"/>
      <c r="E310" s="309"/>
      <c r="F310" s="80">
        <f>GETPIVOTDATA("Net Dwellings",Pivot!$B$368,"Ward_Name",C310)</f>
        <v>-3</v>
      </c>
      <c r="G310" s="80">
        <v>0</v>
      </c>
      <c r="H310" s="80">
        <v>0</v>
      </c>
      <c r="I310" s="80">
        <f>GETPIVOTDATA("Net Dwellings",Pivot!$B$400,"Ward_Name",C310)</f>
        <v>2</v>
      </c>
      <c r="J310" s="80">
        <v>0</v>
      </c>
      <c r="K310" s="80">
        <f>GETPIVOTDATA("Sum of 5 year total",Pivot!$B$434,"Ward_Name","Whitton")</f>
        <v>20</v>
      </c>
      <c r="L310" s="158">
        <f t="shared" si="18"/>
        <v>19</v>
      </c>
      <c r="M310" s="242"/>
      <c r="N310" s="242"/>
      <c r="O310" s="242"/>
      <c r="P310" s="242"/>
      <c r="S310" s="35"/>
    </row>
    <row r="311" spans="2:19" x14ac:dyDescent="0.25">
      <c r="B311" s="14"/>
      <c r="C311" s="308" t="s">
        <v>194</v>
      </c>
      <c r="D311" s="309"/>
      <c r="E311" s="309"/>
      <c r="F311" s="80">
        <v>0</v>
      </c>
      <c r="G311" s="80">
        <v>0</v>
      </c>
      <c r="H311" s="80">
        <v>0</v>
      </c>
      <c r="I311" s="80">
        <v>0</v>
      </c>
      <c r="J311" s="80">
        <v>0</v>
      </c>
      <c r="K311" s="80">
        <f>GETPIVOTDATA("Sum of 5 year total",Pivot!$B$434,"Ward_Name","N/A")</f>
        <v>742</v>
      </c>
      <c r="L311" s="158">
        <f t="shared" si="18"/>
        <v>742</v>
      </c>
      <c r="M311" s="242"/>
      <c r="N311" s="242"/>
      <c r="O311" s="242"/>
      <c r="P311" s="242"/>
      <c r="S311" s="35"/>
    </row>
    <row r="312" spans="2:19" x14ac:dyDescent="0.25">
      <c r="B312" s="14"/>
      <c r="C312" s="314" t="s">
        <v>6</v>
      </c>
      <c r="D312" s="315"/>
      <c r="E312" s="315"/>
      <c r="F312" s="81">
        <f t="shared" ref="F312" si="19">SUM(F293:F311)</f>
        <v>347</v>
      </c>
      <c r="G312" s="81">
        <f t="shared" ref="G312:I312" si="20">SUM(G293:G311)</f>
        <v>315</v>
      </c>
      <c r="H312" s="81">
        <f t="shared" si="20"/>
        <v>184</v>
      </c>
      <c r="I312" s="81">
        <f t="shared" si="20"/>
        <v>53</v>
      </c>
      <c r="J312" s="81">
        <f>SUM(J293:J311)</f>
        <v>86</v>
      </c>
      <c r="K312" s="81">
        <f>SUM(K293:K311)</f>
        <v>1361.25</v>
      </c>
      <c r="L312" s="81">
        <f>SUM(L293:L311)</f>
        <v>2346.25</v>
      </c>
      <c r="M312" s="242"/>
      <c r="N312" s="242"/>
      <c r="O312" s="242"/>
      <c r="P312" s="242"/>
      <c r="S312" s="35"/>
    </row>
    <row r="313" spans="2:19" x14ac:dyDescent="0.25">
      <c r="B313" s="20"/>
      <c r="C313" s="37"/>
      <c r="D313" s="37"/>
      <c r="E313" s="37"/>
      <c r="F313" s="37"/>
      <c r="G313" s="37"/>
      <c r="H313" s="37"/>
      <c r="I313" s="37"/>
      <c r="J313" s="37"/>
      <c r="K313" s="37"/>
      <c r="L313" s="37"/>
      <c r="M313" s="36"/>
      <c r="N313" s="36"/>
      <c r="O313" s="36"/>
      <c r="P313" s="36"/>
      <c r="Q313" s="36"/>
      <c r="R313" s="37"/>
      <c r="S313" s="38"/>
    </row>
    <row r="316" spans="2:19" ht="12.75" customHeight="1" x14ac:dyDescent="0.25"/>
  </sheetData>
  <mergeCells count="239">
    <mergeCell ref="G8:H8"/>
    <mergeCell ref="G9:H9"/>
    <mergeCell ref="B2:S3"/>
    <mergeCell ref="C7:E8"/>
    <mergeCell ref="F7:F8"/>
    <mergeCell ref="I7:I8"/>
    <mergeCell ref="C9:E9"/>
    <mergeCell ref="G7:H7"/>
    <mergeCell ref="D19:J19"/>
    <mergeCell ref="K19:L19"/>
    <mergeCell ref="D20:J20"/>
    <mergeCell ref="K20:L20"/>
    <mergeCell ref="D21:J21"/>
    <mergeCell ref="K21:L21"/>
    <mergeCell ref="C14:M14"/>
    <mergeCell ref="D15:L15"/>
    <mergeCell ref="D18:J18"/>
    <mergeCell ref="K18:L18"/>
    <mergeCell ref="D16:L16"/>
    <mergeCell ref="D17:J17"/>
    <mergeCell ref="K17:L17"/>
    <mergeCell ref="D25:J25"/>
    <mergeCell ref="K25:L25"/>
    <mergeCell ref="C28:H28"/>
    <mergeCell ref="I28:J28"/>
    <mergeCell ref="L28:Q28"/>
    <mergeCell ref="C29:H29"/>
    <mergeCell ref="I29:J29"/>
    <mergeCell ref="L29:Q29"/>
    <mergeCell ref="D22:J22"/>
    <mergeCell ref="K22:L22"/>
    <mergeCell ref="D23:J23"/>
    <mergeCell ref="K23:L23"/>
    <mergeCell ref="D24:J24"/>
    <mergeCell ref="K24:L24"/>
    <mergeCell ref="C32:H32"/>
    <mergeCell ref="I32:J32"/>
    <mergeCell ref="L32:Q32"/>
    <mergeCell ref="C33:H33"/>
    <mergeCell ref="I33:J33"/>
    <mergeCell ref="L33:Q33"/>
    <mergeCell ref="C30:H30"/>
    <mergeCell ref="I30:J30"/>
    <mergeCell ref="L30:Q30"/>
    <mergeCell ref="C31:H31"/>
    <mergeCell ref="I31:J31"/>
    <mergeCell ref="L31:Q31"/>
    <mergeCell ref="C41:E42"/>
    <mergeCell ref="F41:G41"/>
    <mergeCell ref="H41:I41"/>
    <mergeCell ref="J41:K41"/>
    <mergeCell ref="C43:E43"/>
    <mergeCell ref="C44:E44"/>
    <mergeCell ref="C34:H34"/>
    <mergeCell ref="I34:J34"/>
    <mergeCell ref="L34:Q34"/>
    <mergeCell ref="C35:H35"/>
    <mergeCell ref="I35:J35"/>
    <mergeCell ref="L35:Q35"/>
    <mergeCell ref="H84:H85"/>
    <mergeCell ref="V94:V95"/>
    <mergeCell ref="W94:X94"/>
    <mergeCell ref="Y94:Z94"/>
    <mergeCell ref="AA94:AB94"/>
    <mergeCell ref="C125:D125"/>
    <mergeCell ref="E125:F125"/>
    <mergeCell ref="G125:H125"/>
    <mergeCell ref="C45:E45"/>
    <mergeCell ref="C46:E46"/>
    <mergeCell ref="C47:E47"/>
    <mergeCell ref="C84:C85"/>
    <mergeCell ref="D84:E84"/>
    <mergeCell ref="F84:G84"/>
    <mergeCell ref="C128:D128"/>
    <mergeCell ref="E128:F128"/>
    <mergeCell ref="G128:H128"/>
    <mergeCell ref="C129:D129"/>
    <mergeCell ref="E129:F129"/>
    <mergeCell ref="G129:H129"/>
    <mergeCell ref="C126:D126"/>
    <mergeCell ref="E126:F126"/>
    <mergeCell ref="G126:H126"/>
    <mergeCell ref="C127:D127"/>
    <mergeCell ref="E127:F127"/>
    <mergeCell ref="G127:H127"/>
    <mergeCell ref="I131:J131"/>
    <mergeCell ref="C140:D140"/>
    <mergeCell ref="E140:F140"/>
    <mergeCell ref="G140:H140"/>
    <mergeCell ref="I140:J140"/>
    <mergeCell ref="K140:L140"/>
    <mergeCell ref="C130:D130"/>
    <mergeCell ref="E130:F130"/>
    <mergeCell ref="G130:H130"/>
    <mergeCell ref="C131:D131"/>
    <mergeCell ref="E131:F131"/>
    <mergeCell ref="G131:H131"/>
    <mergeCell ref="C142:D142"/>
    <mergeCell ref="E142:F142"/>
    <mergeCell ref="G142:H142"/>
    <mergeCell ref="I142:J142"/>
    <mergeCell ref="K142:L142"/>
    <mergeCell ref="M142:N142"/>
    <mergeCell ref="M140:N140"/>
    <mergeCell ref="C141:D141"/>
    <mergeCell ref="E141:F141"/>
    <mergeCell ref="G141:H141"/>
    <mergeCell ref="I141:J141"/>
    <mergeCell ref="K141:L141"/>
    <mergeCell ref="M141:N141"/>
    <mergeCell ref="C144:D144"/>
    <mergeCell ref="E144:F144"/>
    <mergeCell ref="G144:H144"/>
    <mergeCell ref="I144:J144"/>
    <mergeCell ref="K144:L144"/>
    <mergeCell ref="M144:N144"/>
    <mergeCell ref="C143:D143"/>
    <mergeCell ref="E143:F143"/>
    <mergeCell ref="G143:H143"/>
    <mergeCell ref="I143:J143"/>
    <mergeCell ref="K143:L143"/>
    <mergeCell ref="M143:N143"/>
    <mergeCell ref="C145:D145"/>
    <mergeCell ref="E145:F145"/>
    <mergeCell ref="G145:H145"/>
    <mergeCell ref="I145:J145"/>
    <mergeCell ref="K145:L145"/>
    <mergeCell ref="M145:N145"/>
    <mergeCell ref="C146:D146"/>
    <mergeCell ref="E146:F146"/>
    <mergeCell ref="G146:H146"/>
    <mergeCell ref="I146:J146"/>
    <mergeCell ref="K146:L146"/>
    <mergeCell ref="M146:N146"/>
    <mergeCell ref="C148:D148"/>
    <mergeCell ref="E148:F148"/>
    <mergeCell ref="G148:H148"/>
    <mergeCell ref="I148:J148"/>
    <mergeCell ref="K148:L148"/>
    <mergeCell ref="M148:N148"/>
    <mergeCell ref="C147:D147"/>
    <mergeCell ref="E147:F147"/>
    <mergeCell ref="G147:H147"/>
    <mergeCell ref="I147:J147"/>
    <mergeCell ref="K147:L147"/>
    <mergeCell ref="M147:N147"/>
    <mergeCell ref="C186:D186"/>
    <mergeCell ref="L186:M186"/>
    <mergeCell ref="C187:D187"/>
    <mergeCell ref="L187:M187"/>
    <mergeCell ref="C188:D188"/>
    <mergeCell ref="L188:M188"/>
    <mergeCell ref="C183:D183"/>
    <mergeCell ref="L183:M183"/>
    <mergeCell ref="C184:D184"/>
    <mergeCell ref="L184:M184"/>
    <mergeCell ref="C185:D185"/>
    <mergeCell ref="L185:M185"/>
    <mergeCell ref="C197:E197"/>
    <mergeCell ref="C198:E198"/>
    <mergeCell ref="C199:E199"/>
    <mergeCell ref="C200:E200"/>
    <mergeCell ref="C201:E201"/>
    <mergeCell ref="C202:E202"/>
    <mergeCell ref="C189:D189"/>
    <mergeCell ref="L189:M189"/>
    <mergeCell ref="L190:M190"/>
    <mergeCell ref="C194:E194"/>
    <mergeCell ref="C195:E195"/>
    <mergeCell ref="C196:E196"/>
    <mergeCell ref="C209:E209"/>
    <mergeCell ref="C210:E210"/>
    <mergeCell ref="C211:E211"/>
    <mergeCell ref="C212:E212"/>
    <mergeCell ref="C213:E213"/>
    <mergeCell ref="C220:E220"/>
    <mergeCell ref="C203:E203"/>
    <mergeCell ref="C204:E204"/>
    <mergeCell ref="C205:E205"/>
    <mergeCell ref="C206:E206"/>
    <mergeCell ref="C207:E207"/>
    <mergeCell ref="C208:E208"/>
    <mergeCell ref="C227:E227"/>
    <mergeCell ref="C228:E228"/>
    <mergeCell ref="C229:E229"/>
    <mergeCell ref="C230:E230"/>
    <mergeCell ref="C231:E231"/>
    <mergeCell ref="C232:E232"/>
    <mergeCell ref="C221:E221"/>
    <mergeCell ref="C222:E222"/>
    <mergeCell ref="C223:E223"/>
    <mergeCell ref="C224:E224"/>
    <mergeCell ref="C225:E225"/>
    <mergeCell ref="C226:E226"/>
    <mergeCell ref="C239:E239"/>
    <mergeCell ref="C248:D248"/>
    <mergeCell ref="C249:D250"/>
    <mergeCell ref="C251:D252"/>
    <mergeCell ref="C253:D254"/>
    <mergeCell ref="C255:D256"/>
    <mergeCell ref="C233:E233"/>
    <mergeCell ref="C234:E234"/>
    <mergeCell ref="C235:E235"/>
    <mergeCell ref="C236:E236"/>
    <mergeCell ref="C237:E237"/>
    <mergeCell ref="C238:E238"/>
    <mergeCell ref="C275:D275"/>
    <mergeCell ref="C276:D277"/>
    <mergeCell ref="C278:D279"/>
    <mergeCell ref="C280:D281"/>
    <mergeCell ref="C282:D283"/>
    <mergeCell ref="C291:L291"/>
    <mergeCell ref="C260:D260"/>
    <mergeCell ref="C261:D262"/>
    <mergeCell ref="C263:D264"/>
    <mergeCell ref="C265:D266"/>
    <mergeCell ref="C267:D268"/>
    <mergeCell ref="C269:D270"/>
    <mergeCell ref="C310:E310"/>
    <mergeCell ref="C311:E311"/>
    <mergeCell ref="C312:E312"/>
    <mergeCell ref="C304:E304"/>
    <mergeCell ref="C305:E305"/>
    <mergeCell ref="C306:E306"/>
    <mergeCell ref="C307:E307"/>
    <mergeCell ref="C308:E308"/>
    <mergeCell ref="C309:E309"/>
    <mergeCell ref="C298:E298"/>
    <mergeCell ref="C299:E299"/>
    <mergeCell ref="C300:E300"/>
    <mergeCell ref="C301:E301"/>
    <mergeCell ref="C302:E302"/>
    <mergeCell ref="C303:E303"/>
    <mergeCell ref="C292:E292"/>
    <mergeCell ref="C293:E293"/>
    <mergeCell ref="C294:E294"/>
    <mergeCell ref="C295:E295"/>
    <mergeCell ref="C296:E296"/>
    <mergeCell ref="C297:E297"/>
  </mergeCells>
  <printOptions horizontalCentered="1"/>
  <pageMargins left="0.23622047244094491" right="0.23622047244094491" top="0.39370078740157483" bottom="0.39370078740157483" header="0.31496062992125984" footer="0.31496062992125984"/>
  <pageSetup paperSize="9" scale="75" fitToHeight="0" orientation="landscape" r:id="rId1"/>
  <headerFooter alignWithMargins="0"/>
  <rowBreaks count="7" manualBreakCount="7">
    <brk id="53" min="1" max="18" man="1"/>
    <brk id="79" min="1" max="18" man="1"/>
    <brk id="122" min="1" max="18" man="1"/>
    <brk id="175" min="1" max="18" man="1"/>
    <brk id="216" min="1" max="18" man="1"/>
    <brk id="243" min="1" max="18" man="1"/>
    <brk id="286" min="1" max="18" man="1"/>
  </rowBreaks>
  <ignoredErrors>
    <ignoredError sqref="E61:E74 E75:E76" formulaRange="1"/>
    <ignoredError sqref="G103 E251:I255 E278:J283 I264 E266:I269 I265 I263 F263:H263 E264:H264 E263 E265:H265 E103"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2CD98-B798-4863-B7A4-9DF7900370F2}">
  <dimension ref="A1:K492"/>
  <sheetViews>
    <sheetView zoomScale="55" zoomScaleNormal="55" workbookViewId="0"/>
  </sheetViews>
  <sheetFormatPr defaultColWidth="9.109375" defaultRowHeight="13.8" x14ac:dyDescent="0.3"/>
  <cols>
    <col min="1" max="1" width="15.6640625" style="91" customWidth="1"/>
    <col min="2" max="18" width="30.6640625" style="91" customWidth="1"/>
    <col min="19" max="19" width="21.6640625" style="91" bestFit="1" customWidth="1"/>
    <col min="20" max="20" width="15.88671875" style="91" bestFit="1" customWidth="1"/>
    <col min="21" max="21" width="16" style="91" bestFit="1" customWidth="1"/>
    <col min="22" max="22" width="8.109375" style="91" bestFit="1" customWidth="1"/>
    <col min="23" max="23" width="14.88671875" style="91" bestFit="1" customWidth="1"/>
    <col min="24" max="24" width="9.5546875" style="91" bestFit="1" customWidth="1"/>
    <col min="25" max="25" width="15" style="91" bestFit="1" customWidth="1"/>
    <col min="26" max="27" width="16" style="91" bestFit="1" customWidth="1"/>
    <col min="28" max="28" width="4.109375" style="91" bestFit="1" customWidth="1"/>
    <col min="29" max="31" width="3.109375" style="91" bestFit="1" customWidth="1"/>
    <col min="32" max="32" width="11.33203125" style="91" bestFit="1" customWidth="1"/>
    <col min="33" max="16384" width="9.109375" style="91"/>
  </cols>
  <sheetData>
    <row r="1" spans="1:10" x14ac:dyDescent="0.3">
      <c r="A1" s="208"/>
    </row>
    <row r="3" spans="1:10" ht="14.4" thickBot="1" x14ac:dyDescent="0.35">
      <c r="B3" s="209" t="s">
        <v>1</v>
      </c>
    </row>
    <row r="4" spans="1:10" ht="14.4" thickBot="1" x14ac:dyDescent="0.35">
      <c r="B4" s="82" t="s">
        <v>195</v>
      </c>
      <c r="C4" s="83" t="s">
        <v>196</v>
      </c>
      <c r="F4" s="82" t="s">
        <v>195</v>
      </c>
      <c r="G4" s="83" t="s">
        <v>197</v>
      </c>
    </row>
    <row r="5" spans="1:10" ht="14.4" thickBot="1" x14ac:dyDescent="0.35"/>
    <row r="6" spans="1:10" ht="14.4" thickBot="1" x14ac:dyDescent="0.35">
      <c r="B6" s="84" t="s">
        <v>198</v>
      </c>
      <c r="F6" s="87" t="s">
        <v>199</v>
      </c>
      <c r="G6" s="107" t="s">
        <v>200</v>
      </c>
    </row>
    <row r="7" spans="1:10" ht="14.4" thickBot="1" x14ac:dyDescent="0.35">
      <c r="B7" s="107">
        <v>164</v>
      </c>
      <c r="F7" s="90" t="s">
        <v>201</v>
      </c>
      <c r="G7" s="84">
        <v>170</v>
      </c>
    </row>
    <row r="8" spans="1:10" x14ac:dyDescent="0.3">
      <c r="F8" s="90" t="s">
        <v>194</v>
      </c>
      <c r="G8" s="144">
        <v>742</v>
      </c>
    </row>
    <row r="9" spans="1:10" x14ac:dyDescent="0.3">
      <c r="F9" s="90" t="s">
        <v>202</v>
      </c>
      <c r="G9" s="144">
        <v>150</v>
      </c>
      <c r="I9" s="305"/>
      <c r="J9" s="305"/>
    </row>
    <row r="10" spans="1:10" ht="15.75" customHeight="1" thickBot="1" x14ac:dyDescent="0.35">
      <c r="B10" s="209" t="s">
        <v>203</v>
      </c>
      <c r="F10" s="90" t="s">
        <v>204</v>
      </c>
      <c r="G10" s="144">
        <v>20</v>
      </c>
    </row>
    <row r="11" spans="1:10" ht="14.4" thickBot="1" x14ac:dyDescent="0.35">
      <c r="B11" s="82" t="s">
        <v>195</v>
      </c>
      <c r="C11" s="83" t="s">
        <v>205</v>
      </c>
      <c r="F11" s="90" t="s">
        <v>206</v>
      </c>
      <c r="G11" s="144">
        <v>30</v>
      </c>
    </row>
    <row r="12" spans="1:10" ht="14.4" thickBot="1" x14ac:dyDescent="0.35">
      <c r="B12" s="82" t="s">
        <v>207</v>
      </c>
      <c r="C12" s="83" t="s">
        <v>208</v>
      </c>
      <c r="F12" s="90" t="s">
        <v>155</v>
      </c>
      <c r="G12" s="144">
        <v>45</v>
      </c>
    </row>
    <row r="13" spans="1:10" ht="14.4" thickBot="1" x14ac:dyDescent="0.35">
      <c r="F13" s="90" t="s">
        <v>209</v>
      </c>
      <c r="G13" s="144">
        <v>20</v>
      </c>
      <c r="I13" s="305"/>
      <c r="J13" s="306"/>
    </row>
    <row r="14" spans="1:10" x14ac:dyDescent="0.3">
      <c r="B14" s="84" t="s">
        <v>198</v>
      </c>
      <c r="F14" s="90" t="s">
        <v>210</v>
      </c>
      <c r="G14" s="144">
        <v>20</v>
      </c>
    </row>
    <row r="15" spans="1:10" ht="14.4" thickBot="1" x14ac:dyDescent="0.35">
      <c r="B15" s="85">
        <v>347</v>
      </c>
      <c r="F15" s="90" t="s">
        <v>211</v>
      </c>
      <c r="G15" s="144">
        <v>16</v>
      </c>
    </row>
    <row r="16" spans="1:10" x14ac:dyDescent="0.3">
      <c r="F16" s="90" t="s">
        <v>212</v>
      </c>
      <c r="G16" s="144">
        <v>12</v>
      </c>
    </row>
    <row r="17" spans="2:7" x14ac:dyDescent="0.3">
      <c r="F17" s="90" t="s">
        <v>213</v>
      </c>
      <c r="G17" s="144">
        <v>90</v>
      </c>
    </row>
    <row r="18" spans="2:7" ht="15.75" customHeight="1" thickBot="1" x14ac:dyDescent="0.35">
      <c r="B18" s="209" t="s">
        <v>43</v>
      </c>
      <c r="F18" s="90" t="s">
        <v>214</v>
      </c>
      <c r="G18" s="144">
        <v>96.25</v>
      </c>
    </row>
    <row r="19" spans="2:7" ht="15.75" customHeight="1" thickBot="1" x14ac:dyDescent="0.35">
      <c r="B19" s="82" t="s">
        <v>207</v>
      </c>
      <c r="C19" s="83" t="s">
        <v>208</v>
      </c>
      <c r="F19" s="145" t="s">
        <v>215</v>
      </c>
      <c r="G19" s="85">
        <v>1411.25</v>
      </c>
    </row>
    <row r="20" spans="2:7" ht="14.4" thickBot="1" x14ac:dyDescent="0.35">
      <c r="B20" s="82" t="s">
        <v>195</v>
      </c>
      <c r="C20" s="83" t="s">
        <v>216</v>
      </c>
    </row>
    <row r="21" spans="2:7" ht="14.4" thickBot="1" x14ac:dyDescent="0.35">
      <c r="B21" s="82" t="s">
        <v>217</v>
      </c>
      <c r="C21" s="83" t="s">
        <v>208</v>
      </c>
      <c r="F21" s="82" t="s">
        <v>195</v>
      </c>
      <c r="G21" s="83" t="s">
        <v>197</v>
      </c>
    </row>
    <row r="22" spans="2:7" ht="14.4" thickBot="1" x14ac:dyDescent="0.35"/>
    <row r="23" spans="2:7" ht="14.4" thickBot="1" x14ac:dyDescent="0.35">
      <c r="B23" s="84" t="s">
        <v>198</v>
      </c>
      <c r="F23" s="87" t="s">
        <v>199</v>
      </c>
      <c r="G23" s="107" t="s">
        <v>218</v>
      </c>
    </row>
    <row r="24" spans="2:7" ht="14.4" thickBot="1" x14ac:dyDescent="0.35">
      <c r="B24" s="85">
        <v>227</v>
      </c>
      <c r="C24" s="91" t="s">
        <v>219</v>
      </c>
      <c r="F24" s="90" t="s">
        <v>201</v>
      </c>
      <c r="G24" s="84">
        <v>260</v>
      </c>
    </row>
    <row r="25" spans="2:7" x14ac:dyDescent="0.3">
      <c r="F25" s="90" t="s">
        <v>194</v>
      </c>
      <c r="G25" s="144">
        <v>1912</v>
      </c>
    </row>
    <row r="26" spans="2:7" x14ac:dyDescent="0.3">
      <c r="F26" s="90" t="s">
        <v>202</v>
      </c>
      <c r="G26" s="144">
        <v>550</v>
      </c>
    </row>
    <row r="27" spans="2:7" x14ac:dyDescent="0.3">
      <c r="F27" s="90" t="s">
        <v>204</v>
      </c>
      <c r="G27" s="144">
        <v>20</v>
      </c>
    </row>
    <row r="28" spans="2:7" ht="14.4" thickBot="1" x14ac:dyDescent="0.35">
      <c r="B28" s="209" t="s">
        <v>44</v>
      </c>
      <c r="F28" s="90" t="s">
        <v>206</v>
      </c>
      <c r="G28" s="144">
        <v>30</v>
      </c>
    </row>
    <row r="29" spans="2:7" ht="14.4" thickBot="1" x14ac:dyDescent="0.35">
      <c r="B29" s="82" t="s">
        <v>207</v>
      </c>
      <c r="C29" s="83" t="s">
        <v>208</v>
      </c>
      <c r="F29" s="90" t="s">
        <v>155</v>
      </c>
      <c r="G29" s="144">
        <v>45</v>
      </c>
    </row>
    <row r="30" spans="2:7" ht="14.4" thickBot="1" x14ac:dyDescent="0.35">
      <c r="B30" s="82" t="s">
        <v>195</v>
      </c>
      <c r="C30" s="83" t="s">
        <v>205</v>
      </c>
      <c r="F30" s="90" t="s">
        <v>209</v>
      </c>
      <c r="G30" s="144">
        <v>20</v>
      </c>
    </row>
    <row r="31" spans="2:7" ht="14.4" thickBot="1" x14ac:dyDescent="0.35">
      <c r="F31" s="90" t="s">
        <v>210</v>
      </c>
      <c r="G31" s="144">
        <v>20</v>
      </c>
    </row>
    <row r="32" spans="2:7" x14ac:dyDescent="0.3">
      <c r="B32" s="84" t="s">
        <v>198</v>
      </c>
      <c r="F32" s="90" t="s">
        <v>211</v>
      </c>
      <c r="G32" s="144">
        <v>16</v>
      </c>
    </row>
    <row r="33" spans="2:7" ht="14.4" thickBot="1" x14ac:dyDescent="0.35">
      <c r="B33" s="85">
        <v>184</v>
      </c>
      <c r="F33" s="90" t="s">
        <v>212</v>
      </c>
      <c r="G33" s="144">
        <v>12</v>
      </c>
    </row>
    <row r="34" spans="2:7" x14ac:dyDescent="0.3">
      <c r="F34" s="90" t="s">
        <v>213</v>
      </c>
      <c r="G34" s="144">
        <v>90</v>
      </c>
    </row>
    <row r="35" spans="2:7" ht="14.4" thickBot="1" x14ac:dyDescent="0.35">
      <c r="B35" s="209" t="s">
        <v>45</v>
      </c>
      <c r="F35" s="90" t="s">
        <v>214</v>
      </c>
      <c r="G35" s="144">
        <v>385</v>
      </c>
    </row>
    <row r="36" spans="2:7" ht="14.4" thickBot="1" x14ac:dyDescent="0.35">
      <c r="B36" s="82" t="s">
        <v>207</v>
      </c>
      <c r="C36" s="83" t="s">
        <v>208</v>
      </c>
      <c r="F36" s="145" t="s">
        <v>215</v>
      </c>
      <c r="G36" s="85">
        <v>3360</v>
      </c>
    </row>
    <row r="37" spans="2:7" ht="14.4" thickBot="1" x14ac:dyDescent="0.35">
      <c r="B37" s="82" t="s">
        <v>220</v>
      </c>
      <c r="C37" s="83" t="s">
        <v>221</v>
      </c>
    </row>
    <row r="38" spans="2:7" ht="14.4" thickBot="1" x14ac:dyDescent="0.35">
      <c r="B38" s="82" t="s">
        <v>195</v>
      </c>
      <c r="C38" s="83" t="s">
        <v>216</v>
      </c>
    </row>
    <row r="39" spans="2:7" ht="14.4" thickBot="1" x14ac:dyDescent="0.35"/>
    <row r="40" spans="2:7" x14ac:dyDescent="0.3">
      <c r="B40" s="84" t="s">
        <v>198</v>
      </c>
    </row>
    <row r="41" spans="2:7" ht="14.4" thickBot="1" x14ac:dyDescent="0.35">
      <c r="B41" s="85">
        <v>53</v>
      </c>
    </row>
    <row r="44" spans="2:7" ht="14.4" thickBot="1" x14ac:dyDescent="0.35">
      <c r="B44" s="209" t="s">
        <v>46</v>
      </c>
    </row>
    <row r="45" spans="2:7" ht="14.4" thickBot="1" x14ac:dyDescent="0.35">
      <c r="B45" s="82" t="s">
        <v>207</v>
      </c>
      <c r="C45" s="83" t="s">
        <v>222</v>
      </c>
    </row>
    <row r="46" spans="2:7" ht="14.4" thickBot="1" x14ac:dyDescent="0.35">
      <c r="B46" s="82" t="s">
        <v>220</v>
      </c>
      <c r="C46" s="83" t="s">
        <v>223</v>
      </c>
    </row>
    <row r="47" spans="2:7" ht="14.4" thickBot="1" x14ac:dyDescent="0.35">
      <c r="B47" s="82" t="s">
        <v>195</v>
      </c>
      <c r="C47" s="83" t="s">
        <v>216</v>
      </c>
    </row>
    <row r="48" spans="2:7" ht="14.4" thickBot="1" x14ac:dyDescent="0.35"/>
    <row r="49" spans="2:9" x14ac:dyDescent="0.3">
      <c r="B49" s="84" t="s">
        <v>198</v>
      </c>
    </row>
    <row r="50" spans="2:9" ht="14.4" thickBot="1" x14ac:dyDescent="0.35">
      <c r="B50" s="85">
        <v>86</v>
      </c>
    </row>
    <row r="56" spans="2:9" x14ac:dyDescent="0.3">
      <c r="B56" s="209" t="s">
        <v>224</v>
      </c>
    </row>
    <row r="58" spans="2:9" ht="14.4" thickBot="1" x14ac:dyDescent="0.35">
      <c r="B58" s="209" t="s">
        <v>225</v>
      </c>
      <c r="E58" s="209" t="s">
        <v>226</v>
      </c>
      <c r="H58" s="209" t="s">
        <v>227</v>
      </c>
    </row>
    <row r="59" spans="2:9" ht="14.4" thickBot="1" x14ac:dyDescent="0.35">
      <c r="B59" s="82" t="s">
        <v>195</v>
      </c>
      <c r="C59" s="83" t="s">
        <v>196</v>
      </c>
      <c r="E59" s="82" t="s">
        <v>195</v>
      </c>
      <c r="F59" s="83" t="s">
        <v>205</v>
      </c>
      <c r="H59" s="82" t="s">
        <v>195</v>
      </c>
      <c r="I59" s="83" t="s">
        <v>216</v>
      </c>
    </row>
    <row r="60" spans="2:9" ht="14.4" thickBot="1" x14ac:dyDescent="0.35">
      <c r="B60" s="82" t="s">
        <v>207</v>
      </c>
      <c r="C60" s="83" t="s">
        <v>208</v>
      </c>
      <c r="E60" s="82" t="s">
        <v>207</v>
      </c>
      <c r="F60" s="83" t="s">
        <v>208</v>
      </c>
      <c r="H60" s="82" t="s">
        <v>207</v>
      </c>
      <c r="I60" s="83" t="s">
        <v>208</v>
      </c>
    </row>
    <row r="61" spans="2:9" ht="14.4" thickBot="1" x14ac:dyDescent="0.35"/>
    <row r="62" spans="2:9" x14ac:dyDescent="0.3">
      <c r="B62" s="84" t="s">
        <v>198</v>
      </c>
      <c r="E62" s="84" t="s">
        <v>198</v>
      </c>
      <c r="H62" s="84" t="s">
        <v>198</v>
      </c>
    </row>
    <row r="63" spans="2:9" ht="14.4" thickBot="1" x14ac:dyDescent="0.35">
      <c r="B63" s="85">
        <v>94</v>
      </c>
      <c r="E63" s="85">
        <v>347</v>
      </c>
      <c r="H63" s="85">
        <v>315</v>
      </c>
    </row>
    <row r="67" spans="2:9" ht="14.4" thickBot="1" x14ac:dyDescent="0.35">
      <c r="B67" s="209" t="s">
        <v>228</v>
      </c>
      <c r="E67" s="209" t="s">
        <v>229</v>
      </c>
      <c r="H67" s="209" t="s">
        <v>230</v>
      </c>
    </row>
    <row r="68" spans="2:9" ht="14.4" thickBot="1" x14ac:dyDescent="0.35">
      <c r="B68" s="82" t="s">
        <v>195</v>
      </c>
      <c r="C68" s="83" t="s">
        <v>196</v>
      </c>
      <c r="E68" s="82" t="s">
        <v>195</v>
      </c>
      <c r="F68" s="83" t="s">
        <v>205</v>
      </c>
      <c r="H68" s="82" t="s">
        <v>195</v>
      </c>
      <c r="I68" s="83" t="s">
        <v>216</v>
      </c>
    </row>
    <row r="69" spans="2:9" ht="14.4" thickBot="1" x14ac:dyDescent="0.35">
      <c r="B69" s="82" t="s">
        <v>207</v>
      </c>
      <c r="C69" s="83" t="s">
        <v>208</v>
      </c>
      <c r="E69" s="82" t="s">
        <v>207</v>
      </c>
      <c r="F69" s="83" t="s">
        <v>208</v>
      </c>
      <c r="H69" s="82" t="s">
        <v>207</v>
      </c>
      <c r="I69" s="83" t="s">
        <v>208</v>
      </c>
    </row>
    <row r="70" spans="2:9" ht="14.4" thickBot="1" x14ac:dyDescent="0.35"/>
    <row r="71" spans="2:9" x14ac:dyDescent="0.3">
      <c r="B71" s="84" t="s">
        <v>231</v>
      </c>
      <c r="E71" s="84" t="s">
        <v>231</v>
      </c>
      <c r="H71" s="84" t="s">
        <v>231</v>
      </c>
    </row>
    <row r="72" spans="2:9" ht="14.4" thickBot="1" x14ac:dyDescent="0.35">
      <c r="B72" s="85">
        <v>106</v>
      </c>
      <c r="E72" s="85">
        <v>429</v>
      </c>
      <c r="H72" s="85">
        <v>337</v>
      </c>
    </row>
    <row r="76" spans="2:9" ht="14.4" thickBot="1" x14ac:dyDescent="0.35">
      <c r="B76" s="209" t="s">
        <v>232</v>
      </c>
      <c r="E76" s="209" t="s">
        <v>233</v>
      </c>
      <c r="H76" s="209" t="s">
        <v>234</v>
      </c>
    </row>
    <row r="77" spans="2:9" ht="14.4" thickBot="1" x14ac:dyDescent="0.35">
      <c r="B77" s="82" t="s">
        <v>195</v>
      </c>
      <c r="C77" s="83" t="s">
        <v>196</v>
      </c>
      <c r="E77" s="82" t="s">
        <v>195</v>
      </c>
      <c r="F77" s="83" t="s">
        <v>205</v>
      </c>
      <c r="H77" s="82" t="s">
        <v>195</v>
      </c>
      <c r="I77" s="83" t="s">
        <v>216</v>
      </c>
    </row>
    <row r="78" spans="2:9" ht="14.4" thickBot="1" x14ac:dyDescent="0.35">
      <c r="B78" s="82" t="s">
        <v>207</v>
      </c>
      <c r="C78" s="83" t="s">
        <v>208</v>
      </c>
      <c r="E78" s="82" t="s">
        <v>207</v>
      </c>
      <c r="F78" s="83" t="s">
        <v>208</v>
      </c>
      <c r="H78" s="82" t="s">
        <v>207</v>
      </c>
      <c r="I78" s="83" t="s">
        <v>208</v>
      </c>
    </row>
    <row r="79" spans="2:9" ht="14.4" thickBot="1" x14ac:dyDescent="0.35"/>
    <row r="80" spans="2:9" x14ac:dyDescent="0.3">
      <c r="B80" s="84" t="s">
        <v>198</v>
      </c>
      <c r="E80" s="84" t="s">
        <v>198</v>
      </c>
      <c r="H80" s="84" t="s">
        <v>198</v>
      </c>
    </row>
    <row r="81" spans="2:9" ht="14.4" thickBot="1" x14ac:dyDescent="0.35">
      <c r="B81" s="85">
        <v>70</v>
      </c>
      <c r="E81" s="85">
        <v>184</v>
      </c>
      <c r="H81" s="85">
        <v>139</v>
      </c>
    </row>
    <row r="84" spans="2:9" x14ac:dyDescent="0.3">
      <c r="B84" s="209"/>
      <c r="E84" s="209"/>
      <c r="H84" s="209"/>
    </row>
    <row r="85" spans="2:9" ht="14.4" thickBot="1" x14ac:dyDescent="0.35">
      <c r="B85" s="209" t="s">
        <v>235</v>
      </c>
      <c r="E85" s="209" t="s">
        <v>236</v>
      </c>
      <c r="H85" s="209" t="s">
        <v>237</v>
      </c>
    </row>
    <row r="86" spans="2:9" ht="14.4" thickBot="1" x14ac:dyDescent="0.35">
      <c r="B86" s="82" t="s">
        <v>195</v>
      </c>
      <c r="C86" s="83" t="s">
        <v>196</v>
      </c>
      <c r="E86" s="82" t="s">
        <v>195</v>
      </c>
      <c r="F86" s="83" t="s">
        <v>205</v>
      </c>
      <c r="H86" s="82" t="s">
        <v>195</v>
      </c>
      <c r="I86" s="83" t="s">
        <v>216</v>
      </c>
    </row>
    <row r="87" spans="2:9" ht="14.4" thickBot="1" x14ac:dyDescent="0.35">
      <c r="B87" s="82" t="s">
        <v>207</v>
      </c>
      <c r="C87" s="83" t="s">
        <v>208</v>
      </c>
      <c r="E87" s="82" t="s">
        <v>207</v>
      </c>
      <c r="F87" s="83" t="s">
        <v>208</v>
      </c>
      <c r="H87" s="82" t="s">
        <v>207</v>
      </c>
      <c r="I87" s="83" t="s">
        <v>208</v>
      </c>
    </row>
    <row r="88" spans="2:9" ht="14.4" thickBot="1" x14ac:dyDescent="0.35"/>
    <row r="89" spans="2:9" x14ac:dyDescent="0.3">
      <c r="B89" s="84" t="s">
        <v>231</v>
      </c>
      <c r="E89" s="84" t="s">
        <v>231</v>
      </c>
      <c r="H89" s="84" t="s">
        <v>231</v>
      </c>
    </row>
    <row r="90" spans="2:9" ht="14.4" thickBot="1" x14ac:dyDescent="0.35">
      <c r="B90" s="85">
        <v>103</v>
      </c>
      <c r="E90" s="85">
        <v>210</v>
      </c>
      <c r="H90" s="85">
        <v>165</v>
      </c>
    </row>
    <row r="93" spans="2:9" x14ac:dyDescent="0.3">
      <c r="B93" s="209"/>
    </row>
    <row r="94" spans="2:9" x14ac:dyDescent="0.3">
      <c r="B94" s="209"/>
      <c r="G94" s="209"/>
    </row>
    <row r="95" spans="2:9" ht="14.4" thickBot="1" x14ac:dyDescent="0.35">
      <c r="B95" s="210" t="s">
        <v>238</v>
      </c>
      <c r="C95" s="210"/>
      <c r="E95" s="210" t="s">
        <v>239</v>
      </c>
      <c r="F95" s="210"/>
      <c r="H95" s="210" t="s">
        <v>240</v>
      </c>
      <c r="I95" s="210"/>
    </row>
    <row r="96" spans="2:9" ht="14.4" thickBot="1" x14ac:dyDescent="0.35">
      <c r="B96" s="82" t="s">
        <v>195</v>
      </c>
      <c r="C96" s="83" t="s">
        <v>196</v>
      </c>
      <c r="E96" s="82" t="s">
        <v>195</v>
      </c>
      <c r="F96" s="83" t="s">
        <v>205</v>
      </c>
      <c r="H96" s="82" t="s">
        <v>195</v>
      </c>
      <c r="I96" s="83" t="s">
        <v>216</v>
      </c>
    </row>
    <row r="97" spans="2:9" ht="14.4" thickBot="1" x14ac:dyDescent="0.35">
      <c r="B97" s="82" t="s">
        <v>241</v>
      </c>
      <c r="C97" s="83" t="s">
        <v>175</v>
      </c>
      <c r="E97" s="82" t="s">
        <v>241</v>
      </c>
      <c r="F97" s="83" t="s">
        <v>175</v>
      </c>
      <c r="H97" s="82" t="s">
        <v>241</v>
      </c>
      <c r="I97" s="83" t="s">
        <v>175</v>
      </c>
    </row>
    <row r="98" spans="2:9" ht="14.4" thickBot="1" x14ac:dyDescent="0.35"/>
    <row r="99" spans="2:9" x14ac:dyDescent="0.3">
      <c r="B99" s="84" t="s">
        <v>198</v>
      </c>
      <c r="E99" s="84" t="s">
        <v>198</v>
      </c>
      <c r="H99" s="84" t="s">
        <v>198</v>
      </c>
    </row>
    <row r="100" spans="2:9" ht="14.4" thickBot="1" x14ac:dyDescent="0.35">
      <c r="B100" s="85"/>
      <c r="E100" s="85">
        <v>9</v>
      </c>
      <c r="H100" s="85">
        <v>4</v>
      </c>
    </row>
    <row r="103" spans="2:9" ht="14.4" thickBot="1" x14ac:dyDescent="0.35">
      <c r="B103" s="210" t="s">
        <v>242</v>
      </c>
      <c r="C103" s="210"/>
      <c r="E103" s="210" t="s">
        <v>243</v>
      </c>
      <c r="F103" s="210"/>
      <c r="H103" s="210" t="s">
        <v>244</v>
      </c>
      <c r="I103" s="210"/>
    </row>
    <row r="104" spans="2:9" ht="14.4" thickBot="1" x14ac:dyDescent="0.35">
      <c r="B104" s="82" t="s">
        <v>195</v>
      </c>
      <c r="C104" s="83" t="s">
        <v>196</v>
      </c>
      <c r="E104" s="82" t="s">
        <v>195</v>
      </c>
      <c r="F104" s="83" t="s">
        <v>205</v>
      </c>
      <c r="H104" s="82" t="s">
        <v>195</v>
      </c>
      <c r="I104" s="83" t="s">
        <v>216</v>
      </c>
    </row>
    <row r="105" spans="2:9" ht="14.4" thickBot="1" x14ac:dyDescent="0.35">
      <c r="B105" s="82" t="s">
        <v>241</v>
      </c>
      <c r="C105" s="83" t="s">
        <v>208</v>
      </c>
      <c r="E105" s="82" t="s">
        <v>241</v>
      </c>
      <c r="F105" s="83" t="s">
        <v>245</v>
      </c>
      <c r="H105" s="82" t="s">
        <v>241</v>
      </c>
      <c r="I105" s="83" t="s">
        <v>245</v>
      </c>
    </row>
    <row r="106" spans="2:9" ht="14.4" thickBot="1" x14ac:dyDescent="0.35"/>
    <row r="107" spans="2:9" x14ac:dyDescent="0.3">
      <c r="B107" s="84" t="s">
        <v>198</v>
      </c>
      <c r="E107" s="84" t="s">
        <v>198</v>
      </c>
      <c r="H107" s="84" t="s">
        <v>198</v>
      </c>
    </row>
    <row r="108" spans="2:9" ht="14.4" thickBot="1" x14ac:dyDescent="0.35">
      <c r="B108" s="85">
        <v>22</v>
      </c>
      <c r="E108" s="85">
        <v>52</v>
      </c>
      <c r="H108" s="85">
        <v>24</v>
      </c>
    </row>
    <row r="111" spans="2:9" ht="14.4" thickBot="1" x14ac:dyDescent="0.35">
      <c r="B111" s="210" t="s">
        <v>246</v>
      </c>
      <c r="C111" s="210"/>
      <c r="E111" s="210" t="s">
        <v>247</v>
      </c>
      <c r="F111" s="210"/>
      <c r="H111" s="210" t="s">
        <v>248</v>
      </c>
      <c r="I111" s="210"/>
    </row>
    <row r="112" spans="2:9" ht="14.4" thickBot="1" x14ac:dyDescent="0.35">
      <c r="B112" s="82" t="s">
        <v>195</v>
      </c>
      <c r="C112" s="83" t="s">
        <v>196</v>
      </c>
      <c r="E112" s="82" t="s">
        <v>195</v>
      </c>
      <c r="F112" s="83" t="s">
        <v>205</v>
      </c>
      <c r="H112" s="82" t="s">
        <v>195</v>
      </c>
      <c r="I112" s="83" t="s">
        <v>216</v>
      </c>
    </row>
    <row r="113" spans="2:9" ht="14.4" thickBot="1" x14ac:dyDescent="0.35">
      <c r="B113" s="82" t="s">
        <v>241</v>
      </c>
      <c r="C113" s="83" t="s">
        <v>249</v>
      </c>
      <c r="E113" s="82" t="s">
        <v>241</v>
      </c>
      <c r="F113" s="83" t="s">
        <v>249</v>
      </c>
      <c r="H113" s="82" t="s">
        <v>241</v>
      </c>
      <c r="I113" s="83" t="s">
        <v>249</v>
      </c>
    </row>
    <row r="114" spans="2:9" ht="14.4" thickBot="1" x14ac:dyDescent="0.35"/>
    <row r="115" spans="2:9" x14ac:dyDescent="0.3">
      <c r="B115" s="84" t="s">
        <v>198</v>
      </c>
      <c r="E115" s="84" t="s">
        <v>198</v>
      </c>
      <c r="H115" s="84" t="s">
        <v>198</v>
      </c>
    </row>
    <row r="116" spans="2:9" ht="14.4" thickBot="1" x14ac:dyDescent="0.35">
      <c r="B116" s="85">
        <v>142</v>
      </c>
      <c r="E116" s="85">
        <v>459</v>
      </c>
      <c r="H116" s="85">
        <v>411</v>
      </c>
    </row>
    <row r="120" spans="2:9" x14ac:dyDescent="0.3">
      <c r="B120" s="209"/>
      <c r="E120" s="209"/>
      <c r="H120" s="209"/>
    </row>
    <row r="121" spans="2:9" ht="14.4" thickBot="1" x14ac:dyDescent="0.35">
      <c r="B121" s="210" t="s">
        <v>250</v>
      </c>
      <c r="C121" s="210"/>
      <c r="E121" s="210" t="s">
        <v>251</v>
      </c>
      <c r="F121" s="210"/>
      <c r="H121" s="210" t="s">
        <v>252</v>
      </c>
      <c r="I121" s="210"/>
    </row>
    <row r="122" spans="2:9" ht="14.4" thickBot="1" x14ac:dyDescent="0.35">
      <c r="B122" s="82" t="s">
        <v>195</v>
      </c>
      <c r="C122" s="83" t="s">
        <v>196</v>
      </c>
      <c r="E122" s="82" t="s">
        <v>195</v>
      </c>
      <c r="F122" s="83" t="s">
        <v>205</v>
      </c>
      <c r="H122" s="82" t="s">
        <v>195</v>
      </c>
      <c r="I122" s="83" t="s">
        <v>216</v>
      </c>
    </row>
    <row r="123" spans="2:9" ht="14.4" thickBot="1" x14ac:dyDescent="0.35">
      <c r="B123" s="82" t="s">
        <v>241</v>
      </c>
      <c r="C123" s="83" t="s">
        <v>175</v>
      </c>
      <c r="E123" s="82" t="s">
        <v>241</v>
      </c>
      <c r="F123" s="83" t="s">
        <v>175</v>
      </c>
      <c r="H123" s="82" t="s">
        <v>241</v>
      </c>
      <c r="I123" s="83" t="s">
        <v>175</v>
      </c>
    </row>
    <row r="124" spans="2:9" ht="14.4" thickBot="1" x14ac:dyDescent="0.35"/>
    <row r="125" spans="2:9" x14ac:dyDescent="0.3">
      <c r="B125" s="84" t="s">
        <v>231</v>
      </c>
      <c r="E125" s="84" t="s">
        <v>231</v>
      </c>
      <c r="H125" s="84" t="s">
        <v>231</v>
      </c>
    </row>
    <row r="126" spans="2:9" ht="14.4" thickBot="1" x14ac:dyDescent="0.35">
      <c r="B126" s="85"/>
      <c r="E126" s="85">
        <v>9</v>
      </c>
      <c r="H126" s="85">
        <v>4</v>
      </c>
    </row>
    <row r="129" spans="2:9" ht="14.4" thickBot="1" x14ac:dyDescent="0.35">
      <c r="B129" s="210" t="s">
        <v>253</v>
      </c>
      <c r="C129" s="210"/>
      <c r="E129" s="210" t="s">
        <v>254</v>
      </c>
      <c r="F129" s="210"/>
      <c r="H129" s="210" t="s">
        <v>255</v>
      </c>
      <c r="I129" s="210"/>
    </row>
    <row r="130" spans="2:9" ht="14.4" thickBot="1" x14ac:dyDescent="0.35">
      <c r="B130" s="82" t="s">
        <v>195</v>
      </c>
      <c r="C130" s="83" t="s">
        <v>196</v>
      </c>
      <c r="E130" s="82" t="s">
        <v>195</v>
      </c>
      <c r="F130" s="83" t="s">
        <v>205</v>
      </c>
      <c r="H130" s="82" t="s">
        <v>195</v>
      </c>
      <c r="I130" s="83" t="s">
        <v>216</v>
      </c>
    </row>
    <row r="131" spans="2:9" ht="14.4" thickBot="1" x14ac:dyDescent="0.35">
      <c r="B131" s="82" t="s">
        <v>241</v>
      </c>
      <c r="C131" s="83" t="s">
        <v>208</v>
      </c>
      <c r="E131" s="82" t="s">
        <v>241</v>
      </c>
      <c r="F131" s="83" t="s">
        <v>208</v>
      </c>
      <c r="H131" s="82" t="s">
        <v>241</v>
      </c>
      <c r="I131" s="83" t="s">
        <v>208</v>
      </c>
    </row>
    <row r="132" spans="2:9" ht="14.4" thickBot="1" x14ac:dyDescent="0.35"/>
    <row r="133" spans="2:9" x14ac:dyDescent="0.3">
      <c r="B133" s="84" t="s">
        <v>231</v>
      </c>
      <c r="E133" s="84" t="s">
        <v>231</v>
      </c>
      <c r="H133" s="84" t="s">
        <v>231</v>
      </c>
    </row>
    <row r="134" spans="2:9" ht="14.4" thickBot="1" x14ac:dyDescent="0.35">
      <c r="B134" s="85"/>
      <c r="E134" s="85">
        <v>82</v>
      </c>
      <c r="H134" s="85">
        <v>24</v>
      </c>
    </row>
    <row r="137" spans="2:9" ht="14.4" thickBot="1" x14ac:dyDescent="0.35">
      <c r="B137" s="210" t="s">
        <v>256</v>
      </c>
      <c r="C137" s="210"/>
      <c r="E137" s="210" t="s">
        <v>257</v>
      </c>
      <c r="F137" s="210"/>
      <c r="H137" s="210" t="s">
        <v>258</v>
      </c>
      <c r="I137" s="210"/>
    </row>
    <row r="138" spans="2:9" ht="14.4" thickBot="1" x14ac:dyDescent="0.35">
      <c r="B138" s="82" t="s">
        <v>195</v>
      </c>
      <c r="C138" s="83" t="s">
        <v>196</v>
      </c>
      <c r="E138" s="82" t="s">
        <v>195</v>
      </c>
      <c r="F138" s="83" t="s">
        <v>205</v>
      </c>
      <c r="H138" s="82" t="s">
        <v>195</v>
      </c>
      <c r="I138" s="83" t="s">
        <v>216</v>
      </c>
    </row>
    <row r="139" spans="2:9" ht="14.4" thickBot="1" x14ac:dyDescent="0.35">
      <c r="B139" s="82" t="s">
        <v>241</v>
      </c>
      <c r="C139" s="83" t="s">
        <v>249</v>
      </c>
      <c r="E139" s="82" t="s">
        <v>241</v>
      </c>
      <c r="F139" s="83" t="s">
        <v>249</v>
      </c>
      <c r="H139" s="82" t="s">
        <v>241</v>
      </c>
      <c r="I139" s="83" t="s">
        <v>249</v>
      </c>
    </row>
    <row r="140" spans="2:9" ht="14.4" thickBot="1" x14ac:dyDescent="0.35"/>
    <row r="141" spans="2:9" x14ac:dyDescent="0.3">
      <c r="B141" s="84" t="s">
        <v>231</v>
      </c>
      <c r="E141" s="84" t="s">
        <v>231</v>
      </c>
      <c r="H141" s="84" t="s">
        <v>231</v>
      </c>
    </row>
    <row r="142" spans="2:9" ht="14.4" thickBot="1" x14ac:dyDescent="0.35">
      <c r="B142" s="85">
        <v>187</v>
      </c>
      <c r="E142" s="85">
        <v>537</v>
      </c>
      <c r="H142" s="85">
        <v>459</v>
      </c>
    </row>
    <row r="149" spans="2:11" x14ac:dyDescent="0.3">
      <c r="B149" s="209"/>
      <c r="C149" s="209"/>
      <c r="E149" s="209"/>
    </row>
    <row r="150" spans="2:11" ht="14.4" thickBot="1" x14ac:dyDescent="0.35">
      <c r="B150" s="209" t="s">
        <v>259</v>
      </c>
      <c r="E150" s="209" t="s">
        <v>260</v>
      </c>
      <c r="H150" s="209" t="s">
        <v>261</v>
      </c>
      <c r="K150" s="209"/>
    </row>
    <row r="151" spans="2:11" ht="14.4" thickBot="1" x14ac:dyDescent="0.35">
      <c r="B151" s="82" t="s">
        <v>195</v>
      </c>
      <c r="C151" s="83" t="s">
        <v>196</v>
      </c>
      <c r="E151" s="82" t="s">
        <v>195</v>
      </c>
      <c r="F151" s="83" t="s">
        <v>205</v>
      </c>
      <c r="H151" s="82" t="s">
        <v>195</v>
      </c>
      <c r="I151" s="83" t="s">
        <v>216</v>
      </c>
    </row>
    <row r="152" spans="2:11" ht="14.4" thickBot="1" x14ac:dyDescent="0.35">
      <c r="B152" s="82" t="s">
        <v>207</v>
      </c>
      <c r="C152" s="83" t="s">
        <v>208</v>
      </c>
      <c r="E152" s="82" t="s">
        <v>207</v>
      </c>
      <c r="F152" s="83" t="s">
        <v>208</v>
      </c>
      <c r="H152" s="82" t="s">
        <v>207</v>
      </c>
      <c r="I152" s="83" t="s">
        <v>208</v>
      </c>
    </row>
    <row r="153" spans="2:11" ht="14.4" thickBot="1" x14ac:dyDescent="0.35">
      <c r="B153" s="82" t="s">
        <v>241</v>
      </c>
      <c r="C153" s="83" t="s">
        <v>249</v>
      </c>
      <c r="E153" s="82" t="s">
        <v>241</v>
      </c>
      <c r="F153" s="83" t="s">
        <v>249</v>
      </c>
      <c r="H153" s="82" t="s">
        <v>241</v>
      </c>
      <c r="I153" s="83" t="s">
        <v>249</v>
      </c>
    </row>
    <row r="154" spans="2:11" ht="14.4" thickBot="1" x14ac:dyDescent="0.35"/>
    <row r="155" spans="2:11" x14ac:dyDescent="0.3">
      <c r="B155" s="84" t="s">
        <v>198</v>
      </c>
      <c r="E155" s="84" t="s">
        <v>198</v>
      </c>
      <c r="H155" s="84" t="s">
        <v>198</v>
      </c>
    </row>
    <row r="156" spans="2:11" ht="14.4" thickBot="1" x14ac:dyDescent="0.35">
      <c r="B156" s="85">
        <v>72</v>
      </c>
      <c r="E156" s="85">
        <v>290</v>
      </c>
      <c r="H156" s="85">
        <v>272</v>
      </c>
    </row>
    <row r="159" spans="2:11" ht="14.4" thickBot="1" x14ac:dyDescent="0.35">
      <c r="B159" s="209" t="s">
        <v>262</v>
      </c>
      <c r="E159" s="209" t="s">
        <v>263</v>
      </c>
      <c r="H159" s="209" t="s">
        <v>264</v>
      </c>
      <c r="K159" s="209"/>
    </row>
    <row r="160" spans="2:11" ht="14.4" thickBot="1" x14ac:dyDescent="0.35">
      <c r="B160" s="82" t="s">
        <v>195</v>
      </c>
      <c r="C160" s="83" t="s">
        <v>196</v>
      </c>
      <c r="E160" s="82" t="s">
        <v>195</v>
      </c>
      <c r="F160" s="83" t="s">
        <v>205</v>
      </c>
      <c r="H160" s="82" t="s">
        <v>195</v>
      </c>
      <c r="I160" s="83" t="s">
        <v>216</v>
      </c>
    </row>
    <row r="161" spans="2:11" ht="14.4" thickBot="1" x14ac:dyDescent="0.35">
      <c r="B161" s="82" t="s">
        <v>207</v>
      </c>
      <c r="C161" s="83" t="s">
        <v>208</v>
      </c>
      <c r="E161" s="82" t="s">
        <v>207</v>
      </c>
      <c r="F161" s="83" t="s">
        <v>208</v>
      </c>
      <c r="H161" s="82" t="s">
        <v>207</v>
      </c>
      <c r="I161" s="83" t="s">
        <v>208</v>
      </c>
    </row>
    <row r="162" spans="2:11" ht="14.4" thickBot="1" x14ac:dyDescent="0.35">
      <c r="B162" s="82" t="s">
        <v>241</v>
      </c>
      <c r="C162" s="83" t="s">
        <v>249</v>
      </c>
      <c r="E162" s="82" t="s">
        <v>241</v>
      </c>
      <c r="F162" s="83" t="s">
        <v>249</v>
      </c>
      <c r="H162" s="82" t="s">
        <v>241</v>
      </c>
      <c r="I162" s="83" t="s">
        <v>249</v>
      </c>
    </row>
    <row r="163" spans="2:11" ht="14.4" thickBot="1" x14ac:dyDescent="0.35"/>
    <row r="164" spans="2:11" x14ac:dyDescent="0.3">
      <c r="B164" s="84" t="s">
        <v>231</v>
      </c>
      <c r="E164" s="84" t="s">
        <v>231</v>
      </c>
      <c r="H164" s="84" t="s">
        <v>231</v>
      </c>
    </row>
    <row r="165" spans="2:11" ht="14.4" thickBot="1" x14ac:dyDescent="0.35">
      <c r="B165" s="85">
        <v>84</v>
      </c>
      <c r="E165" s="85">
        <v>342</v>
      </c>
      <c r="H165" s="85">
        <v>294</v>
      </c>
    </row>
    <row r="168" spans="2:11" ht="14.4" thickBot="1" x14ac:dyDescent="0.35">
      <c r="B168" s="209" t="s">
        <v>265</v>
      </c>
      <c r="E168" s="209" t="s">
        <v>266</v>
      </c>
      <c r="H168" s="209" t="s">
        <v>267</v>
      </c>
      <c r="K168" s="209"/>
    </row>
    <row r="169" spans="2:11" ht="14.4" thickBot="1" x14ac:dyDescent="0.35">
      <c r="B169" s="82" t="s">
        <v>195</v>
      </c>
      <c r="C169" s="83" t="s">
        <v>196</v>
      </c>
      <c r="E169" s="82" t="s">
        <v>195</v>
      </c>
      <c r="F169" s="83" t="s">
        <v>205</v>
      </c>
      <c r="H169" s="82" t="s">
        <v>195</v>
      </c>
      <c r="I169" s="83" t="s">
        <v>216</v>
      </c>
    </row>
    <row r="170" spans="2:11" ht="14.4" thickBot="1" x14ac:dyDescent="0.35">
      <c r="B170" s="82" t="s">
        <v>207</v>
      </c>
      <c r="C170" s="83" t="s">
        <v>208</v>
      </c>
      <c r="E170" s="82" t="s">
        <v>207</v>
      </c>
      <c r="F170" s="83" t="s">
        <v>208</v>
      </c>
      <c r="H170" s="82" t="s">
        <v>207</v>
      </c>
      <c r="I170" s="83" t="s">
        <v>208</v>
      </c>
    </row>
    <row r="171" spans="2:11" ht="14.4" thickBot="1" x14ac:dyDescent="0.35">
      <c r="B171" s="82" t="s">
        <v>241</v>
      </c>
      <c r="C171" s="83" t="s">
        <v>175</v>
      </c>
      <c r="E171" s="82" t="s">
        <v>241</v>
      </c>
      <c r="F171" s="83" t="s">
        <v>175</v>
      </c>
      <c r="H171" s="82" t="s">
        <v>241</v>
      </c>
      <c r="I171" s="83" t="s">
        <v>175</v>
      </c>
    </row>
    <row r="172" spans="2:11" ht="14.4" thickBot="1" x14ac:dyDescent="0.35"/>
    <row r="173" spans="2:11" x14ac:dyDescent="0.3">
      <c r="B173" s="84" t="s">
        <v>198</v>
      </c>
      <c r="E173" s="84" t="s">
        <v>198</v>
      </c>
      <c r="H173" s="84" t="s">
        <v>198</v>
      </c>
    </row>
    <row r="174" spans="2:11" ht="14.4" thickBot="1" x14ac:dyDescent="0.35">
      <c r="B174" s="85"/>
      <c r="E174" s="85">
        <v>5</v>
      </c>
      <c r="H174" s="85">
        <v>4</v>
      </c>
    </row>
    <row r="177" spans="2:11" ht="14.4" thickBot="1" x14ac:dyDescent="0.35">
      <c r="B177" s="209" t="s">
        <v>268</v>
      </c>
      <c r="E177" s="209" t="s">
        <v>269</v>
      </c>
      <c r="H177" s="209" t="s">
        <v>270</v>
      </c>
      <c r="K177" s="209"/>
    </row>
    <row r="178" spans="2:11" ht="14.4" thickBot="1" x14ac:dyDescent="0.35">
      <c r="B178" s="82" t="s">
        <v>195</v>
      </c>
      <c r="C178" s="83" t="s">
        <v>196</v>
      </c>
      <c r="E178" s="82" t="s">
        <v>195</v>
      </c>
      <c r="F178" s="83" t="s">
        <v>205</v>
      </c>
      <c r="H178" s="82" t="s">
        <v>195</v>
      </c>
      <c r="I178" s="83" t="s">
        <v>216</v>
      </c>
    </row>
    <row r="179" spans="2:11" ht="14.4" thickBot="1" x14ac:dyDescent="0.35">
      <c r="B179" s="82" t="s">
        <v>207</v>
      </c>
      <c r="C179" s="83" t="s">
        <v>208</v>
      </c>
      <c r="E179" s="82" t="s">
        <v>207</v>
      </c>
      <c r="F179" s="83" t="s">
        <v>208</v>
      </c>
      <c r="H179" s="82" t="s">
        <v>207</v>
      </c>
      <c r="I179" s="83" t="s">
        <v>208</v>
      </c>
    </row>
    <row r="180" spans="2:11" ht="14.4" thickBot="1" x14ac:dyDescent="0.35">
      <c r="B180" s="82" t="s">
        <v>241</v>
      </c>
      <c r="C180" s="83" t="s">
        <v>175</v>
      </c>
      <c r="E180" s="82" t="s">
        <v>241</v>
      </c>
      <c r="F180" s="83" t="s">
        <v>175</v>
      </c>
      <c r="H180" s="82" t="s">
        <v>241</v>
      </c>
      <c r="I180" s="83" t="s">
        <v>175</v>
      </c>
    </row>
    <row r="181" spans="2:11" ht="14.4" thickBot="1" x14ac:dyDescent="0.35"/>
    <row r="182" spans="2:11" x14ac:dyDescent="0.3">
      <c r="B182" s="84" t="s">
        <v>231</v>
      </c>
      <c r="E182" s="84" t="s">
        <v>231</v>
      </c>
      <c r="H182" s="84" t="s">
        <v>231</v>
      </c>
    </row>
    <row r="183" spans="2:11" ht="14.4" thickBot="1" x14ac:dyDescent="0.35">
      <c r="B183" s="85"/>
      <c r="E183" s="85">
        <v>5</v>
      </c>
      <c r="H183" s="85">
        <v>4</v>
      </c>
    </row>
    <row r="187" spans="2:11" ht="14.4" thickBot="1" x14ac:dyDescent="0.35">
      <c r="B187" s="209" t="s">
        <v>271</v>
      </c>
      <c r="E187" s="209" t="s">
        <v>272</v>
      </c>
      <c r="H187" s="209" t="s">
        <v>273</v>
      </c>
      <c r="K187" s="209"/>
    </row>
    <row r="188" spans="2:11" ht="14.4" thickBot="1" x14ac:dyDescent="0.35">
      <c r="B188" s="82" t="s">
        <v>195</v>
      </c>
      <c r="C188" s="83" t="s">
        <v>196</v>
      </c>
      <c r="E188" s="82" t="s">
        <v>195</v>
      </c>
      <c r="F188" s="83" t="s">
        <v>205</v>
      </c>
      <c r="H188" s="82" t="s">
        <v>195</v>
      </c>
      <c r="I188" s="83" t="s">
        <v>216</v>
      </c>
    </row>
    <row r="189" spans="2:11" ht="14.4" thickBot="1" x14ac:dyDescent="0.35">
      <c r="B189" s="82" t="s">
        <v>207</v>
      </c>
      <c r="C189" s="83" t="s">
        <v>208</v>
      </c>
      <c r="E189" s="82" t="s">
        <v>207</v>
      </c>
      <c r="F189" s="83" t="s">
        <v>208</v>
      </c>
      <c r="H189" s="82" t="s">
        <v>207</v>
      </c>
      <c r="I189" s="83" t="s">
        <v>208</v>
      </c>
    </row>
    <row r="190" spans="2:11" ht="14.4" thickBot="1" x14ac:dyDescent="0.35">
      <c r="B190" s="82" t="s">
        <v>241</v>
      </c>
      <c r="C190" s="83" t="s">
        <v>245</v>
      </c>
      <c r="E190" s="82" t="s">
        <v>241</v>
      </c>
      <c r="F190" s="83" t="s">
        <v>208</v>
      </c>
      <c r="H190" s="82" t="s">
        <v>241</v>
      </c>
      <c r="I190" s="83" t="s">
        <v>245</v>
      </c>
    </row>
    <row r="191" spans="2:11" ht="14.4" thickBot="1" x14ac:dyDescent="0.35"/>
    <row r="192" spans="2:11" x14ac:dyDescent="0.3">
      <c r="B192" s="84" t="s">
        <v>198</v>
      </c>
      <c r="E192" s="84" t="s">
        <v>198</v>
      </c>
      <c r="H192" s="84" t="s">
        <v>198</v>
      </c>
    </row>
    <row r="193" spans="2:11" ht="14.4" thickBot="1" x14ac:dyDescent="0.35">
      <c r="B193" s="85"/>
      <c r="E193" s="85">
        <v>71</v>
      </c>
      <c r="H193" s="85">
        <v>24</v>
      </c>
    </row>
    <row r="196" spans="2:11" ht="14.4" thickBot="1" x14ac:dyDescent="0.35">
      <c r="B196" s="209" t="s">
        <v>274</v>
      </c>
      <c r="E196" s="209" t="s">
        <v>275</v>
      </c>
      <c r="H196" s="209" t="s">
        <v>276</v>
      </c>
      <c r="K196" s="209"/>
    </row>
    <row r="197" spans="2:11" ht="14.4" thickBot="1" x14ac:dyDescent="0.35">
      <c r="B197" s="82" t="s">
        <v>195</v>
      </c>
      <c r="C197" s="83" t="s">
        <v>196</v>
      </c>
      <c r="E197" s="82" t="s">
        <v>195</v>
      </c>
      <c r="F197" s="83" t="s">
        <v>205</v>
      </c>
      <c r="H197" s="82" t="s">
        <v>195</v>
      </c>
      <c r="I197" s="83" t="s">
        <v>216</v>
      </c>
    </row>
    <row r="198" spans="2:11" ht="14.4" thickBot="1" x14ac:dyDescent="0.35">
      <c r="B198" s="82" t="s">
        <v>207</v>
      </c>
      <c r="C198" s="83" t="s">
        <v>208</v>
      </c>
      <c r="E198" s="82" t="s">
        <v>207</v>
      </c>
      <c r="F198" s="83" t="s">
        <v>208</v>
      </c>
      <c r="H198" s="82" t="s">
        <v>207</v>
      </c>
      <c r="I198" s="83" t="s">
        <v>208</v>
      </c>
    </row>
    <row r="199" spans="2:11" ht="14.4" thickBot="1" x14ac:dyDescent="0.35">
      <c r="B199" s="82" t="s">
        <v>241</v>
      </c>
      <c r="C199" s="83" t="s">
        <v>245</v>
      </c>
      <c r="E199" s="82" t="s">
        <v>241</v>
      </c>
      <c r="F199" s="83" t="s">
        <v>208</v>
      </c>
      <c r="H199" s="82" t="s">
        <v>241</v>
      </c>
      <c r="I199" s="83" t="s">
        <v>208</v>
      </c>
    </row>
    <row r="200" spans="2:11" ht="14.4" thickBot="1" x14ac:dyDescent="0.35"/>
    <row r="201" spans="2:11" x14ac:dyDescent="0.3">
      <c r="B201" s="84" t="s">
        <v>231</v>
      </c>
      <c r="E201" s="84" t="s">
        <v>231</v>
      </c>
      <c r="H201" s="84" t="s">
        <v>231</v>
      </c>
    </row>
    <row r="202" spans="2:11" ht="14.4" thickBot="1" x14ac:dyDescent="0.35">
      <c r="B202" s="85"/>
      <c r="E202" s="85">
        <v>71</v>
      </c>
      <c r="H202" s="85">
        <v>24</v>
      </c>
    </row>
    <row r="207" spans="2:11" x14ac:dyDescent="0.3">
      <c r="B207" s="209" t="s">
        <v>85</v>
      </c>
      <c r="E207" s="209"/>
    </row>
    <row r="208" spans="2:11" ht="14.4" thickBot="1" x14ac:dyDescent="0.35">
      <c r="B208" s="209" t="s">
        <v>277</v>
      </c>
      <c r="E208" s="209" t="s">
        <v>278</v>
      </c>
      <c r="H208" s="209" t="s">
        <v>279</v>
      </c>
    </row>
    <row r="209" spans="2:9" ht="14.4" thickBot="1" x14ac:dyDescent="0.35">
      <c r="B209" s="82" t="s">
        <v>195</v>
      </c>
      <c r="C209" s="83" t="s">
        <v>196</v>
      </c>
      <c r="E209" s="82" t="s">
        <v>195</v>
      </c>
      <c r="F209" s="83" t="s">
        <v>205</v>
      </c>
      <c r="H209" s="82" t="s">
        <v>195</v>
      </c>
      <c r="I209" s="83" t="s">
        <v>216</v>
      </c>
    </row>
    <row r="210" spans="2:9" ht="14.4" thickBot="1" x14ac:dyDescent="0.35">
      <c r="B210" s="82" t="s">
        <v>207</v>
      </c>
      <c r="C210" s="83" t="s">
        <v>208</v>
      </c>
      <c r="E210" s="82" t="s">
        <v>207</v>
      </c>
      <c r="F210" s="83" t="s">
        <v>208</v>
      </c>
      <c r="H210" s="82" t="s">
        <v>207</v>
      </c>
      <c r="I210" s="83" t="s">
        <v>208</v>
      </c>
    </row>
    <row r="211" spans="2:9" ht="14.4" thickBot="1" x14ac:dyDescent="0.35">
      <c r="B211" s="82" t="s">
        <v>241</v>
      </c>
      <c r="C211" s="83" t="s">
        <v>222</v>
      </c>
      <c r="E211" s="82" t="s">
        <v>241</v>
      </c>
      <c r="F211" s="83" t="s">
        <v>222</v>
      </c>
      <c r="H211" s="82" t="s">
        <v>241</v>
      </c>
      <c r="I211" s="83" t="s">
        <v>222</v>
      </c>
    </row>
    <row r="212" spans="2:9" ht="14.4" thickBot="1" x14ac:dyDescent="0.35"/>
    <row r="213" spans="2:9" x14ac:dyDescent="0.3">
      <c r="B213" s="84" t="s">
        <v>198</v>
      </c>
      <c r="E213" s="84" t="s">
        <v>198</v>
      </c>
      <c r="H213" s="84" t="s">
        <v>198</v>
      </c>
    </row>
    <row r="214" spans="2:9" ht="14.4" thickBot="1" x14ac:dyDescent="0.35">
      <c r="B214" s="85">
        <v>94</v>
      </c>
      <c r="E214" s="85">
        <v>347</v>
      </c>
      <c r="H214" s="85">
        <v>315</v>
      </c>
    </row>
    <row r="217" spans="2:9" ht="14.4" thickBot="1" x14ac:dyDescent="0.35">
      <c r="B217" s="209" t="s">
        <v>280</v>
      </c>
      <c r="E217" s="209" t="s">
        <v>281</v>
      </c>
      <c r="H217" s="209" t="s">
        <v>282</v>
      </c>
    </row>
    <row r="218" spans="2:9" ht="14.4" thickBot="1" x14ac:dyDescent="0.35">
      <c r="B218" s="82" t="s">
        <v>195</v>
      </c>
      <c r="C218" s="83" t="s">
        <v>196</v>
      </c>
      <c r="E218" s="82" t="s">
        <v>195</v>
      </c>
      <c r="F218" s="83" t="s">
        <v>205</v>
      </c>
      <c r="H218" s="82" t="s">
        <v>195</v>
      </c>
      <c r="I218" s="83" t="s">
        <v>216</v>
      </c>
    </row>
    <row r="219" spans="2:9" ht="14.4" thickBot="1" x14ac:dyDescent="0.35">
      <c r="B219" s="82" t="s">
        <v>207</v>
      </c>
      <c r="C219" s="83" t="s">
        <v>208</v>
      </c>
      <c r="E219" s="82" t="s">
        <v>207</v>
      </c>
      <c r="F219" s="83" t="s">
        <v>208</v>
      </c>
      <c r="H219" s="82" t="s">
        <v>207</v>
      </c>
      <c r="I219" s="83" t="s">
        <v>208</v>
      </c>
    </row>
    <row r="220" spans="2:9" ht="14.4" thickBot="1" x14ac:dyDescent="0.35">
      <c r="B220" s="82" t="s">
        <v>241</v>
      </c>
      <c r="C220" s="83" t="s">
        <v>222</v>
      </c>
      <c r="E220" s="82" t="s">
        <v>241</v>
      </c>
      <c r="F220" s="83" t="s">
        <v>222</v>
      </c>
      <c r="H220" s="82" t="s">
        <v>241</v>
      </c>
      <c r="I220" s="83" t="s">
        <v>222</v>
      </c>
    </row>
    <row r="221" spans="2:9" ht="14.4" thickBot="1" x14ac:dyDescent="0.35"/>
    <row r="222" spans="2:9" x14ac:dyDescent="0.3">
      <c r="B222" s="84" t="s">
        <v>198</v>
      </c>
      <c r="E222" s="84" t="s">
        <v>198</v>
      </c>
      <c r="H222" s="84" t="s">
        <v>198</v>
      </c>
    </row>
    <row r="223" spans="2:9" ht="14.4" thickBot="1" x14ac:dyDescent="0.35">
      <c r="B223" s="85">
        <v>70</v>
      </c>
      <c r="E223" s="85">
        <v>184</v>
      </c>
      <c r="H223" s="85">
        <v>139</v>
      </c>
    </row>
    <row r="229" spans="2:11" x14ac:dyDescent="0.3">
      <c r="B229" s="209"/>
      <c r="E229" s="209"/>
    </row>
    <row r="230" spans="2:11" x14ac:dyDescent="0.3">
      <c r="B230" s="209" t="s">
        <v>283</v>
      </c>
      <c r="E230" s="209"/>
      <c r="H230" s="209"/>
    </row>
    <row r="232" spans="2:11" ht="14.4" thickBot="1" x14ac:dyDescent="0.35"/>
    <row r="233" spans="2:11" ht="14.4" thickBot="1" x14ac:dyDescent="0.35">
      <c r="B233" s="82" t="s">
        <v>195</v>
      </c>
      <c r="C233" s="83" t="s">
        <v>196</v>
      </c>
    </row>
    <row r="234" spans="2:11" ht="14.4" thickBot="1" x14ac:dyDescent="0.35"/>
    <row r="235" spans="2:11" x14ac:dyDescent="0.3">
      <c r="B235" s="87" t="s">
        <v>284</v>
      </c>
      <c r="C235" s="88" t="s">
        <v>285</v>
      </c>
      <c r="D235" s="88" t="s">
        <v>286</v>
      </c>
      <c r="E235" s="88" t="s">
        <v>287</v>
      </c>
      <c r="F235" s="88" t="s">
        <v>288</v>
      </c>
      <c r="G235" s="88" t="s">
        <v>289</v>
      </c>
      <c r="H235" s="88" t="s">
        <v>290</v>
      </c>
      <c r="I235" s="88" t="s">
        <v>291</v>
      </c>
      <c r="J235" s="88" t="s">
        <v>292</v>
      </c>
      <c r="K235" s="89" t="s">
        <v>293</v>
      </c>
    </row>
    <row r="236" spans="2:11" x14ac:dyDescent="0.3">
      <c r="B236" s="90" t="s">
        <v>223</v>
      </c>
      <c r="C236" s="91">
        <v>32</v>
      </c>
      <c r="D236" s="91">
        <v>5</v>
      </c>
      <c r="E236" s="91">
        <v>2</v>
      </c>
      <c r="F236" s="91">
        <v>0</v>
      </c>
      <c r="G236" s="91">
        <v>0</v>
      </c>
      <c r="H236" s="91">
        <v>0</v>
      </c>
      <c r="I236" s="91">
        <v>0</v>
      </c>
      <c r="J236" s="91">
        <v>0</v>
      </c>
      <c r="K236" s="92">
        <v>0</v>
      </c>
    </row>
    <row r="237" spans="2:11" x14ac:dyDescent="0.3">
      <c r="B237" s="90" t="s">
        <v>221</v>
      </c>
      <c r="C237" s="91">
        <v>50</v>
      </c>
      <c r="D237" s="91">
        <v>55</v>
      </c>
      <c r="E237" s="91">
        <v>10</v>
      </c>
      <c r="F237" s="91">
        <v>8</v>
      </c>
      <c r="G237" s="91">
        <v>0</v>
      </c>
      <c r="H237" s="91">
        <v>4</v>
      </c>
      <c r="I237" s="91">
        <v>0</v>
      </c>
      <c r="J237" s="91">
        <v>-1</v>
      </c>
      <c r="K237" s="92">
        <v>-1</v>
      </c>
    </row>
    <row r="238" spans="2:11" ht="14.4" thickBot="1" x14ac:dyDescent="0.35">
      <c r="B238" s="93" t="s">
        <v>215</v>
      </c>
      <c r="C238" s="94">
        <v>82</v>
      </c>
      <c r="D238" s="94">
        <v>60</v>
      </c>
      <c r="E238" s="94">
        <v>12</v>
      </c>
      <c r="F238" s="94">
        <v>8</v>
      </c>
      <c r="G238" s="94">
        <v>0</v>
      </c>
      <c r="H238" s="94">
        <v>4</v>
      </c>
      <c r="I238" s="94">
        <v>0</v>
      </c>
      <c r="J238" s="94">
        <v>-1</v>
      </c>
      <c r="K238" s="95">
        <v>-1</v>
      </c>
    </row>
    <row r="241" spans="2:9" x14ac:dyDescent="0.3">
      <c r="B241" s="209" t="s">
        <v>138</v>
      </c>
      <c r="E241" s="209" t="s">
        <v>157</v>
      </c>
      <c r="H241" s="209" t="s">
        <v>157</v>
      </c>
    </row>
    <row r="242" spans="2:9" x14ac:dyDescent="0.3">
      <c r="B242" s="91" t="s">
        <v>120</v>
      </c>
      <c r="E242" s="91" t="s">
        <v>122</v>
      </c>
      <c r="H242" s="91" t="s">
        <v>122</v>
      </c>
    </row>
    <row r="243" spans="2:9" ht="14.4" thickBot="1" x14ac:dyDescent="0.35">
      <c r="E243" s="91" t="s">
        <v>136</v>
      </c>
      <c r="H243" s="91" t="s">
        <v>127</v>
      </c>
    </row>
    <row r="244" spans="2:9" ht="14.4" thickBot="1" x14ac:dyDescent="0.35">
      <c r="B244" s="82" t="s">
        <v>195</v>
      </c>
      <c r="C244" s="83" t="s">
        <v>196</v>
      </c>
    </row>
    <row r="245" spans="2:9" ht="14.4" thickBot="1" x14ac:dyDescent="0.35">
      <c r="E245" s="82" t="s">
        <v>195</v>
      </c>
      <c r="F245" s="83" t="s">
        <v>196</v>
      </c>
      <c r="H245" s="82" t="s">
        <v>195</v>
      </c>
      <c r="I245" s="83" t="s">
        <v>196</v>
      </c>
    </row>
    <row r="246" spans="2:9" ht="14.4" thickBot="1" x14ac:dyDescent="0.35">
      <c r="B246" s="87" t="s">
        <v>284</v>
      </c>
      <c r="C246" s="89" t="s">
        <v>198</v>
      </c>
    </row>
    <row r="247" spans="2:9" x14ac:dyDescent="0.3">
      <c r="B247" s="90" t="s">
        <v>125</v>
      </c>
      <c r="C247" s="92">
        <v>7</v>
      </c>
      <c r="E247" s="87" t="s">
        <v>284</v>
      </c>
      <c r="F247" s="89" t="s">
        <v>198</v>
      </c>
      <c r="H247" s="87" t="s">
        <v>284</v>
      </c>
      <c r="I247" s="89" t="s">
        <v>198</v>
      </c>
    </row>
    <row r="248" spans="2:9" x14ac:dyDescent="0.3">
      <c r="B248" s="90" t="s">
        <v>128</v>
      </c>
      <c r="C248" s="92">
        <v>32</v>
      </c>
      <c r="E248" s="90" t="s">
        <v>136</v>
      </c>
      <c r="F248" s="92">
        <v>84</v>
      </c>
      <c r="H248" s="90" t="s">
        <v>127</v>
      </c>
      <c r="I248" s="92">
        <v>2</v>
      </c>
    </row>
    <row r="249" spans="2:9" x14ac:dyDescent="0.3">
      <c r="B249" s="90" t="s">
        <v>130</v>
      </c>
      <c r="C249" s="92">
        <v>34</v>
      </c>
      <c r="E249" s="90" t="s">
        <v>221</v>
      </c>
      <c r="F249" s="92">
        <v>80</v>
      </c>
      <c r="H249" s="90" t="s">
        <v>221</v>
      </c>
      <c r="I249" s="92">
        <v>162</v>
      </c>
    </row>
    <row r="250" spans="2:9" ht="14.4" thickBot="1" x14ac:dyDescent="0.35">
      <c r="B250" s="90" t="s">
        <v>221</v>
      </c>
      <c r="C250" s="92">
        <v>91</v>
      </c>
      <c r="E250" s="93" t="s">
        <v>215</v>
      </c>
      <c r="F250" s="95">
        <v>164</v>
      </c>
      <c r="H250" s="93" t="s">
        <v>215</v>
      </c>
      <c r="I250" s="95">
        <v>164</v>
      </c>
    </row>
    <row r="251" spans="2:9" ht="14.4" thickBot="1" x14ac:dyDescent="0.35">
      <c r="B251" s="93" t="s">
        <v>215</v>
      </c>
      <c r="C251" s="95">
        <v>164</v>
      </c>
    </row>
    <row r="255" spans="2:9" x14ac:dyDescent="0.3">
      <c r="B255" s="209" t="s">
        <v>121</v>
      </c>
      <c r="E255" s="209" t="s">
        <v>157</v>
      </c>
      <c r="H255" s="209" t="s">
        <v>157</v>
      </c>
    </row>
    <row r="256" spans="2:9" x14ac:dyDescent="0.3">
      <c r="B256" s="91" t="s">
        <v>109</v>
      </c>
      <c r="E256" s="91" t="s">
        <v>122</v>
      </c>
      <c r="H256" s="91" t="s">
        <v>122</v>
      </c>
    </row>
    <row r="257" spans="2:9" x14ac:dyDescent="0.3">
      <c r="E257" s="91" t="s">
        <v>129</v>
      </c>
      <c r="H257" s="91" t="s">
        <v>135</v>
      </c>
    </row>
    <row r="258" spans="2:9" ht="14.4" thickBot="1" x14ac:dyDescent="0.35"/>
    <row r="259" spans="2:9" ht="14.4" thickBot="1" x14ac:dyDescent="0.35">
      <c r="B259" s="82" t="s">
        <v>195</v>
      </c>
      <c r="C259" s="83" t="s">
        <v>196</v>
      </c>
      <c r="E259" s="82" t="s">
        <v>195</v>
      </c>
      <c r="F259" s="83" t="s">
        <v>196</v>
      </c>
      <c r="H259" s="82" t="s">
        <v>195</v>
      </c>
      <c r="I259" s="83" t="s">
        <v>196</v>
      </c>
    </row>
    <row r="260" spans="2:9" ht="14.4" thickBot="1" x14ac:dyDescent="0.35"/>
    <row r="261" spans="2:9" x14ac:dyDescent="0.3">
      <c r="B261" s="87" t="s">
        <v>284</v>
      </c>
      <c r="C261" s="89" t="s">
        <v>198</v>
      </c>
      <c r="E261" s="87" t="s">
        <v>284</v>
      </c>
      <c r="F261" s="89" t="s">
        <v>198</v>
      </c>
      <c r="H261" s="87" t="s">
        <v>284</v>
      </c>
      <c r="I261" s="89" t="s">
        <v>198</v>
      </c>
    </row>
    <row r="262" spans="2:9" x14ac:dyDescent="0.3">
      <c r="B262" s="90" t="s">
        <v>294</v>
      </c>
      <c r="C262" s="92">
        <v>101</v>
      </c>
      <c r="E262" s="90" t="s">
        <v>129</v>
      </c>
      <c r="F262" s="92">
        <v>32</v>
      </c>
      <c r="H262" s="90" t="s">
        <v>294</v>
      </c>
      <c r="I262" s="92">
        <v>3</v>
      </c>
    </row>
    <row r="263" spans="2:9" x14ac:dyDescent="0.3">
      <c r="B263" s="90" t="s">
        <v>221</v>
      </c>
      <c r="C263" s="92">
        <v>63</v>
      </c>
      <c r="E263" s="90" t="s">
        <v>221</v>
      </c>
      <c r="F263" s="92">
        <v>132</v>
      </c>
      <c r="H263" s="90" t="s">
        <v>221</v>
      </c>
      <c r="I263" s="92">
        <v>161</v>
      </c>
    </row>
    <row r="264" spans="2:9" ht="14.4" thickBot="1" x14ac:dyDescent="0.35">
      <c r="B264" s="93" t="s">
        <v>215</v>
      </c>
      <c r="C264" s="95">
        <v>164</v>
      </c>
      <c r="E264" s="93" t="s">
        <v>215</v>
      </c>
      <c r="F264" s="95">
        <v>164</v>
      </c>
      <c r="H264" s="93" t="s">
        <v>215</v>
      </c>
      <c r="I264" s="95">
        <v>164</v>
      </c>
    </row>
    <row r="269" spans="2:9" x14ac:dyDescent="0.3">
      <c r="B269" s="209"/>
      <c r="E269" s="209"/>
      <c r="H269" s="209"/>
    </row>
    <row r="270" spans="2:9" ht="14.4" thickBot="1" x14ac:dyDescent="0.35">
      <c r="B270" s="209" t="s">
        <v>295</v>
      </c>
      <c r="E270" s="209" t="s">
        <v>296</v>
      </c>
      <c r="H270" s="209" t="s">
        <v>297</v>
      </c>
    </row>
    <row r="271" spans="2:9" ht="14.4" thickBot="1" x14ac:dyDescent="0.35">
      <c r="B271" s="82" t="s">
        <v>195</v>
      </c>
      <c r="C271" s="83" t="s">
        <v>216</v>
      </c>
      <c r="E271" s="82" t="s">
        <v>195</v>
      </c>
      <c r="F271" s="83" t="s">
        <v>205</v>
      </c>
      <c r="H271" s="82" t="s">
        <v>195</v>
      </c>
      <c r="I271" s="83" t="s">
        <v>196</v>
      </c>
    </row>
    <row r="272" spans="2:9" ht="14.4" thickBot="1" x14ac:dyDescent="0.35"/>
    <row r="273" spans="2:9" x14ac:dyDescent="0.3">
      <c r="B273" s="87" t="s">
        <v>284</v>
      </c>
      <c r="C273" s="89" t="s">
        <v>198</v>
      </c>
      <c r="E273" s="87" t="s">
        <v>284</v>
      </c>
      <c r="F273" s="89" t="s">
        <v>198</v>
      </c>
      <c r="H273" s="87" t="s">
        <v>284</v>
      </c>
      <c r="I273" s="89" t="s">
        <v>198</v>
      </c>
    </row>
    <row r="274" spans="2:9" x14ac:dyDescent="0.3">
      <c r="B274" s="90" t="s">
        <v>142</v>
      </c>
      <c r="C274" s="92">
        <v>-2</v>
      </c>
      <c r="E274" s="90" t="s">
        <v>142</v>
      </c>
      <c r="F274" s="92">
        <v>4</v>
      </c>
      <c r="H274" s="90" t="s">
        <v>142</v>
      </c>
      <c r="I274" s="92">
        <v>-1</v>
      </c>
    </row>
    <row r="275" spans="2:9" x14ac:dyDescent="0.3">
      <c r="B275" s="90" t="s">
        <v>125</v>
      </c>
      <c r="C275" s="92">
        <v>13</v>
      </c>
      <c r="E275" s="90" t="s">
        <v>125</v>
      </c>
      <c r="F275" s="92">
        <v>6</v>
      </c>
      <c r="H275" s="90" t="s">
        <v>125</v>
      </c>
      <c r="I275" s="92">
        <v>3</v>
      </c>
    </row>
    <row r="276" spans="2:9" x14ac:dyDescent="0.3">
      <c r="B276" s="90" t="s">
        <v>162</v>
      </c>
      <c r="C276" s="92">
        <v>19</v>
      </c>
      <c r="E276" s="90" t="s">
        <v>162</v>
      </c>
      <c r="F276" s="92">
        <v>37</v>
      </c>
      <c r="H276" s="90" t="s">
        <v>162</v>
      </c>
      <c r="I276" s="92">
        <v>8</v>
      </c>
    </row>
    <row r="277" spans="2:9" x14ac:dyDescent="0.3">
      <c r="B277" s="90" t="s">
        <v>144</v>
      </c>
      <c r="C277" s="92">
        <v>1</v>
      </c>
      <c r="E277" s="90" t="s">
        <v>144</v>
      </c>
      <c r="F277" s="92">
        <v>-1</v>
      </c>
      <c r="H277" s="90" t="s">
        <v>144</v>
      </c>
      <c r="I277" s="92">
        <v>1</v>
      </c>
    </row>
    <row r="278" spans="2:9" x14ac:dyDescent="0.3">
      <c r="B278" s="90" t="s">
        <v>145</v>
      </c>
      <c r="C278" s="92">
        <v>14</v>
      </c>
      <c r="E278" s="90" t="s">
        <v>145</v>
      </c>
      <c r="F278" s="92">
        <v>49</v>
      </c>
      <c r="H278" s="90" t="s">
        <v>145</v>
      </c>
      <c r="I278" s="92">
        <v>14</v>
      </c>
    </row>
    <row r="279" spans="2:9" x14ac:dyDescent="0.3">
      <c r="B279" s="90" t="s">
        <v>146</v>
      </c>
      <c r="C279" s="92">
        <v>7</v>
      </c>
      <c r="E279" s="90" t="s">
        <v>146</v>
      </c>
      <c r="F279" s="92">
        <v>10</v>
      </c>
      <c r="H279" s="90" t="s">
        <v>147</v>
      </c>
      <c r="I279" s="92">
        <v>42</v>
      </c>
    </row>
    <row r="280" spans="2:9" x14ac:dyDescent="0.3">
      <c r="B280" s="90" t="s">
        <v>147</v>
      </c>
      <c r="C280" s="92">
        <v>11</v>
      </c>
      <c r="E280" s="90" t="s">
        <v>147</v>
      </c>
      <c r="F280" s="92">
        <v>37</v>
      </c>
      <c r="H280" s="90" t="s">
        <v>148</v>
      </c>
      <c r="I280" s="92">
        <v>2</v>
      </c>
    </row>
    <row r="281" spans="2:9" x14ac:dyDescent="0.3">
      <c r="B281" s="90" t="s">
        <v>148</v>
      </c>
      <c r="C281" s="92">
        <v>10</v>
      </c>
      <c r="E281" s="90" t="s">
        <v>148</v>
      </c>
      <c r="F281" s="92">
        <v>10</v>
      </c>
      <c r="H281" s="90" t="s">
        <v>149</v>
      </c>
      <c r="I281" s="92">
        <v>3</v>
      </c>
    </row>
    <row r="282" spans="2:9" x14ac:dyDescent="0.3">
      <c r="B282" s="90" t="s">
        <v>149</v>
      </c>
      <c r="C282" s="92">
        <v>121</v>
      </c>
      <c r="E282" s="90" t="s">
        <v>149</v>
      </c>
      <c r="F282" s="92">
        <v>41</v>
      </c>
      <c r="H282" s="90" t="s">
        <v>163</v>
      </c>
      <c r="I282" s="92">
        <v>8</v>
      </c>
    </row>
    <row r="283" spans="2:9" x14ac:dyDescent="0.3">
      <c r="B283" s="90" t="s">
        <v>163</v>
      </c>
      <c r="C283" s="92">
        <v>95</v>
      </c>
      <c r="E283" s="90" t="s">
        <v>163</v>
      </c>
      <c r="F283" s="92">
        <v>5</v>
      </c>
      <c r="H283" s="90" t="s">
        <v>152</v>
      </c>
      <c r="I283" s="92">
        <v>8</v>
      </c>
    </row>
    <row r="284" spans="2:9" x14ac:dyDescent="0.3">
      <c r="B284" s="90" t="s">
        <v>151</v>
      </c>
      <c r="C284" s="92">
        <v>15</v>
      </c>
      <c r="E284" s="90" t="s">
        <v>151</v>
      </c>
      <c r="F284" s="92">
        <v>80</v>
      </c>
      <c r="H284" s="90" t="s">
        <v>153</v>
      </c>
      <c r="I284" s="92">
        <v>7</v>
      </c>
    </row>
    <row r="285" spans="2:9" x14ac:dyDescent="0.3">
      <c r="B285" s="90" t="s">
        <v>152</v>
      </c>
      <c r="C285" s="92">
        <v>23</v>
      </c>
      <c r="E285" s="90" t="s">
        <v>152</v>
      </c>
      <c r="F285" s="92">
        <v>23</v>
      </c>
      <c r="H285" s="90" t="s">
        <v>164</v>
      </c>
      <c r="I285" s="92">
        <v>31</v>
      </c>
    </row>
    <row r="286" spans="2:9" x14ac:dyDescent="0.3">
      <c r="B286" s="90" t="s">
        <v>153</v>
      </c>
      <c r="C286" s="92">
        <v>30</v>
      </c>
      <c r="E286" s="90" t="s">
        <v>153</v>
      </c>
      <c r="F286" s="92">
        <v>8</v>
      </c>
      <c r="H286" s="90" t="s">
        <v>128</v>
      </c>
      <c r="I286" s="92">
        <v>34</v>
      </c>
    </row>
    <row r="287" spans="2:9" x14ac:dyDescent="0.3">
      <c r="B287" s="90" t="s">
        <v>164</v>
      </c>
      <c r="C287" s="92">
        <v>10</v>
      </c>
      <c r="E287" s="90" t="s">
        <v>164</v>
      </c>
      <c r="F287" s="92">
        <v>196</v>
      </c>
      <c r="H287" s="90" t="s">
        <v>155</v>
      </c>
      <c r="I287" s="92">
        <v>4</v>
      </c>
    </row>
    <row r="288" spans="2:9" x14ac:dyDescent="0.3">
      <c r="B288" s="90" t="s">
        <v>128</v>
      </c>
      <c r="C288" s="92">
        <v>20</v>
      </c>
      <c r="E288" s="90" t="s">
        <v>128</v>
      </c>
      <c r="F288" s="92">
        <v>13</v>
      </c>
      <c r="H288" s="90" t="s">
        <v>156</v>
      </c>
      <c r="I288" s="92">
        <v>0</v>
      </c>
    </row>
    <row r="289" spans="2:9" ht="14.4" thickBot="1" x14ac:dyDescent="0.35">
      <c r="B289" s="90" t="s">
        <v>155</v>
      </c>
      <c r="C289" s="92">
        <v>62</v>
      </c>
      <c r="E289" s="90" t="s">
        <v>155</v>
      </c>
      <c r="F289" s="92">
        <v>8</v>
      </c>
      <c r="H289" s="93" t="s">
        <v>215</v>
      </c>
      <c r="I289" s="95">
        <v>164</v>
      </c>
    </row>
    <row r="290" spans="2:9" x14ac:dyDescent="0.3">
      <c r="B290" s="90" t="s">
        <v>156</v>
      </c>
      <c r="C290" s="92">
        <v>3</v>
      </c>
      <c r="E290" s="90" t="s">
        <v>156</v>
      </c>
      <c r="F290" s="92">
        <v>8</v>
      </c>
    </row>
    <row r="291" spans="2:9" x14ac:dyDescent="0.3">
      <c r="B291" s="90" t="s">
        <v>132</v>
      </c>
      <c r="C291" s="92">
        <v>2</v>
      </c>
      <c r="E291" s="90" t="s">
        <v>132</v>
      </c>
      <c r="F291" s="92">
        <v>-3</v>
      </c>
    </row>
    <row r="292" spans="2:9" ht="14.4" thickBot="1" x14ac:dyDescent="0.35">
      <c r="B292" s="93" t="s">
        <v>215</v>
      </c>
      <c r="C292" s="95">
        <v>454</v>
      </c>
      <c r="E292" s="93" t="s">
        <v>215</v>
      </c>
      <c r="F292" s="95">
        <v>531</v>
      </c>
    </row>
    <row r="297" spans="2:9" x14ac:dyDescent="0.3">
      <c r="B297" s="209"/>
    </row>
    <row r="298" spans="2:9" ht="14.4" thickBot="1" x14ac:dyDescent="0.35">
      <c r="B298" s="209" t="s">
        <v>298</v>
      </c>
    </row>
    <row r="299" spans="2:9" ht="14.4" thickBot="1" x14ac:dyDescent="0.35">
      <c r="B299" s="82" t="s">
        <v>195</v>
      </c>
      <c r="C299" s="83" t="s">
        <v>196</v>
      </c>
    </row>
    <row r="300" spans="2:9" ht="14.4" thickBot="1" x14ac:dyDescent="0.35"/>
    <row r="301" spans="2:9" x14ac:dyDescent="0.3">
      <c r="B301" s="87" t="s">
        <v>284</v>
      </c>
      <c r="C301" s="96" t="s">
        <v>231</v>
      </c>
      <c r="D301" s="88" t="s">
        <v>299</v>
      </c>
      <c r="E301" s="97" t="s">
        <v>198</v>
      </c>
    </row>
    <row r="302" spans="2:9" x14ac:dyDescent="0.3">
      <c r="B302" s="90" t="s">
        <v>142</v>
      </c>
      <c r="C302" s="91">
        <v>7</v>
      </c>
      <c r="D302" s="91">
        <v>8</v>
      </c>
      <c r="E302" s="92">
        <v>-1</v>
      </c>
    </row>
    <row r="303" spans="2:9" x14ac:dyDescent="0.3">
      <c r="B303" s="90" t="s">
        <v>125</v>
      </c>
      <c r="C303" s="91">
        <v>12</v>
      </c>
      <c r="D303" s="91">
        <v>9</v>
      </c>
      <c r="E303" s="92">
        <v>3</v>
      </c>
    </row>
    <row r="304" spans="2:9" x14ac:dyDescent="0.3">
      <c r="B304" s="90" t="s">
        <v>162</v>
      </c>
      <c r="C304" s="91">
        <v>14</v>
      </c>
      <c r="D304" s="91">
        <v>6</v>
      </c>
      <c r="E304" s="92">
        <v>8</v>
      </c>
    </row>
    <row r="305" spans="2:5" x14ac:dyDescent="0.3">
      <c r="B305" s="90" t="s">
        <v>144</v>
      </c>
      <c r="C305" s="91">
        <v>3</v>
      </c>
      <c r="D305" s="91">
        <v>2</v>
      </c>
      <c r="E305" s="92">
        <v>1</v>
      </c>
    </row>
    <row r="306" spans="2:5" x14ac:dyDescent="0.3">
      <c r="B306" s="90" t="s">
        <v>145</v>
      </c>
      <c r="C306" s="91">
        <v>15</v>
      </c>
      <c r="D306" s="91">
        <v>1</v>
      </c>
      <c r="E306" s="92">
        <v>14</v>
      </c>
    </row>
    <row r="307" spans="2:5" x14ac:dyDescent="0.3">
      <c r="B307" s="90" t="s">
        <v>147</v>
      </c>
      <c r="C307" s="91">
        <v>46</v>
      </c>
      <c r="D307" s="91">
        <v>4</v>
      </c>
      <c r="E307" s="92">
        <v>42</v>
      </c>
    </row>
    <row r="308" spans="2:5" x14ac:dyDescent="0.3">
      <c r="B308" s="90" t="s">
        <v>148</v>
      </c>
      <c r="C308" s="91">
        <v>3</v>
      </c>
      <c r="D308" s="91">
        <v>1</v>
      </c>
      <c r="E308" s="92">
        <v>2</v>
      </c>
    </row>
    <row r="309" spans="2:5" x14ac:dyDescent="0.3">
      <c r="B309" s="90" t="s">
        <v>149</v>
      </c>
      <c r="C309" s="91">
        <v>4</v>
      </c>
      <c r="D309" s="91">
        <v>1</v>
      </c>
      <c r="E309" s="92">
        <v>3</v>
      </c>
    </row>
    <row r="310" spans="2:5" x14ac:dyDescent="0.3">
      <c r="B310" s="90" t="s">
        <v>163</v>
      </c>
      <c r="C310" s="91">
        <v>10</v>
      </c>
      <c r="D310" s="91">
        <v>2</v>
      </c>
      <c r="E310" s="92">
        <v>8</v>
      </c>
    </row>
    <row r="311" spans="2:5" x14ac:dyDescent="0.3">
      <c r="B311" s="90" t="s">
        <v>152</v>
      </c>
      <c r="C311" s="91">
        <v>11</v>
      </c>
      <c r="D311" s="91">
        <v>3</v>
      </c>
      <c r="E311" s="92">
        <v>8</v>
      </c>
    </row>
    <row r="312" spans="2:5" x14ac:dyDescent="0.3">
      <c r="B312" s="90" t="s">
        <v>153</v>
      </c>
      <c r="C312" s="91">
        <v>7</v>
      </c>
      <c r="D312" s="91">
        <v>0</v>
      </c>
      <c r="E312" s="92">
        <v>7</v>
      </c>
    </row>
    <row r="313" spans="2:5" x14ac:dyDescent="0.3">
      <c r="B313" s="90" t="s">
        <v>164</v>
      </c>
      <c r="C313" s="91">
        <v>31</v>
      </c>
      <c r="D313" s="91">
        <v>0</v>
      </c>
      <c r="E313" s="92">
        <v>31</v>
      </c>
    </row>
    <row r="314" spans="2:5" x14ac:dyDescent="0.3">
      <c r="B314" s="90" t="s">
        <v>128</v>
      </c>
      <c r="C314" s="91">
        <v>36</v>
      </c>
      <c r="D314" s="91">
        <v>2</v>
      </c>
      <c r="E314" s="92">
        <v>34</v>
      </c>
    </row>
    <row r="315" spans="2:5" x14ac:dyDescent="0.3">
      <c r="B315" s="90" t="s">
        <v>155</v>
      </c>
      <c r="C315" s="91">
        <v>9</v>
      </c>
      <c r="D315" s="91">
        <v>5</v>
      </c>
      <c r="E315" s="92">
        <v>4</v>
      </c>
    </row>
    <row r="316" spans="2:5" x14ac:dyDescent="0.3">
      <c r="B316" s="90" t="s">
        <v>156</v>
      </c>
      <c r="C316" s="91">
        <v>1</v>
      </c>
      <c r="D316" s="91">
        <v>1</v>
      </c>
      <c r="E316" s="92">
        <v>0</v>
      </c>
    </row>
    <row r="317" spans="2:5" ht="14.4" thickBot="1" x14ac:dyDescent="0.35">
      <c r="B317" s="93" t="s">
        <v>215</v>
      </c>
      <c r="C317" s="94">
        <v>209</v>
      </c>
      <c r="D317" s="94">
        <v>45</v>
      </c>
      <c r="E317" s="95">
        <v>164</v>
      </c>
    </row>
    <row r="320" spans="2:5" ht="14.4" thickBot="1" x14ac:dyDescent="0.35"/>
    <row r="324" spans="2:11" ht="14.4" thickBot="1" x14ac:dyDescent="0.35">
      <c r="B324" s="209" t="s">
        <v>277</v>
      </c>
    </row>
    <row r="325" spans="2:11" ht="14.4" thickBot="1" x14ac:dyDescent="0.35">
      <c r="B325" s="82" t="s">
        <v>195</v>
      </c>
      <c r="C325" s="83" t="s">
        <v>196</v>
      </c>
    </row>
    <row r="326" spans="2:11" ht="14.4" thickBot="1" x14ac:dyDescent="0.35">
      <c r="B326" s="82" t="s">
        <v>207</v>
      </c>
      <c r="C326" s="83" t="s">
        <v>208</v>
      </c>
    </row>
    <row r="327" spans="2:11" ht="14.4" thickBot="1" x14ac:dyDescent="0.35"/>
    <row r="328" spans="2:11" x14ac:dyDescent="0.3">
      <c r="B328" s="87" t="s">
        <v>284</v>
      </c>
      <c r="C328" s="88" t="s">
        <v>285</v>
      </c>
      <c r="D328" s="88" t="s">
        <v>286</v>
      </c>
      <c r="E328" s="88" t="s">
        <v>287</v>
      </c>
      <c r="F328" s="88" t="s">
        <v>288</v>
      </c>
      <c r="G328" s="88" t="s">
        <v>289</v>
      </c>
      <c r="H328" s="88" t="s">
        <v>290</v>
      </c>
      <c r="I328" s="88" t="s">
        <v>291</v>
      </c>
      <c r="J328" s="88" t="s">
        <v>292</v>
      </c>
      <c r="K328" s="89" t="s">
        <v>293</v>
      </c>
    </row>
    <row r="329" spans="2:11" x14ac:dyDescent="0.3">
      <c r="B329" s="90" t="s">
        <v>249</v>
      </c>
      <c r="C329" s="91">
        <v>23</v>
      </c>
      <c r="D329" s="91">
        <v>34</v>
      </c>
      <c r="E329" s="91">
        <v>6</v>
      </c>
      <c r="F329" s="91">
        <v>6</v>
      </c>
      <c r="G329" s="91">
        <v>0</v>
      </c>
      <c r="H329" s="91">
        <v>3</v>
      </c>
      <c r="I329" s="91">
        <v>0</v>
      </c>
      <c r="J329" s="91">
        <v>0</v>
      </c>
      <c r="K329" s="92">
        <v>0</v>
      </c>
    </row>
    <row r="330" spans="2:11" x14ac:dyDescent="0.3">
      <c r="B330" s="90" t="s">
        <v>300</v>
      </c>
      <c r="C330" s="91">
        <v>11</v>
      </c>
      <c r="D330" s="91">
        <v>11</v>
      </c>
      <c r="E330" s="91">
        <v>0</v>
      </c>
      <c r="F330" s="91">
        <v>0</v>
      </c>
      <c r="G330" s="91">
        <v>0</v>
      </c>
      <c r="H330" s="91">
        <v>0</v>
      </c>
      <c r="I330" s="91">
        <v>0</v>
      </c>
      <c r="J330" s="91">
        <v>0</v>
      </c>
      <c r="K330" s="92">
        <v>0</v>
      </c>
    </row>
    <row r="331" spans="2:11" ht="14.4" thickBot="1" x14ac:dyDescent="0.35">
      <c r="B331" s="93" t="s">
        <v>215</v>
      </c>
      <c r="C331" s="94">
        <v>34</v>
      </c>
      <c r="D331" s="94">
        <v>45</v>
      </c>
      <c r="E331" s="94">
        <v>6</v>
      </c>
      <c r="F331" s="94">
        <v>6</v>
      </c>
      <c r="G331" s="94">
        <v>0</v>
      </c>
      <c r="H331" s="94">
        <v>3</v>
      </c>
      <c r="I331" s="94">
        <v>0</v>
      </c>
      <c r="J331" s="94">
        <v>0</v>
      </c>
      <c r="K331" s="95">
        <v>0</v>
      </c>
    </row>
    <row r="335" spans="2:11" ht="14.4" thickBot="1" x14ac:dyDescent="0.35">
      <c r="B335" s="209" t="s">
        <v>278</v>
      </c>
    </row>
    <row r="336" spans="2:11" ht="14.4" thickBot="1" x14ac:dyDescent="0.35">
      <c r="B336" s="82" t="s">
        <v>195</v>
      </c>
      <c r="C336" s="83" t="s">
        <v>205</v>
      </c>
    </row>
    <row r="337" spans="2:9" ht="14.4" thickBot="1" x14ac:dyDescent="0.35">
      <c r="B337" s="82" t="s">
        <v>207</v>
      </c>
      <c r="C337" s="83" t="s">
        <v>208</v>
      </c>
    </row>
    <row r="338" spans="2:9" ht="14.4" thickBot="1" x14ac:dyDescent="0.35"/>
    <row r="339" spans="2:9" x14ac:dyDescent="0.3">
      <c r="B339" s="87" t="s">
        <v>284</v>
      </c>
      <c r="C339" s="88" t="s">
        <v>285</v>
      </c>
      <c r="D339" s="88" t="s">
        <v>286</v>
      </c>
      <c r="E339" s="88" t="s">
        <v>287</v>
      </c>
      <c r="F339" s="88" t="s">
        <v>288</v>
      </c>
      <c r="G339" s="88" t="s">
        <v>289</v>
      </c>
      <c r="H339" s="88" t="s">
        <v>290</v>
      </c>
      <c r="I339" s="89" t="s">
        <v>291</v>
      </c>
    </row>
    <row r="340" spans="2:9" x14ac:dyDescent="0.3">
      <c r="B340" s="90" t="s">
        <v>249</v>
      </c>
      <c r="C340" s="91">
        <v>69</v>
      </c>
      <c r="D340" s="91">
        <v>134</v>
      </c>
      <c r="E340" s="91">
        <v>50</v>
      </c>
      <c r="F340" s="91">
        <v>29</v>
      </c>
      <c r="G340" s="91">
        <v>9</v>
      </c>
      <c r="H340" s="91">
        <v>-1</v>
      </c>
      <c r="I340" s="92">
        <v>0</v>
      </c>
    </row>
    <row r="341" spans="2:9" x14ac:dyDescent="0.3">
      <c r="B341" s="90" t="s">
        <v>245</v>
      </c>
      <c r="C341" s="91">
        <v>22</v>
      </c>
      <c r="D341" s="91">
        <v>11</v>
      </c>
      <c r="E341" s="91">
        <v>5</v>
      </c>
      <c r="F341" s="91">
        <v>3</v>
      </c>
      <c r="G341" s="91">
        <v>0</v>
      </c>
      <c r="H341" s="91">
        <v>0</v>
      </c>
      <c r="I341" s="92">
        <v>0</v>
      </c>
    </row>
    <row r="342" spans="2:9" x14ac:dyDescent="0.3">
      <c r="B342" s="90" t="s">
        <v>175</v>
      </c>
      <c r="C342" s="91">
        <v>4</v>
      </c>
      <c r="D342" s="91">
        <v>1</v>
      </c>
      <c r="E342" s="91">
        <v>0</v>
      </c>
      <c r="F342" s="91">
        <v>0</v>
      </c>
      <c r="G342" s="91">
        <v>0</v>
      </c>
      <c r="H342" s="91">
        <v>0</v>
      </c>
      <c r="I342" s="92">
        <v>0</v>
      </c>
    </row>
    <row r="343" spans="2:9" x14ac:dyDescent="0.3">
      <c r="B343" s="90" t="s">
        <v>301</v>
      </c>
      <c r="C343" s="91">
        <v>-29</v>
      </c>
      <c r="D343" s="91">
        <v>-1</v>
      </c>
      <c r="E343" s="91">
        <v>0</v>
      </c>
      <c r="F343" s="91">
        <v>0</v>
      </c>
      <c r="G343" s="91">
        <v>0</v>
      </c>
      <c r="H343" s="91">
        <v>0</v>
      </c>
      <c r="I343" s="92">
        <v>0</v>
      </c>
    </row>
    <row r="344" spans="2:9" x14ac:dyDescent="0.3">
      <c r="B344" s="90" t="s">
        <v>300</v>
      </c>
      <c r="C344" s="91">
        <v>11</v>
      </c>
      <c r="D344" s="91">
        <v>0</v>
      </c>
      <c r="E344" s="91">
        <v>0</v>
      </c>
      <c r="F344" s="91">
        <v>0</v>
      </c>
      <c r="G344" s="91">
        <v>0</v>
      </c>
      <c r="H344" s="91">
        <v>0</v>
      </c>
      <c r="I344" s="92">
        <v>0</v>
      </c>
    </row>
    <row r="345" spans="2:9" x14ac:dyDescent="0.3">
      <c r="B345" s="90" t="s">
        <v>302</v>
      </c>
      <c r="C345" s="91">
        <v>8</v>
      </c>
      <c r="D345" s="91">
        <v>11</v>
      </c>
      <c r="E345" s="91">
        <v>7</v>
      </c>
      <c r="F345" s="91">
        <v>4</v>
      </c>
      <c r="G345" s="91">
        <v>0</v>
      </c>
      <c r="H345" s="91">
        <v>0</v>
      </c>
      <c r="I345" s="92">
        <v>0</v>
      </c>
    </row>
    <row r="346" spans="2:9" ht="14.4" thickBot="1" x14ac:dyDescent="0.35">
      <c r="B346" s="93" t="s">
        <v>215</v>
      </c>
      <c r="C346" s="94">
        <v>85</v>
      </c>
      <c r="D346" s="94">
        <v>156</v>
      </c>
      <c r="E346" s="94">
        <v>62</v>
      </c>
      <c r="F346" s="94">
        <v>36</v>
      </c>
      <c r="G346" s="94">
        <v>9</v>
      </c>
      <c r="H346" s="94">
        <v>-1</v>
      </c>
      <c r="I346" s="95">
        <v>0</v>
      </c>
    </row>
    <row r="347" spans="2:9" x14ac:dyDescent="0.3">
      <c r="B347" s="209"/>
    </row>
    <row r="348" spans="2:9" ht="14.4" thickBot="1" x14ac:dyDescent="0.35">
      <c r="B348" s="209" t="s">
        <v>279</v>
      </c>
    </row>
    <row r="349" spans="2:9" ht="14.4" thickBot="1" x14ac:dyDescent="0.35">
      <c r="B349" s="82" t="s">
        <v>195</v>
      </c>
      <c r="C349" s="83" t="s">
        <v>216</v>
      </c>
    </row>
    <row r="350" spans="2:9" ht="14.4" thickBot="1" x14ac:dyDescent="0.35">
      <c r="B350" s="82" t="s">
        <v>207</v>
      </c>
      <c r="C350" s="83" t="s">
        <v>208</v>
      </c>
    </row>
    <row r="351" spans="2:9" ht="14.4" thickBot="1" x14ac:dyDescent="0.35"/>
    <row r="352" spans="2:9" x14ac:dyDescent="0.3">
      <c r="B352" s="87" t="s">
        <v>284</v>
      </c>
      <c r="C352" s="88" t="s">
        <v>285</v>
      </c>
      <c r="D352" s="88" t="s">
        <v>286</v>
      </c>
      <c r="E352" s="88" t="s">
        <v>287</v>
      </c>
      <c r="F352" s="88" t="s">
        <v>288</v>
      </c>
      <c r="G352" s="88" t="s">
        <v>289</v>
      </c>
      <c r="H352" s="88" t="s">
        <v>290</v>
      </c>
      <c r="I352" s="89" t="s">
        <v>291</v>
      </c>
    </row>
    <row r="353" spans="2:9" x14ac:dyDescent="0.3">
      <c r="B353" s="90" t="s">
        <v>249</v>
      </c>
      <c r="C353" s="91">
        <v>99</v>
      </c>
      <c r="D353" s="91">
        <v>137</v>
      </c>
      <c r="E353" s="91">
        <v>22</v>
      </c>
      <c r="F353" s="91">
        <v>10</v>
      </c>
      <c r="G353" s="91">
        <v>2</v>
      </c>
      <c r="H353" s="91">
        <v>1</v>
      </c>
      <c r="I353" s="92">
        <v>1</v>
      </c>
    </row>
    <row r="354" spans="2:9" x14ac:dyDescent="0.3">
      <c r="B354" s="90" t="s">
        <v>245</v>
      </c>
      <c r="C354" s="91">
        <v>15</v>
      </c>
      <c r="D354" s="91">
        <v>7</v>
      </c>
      <c r="E354" s="91">
        <v>2</v>
      </c>
      <c r="F354" s="91">
        <v>0</v>
      </c>
      <c r="G354" s="91">
        <v>0</v>
      </c>
      <c r="H354" s="91">
        <v>0</v>
      </c>
      <c r="I354" s="92">
        <v>0</v>
      </c>
    </row>
    <row r="355" spans="2:9" x14ac:dyDescent="0.3">
      <c r="B355" s="90" t="s">
        <v>175</v>
      </c>
      <c r="C355" s="91">
        <v>3</v>
      </c>
      <c r="D355" s="91">
        <v>1</v>
      </c>
      <c r="E355" s="91">
        <v>0</v>
      </c>
      <c r="F355" s="91">
        <v>0</v>
      </c>
      <c r="G355" s="91">
        <v>0</v>
      </c>
      <c r="H355" s="91">
        <v>0</v>
      </c>
      <c r="I355" s="92">
        <v>0</v>
      </c>
    </row>
    <row r="356" spans="2:9" x14ac:dyDescent="0.3">
      <c r="B356" s="90" t="s">
        <v>300</v>
      </c>
      <c r="C356" s="91">
        <v>6</v>
      </c>
      <c r="D356" s="91">
        <v>6</v>
      </c>
      <c r="E356" s="91">
        <v>3</v>
      </c>
      <c r="F356" s="91">
        <v>0</v>
      </c>
      <c r="G356" s="91">
        <v>0</v>
      </c>
      <c r="H356" s="91">
        <v>0</v>
      </c>
      <c r="I356" s="92">
        <v>0</v>
      </c>
    </row>
    <row r="357" spans="2:9" ht="14.4" thickBot="1" x14ac:dyDescent="0.35">
      <c r="B357" s="93" t="s">
        <v>215</v>
      </c>
      <c r="C357" s="94">
        <v>123</v>
      </c>
      <c r="D357" s="94">
        <v>151</v>
      </c>
      <c r="E357" s="94">
        <v>27</v>
      </c>
      <c r="F357" s="94">
        <v>10</v>
      </c>
      <c r="G357" s="94">
        <v>2</v>
      </c>
      <c r="H357" s="94">
        <v>1</v>
      </c>
      <c r="I357" s="95">
        <v>1</v>
      </c>
    </row>
    <row r="362" spans="2:9" x14ac:dyDescent="0.3">
      <c r="B362" s="209"/>
      <c r="E362" s="209"/>
      <c r="H362" s="209"/>
    </row>
    <row r="363" spans="2:9" ht="14.4" thickBot="1" x14ac:dyDescent="0.35">
      <c r="B363" s="91" t="s">
        <v>189</v>
      </c>
      <c r="E363" s="91" t="s">
        <v>43</v>
      </c>
      <c r="H363" s="91" t="s">
        <v>190</v>
      </c>
    </row>
    <row r="364" spans="2:9" ht="14.4" thickBot="1" x14ac:dyDescent="0.35">
      <c r="B364" s="82" t="s">
        <v>195</v>
      </c>
      <c r="C364" s="83" t="s">
        <v>205</v>
      </c>
      <c r="E364" s="82" t="s">
        <v>195</v>
      </c>
      <c r="F364" s="83" t="s">
        <v>216</v>
      </c>
      <c r="H364" s="82" t="s">
        <v>195</v>
      </c>
      <c r="I364" s="83" t="s">
        <v>205</v>
      </c>
    </row>
    <row r="365" spans="2:9" ht="14.4" thickBot="1" x14ac:dyDescent="0.35">
      <c r="B365" s="82" t="s">
        <v>220</v>
      </c>
      <c r="C365" s="83" t="s">
        <v>222</v>
      </c>
      <c r="E365" s="82" t="s">
        <v>220</v>
      </c>
      <c r="F365" s="83" t="s">
        <v>222</v>
      </c>
      <c r="H365" s="82" t="s">
        <v>220</v>
      </c>
      <c r="I365" s="83" t="s">
        <v>222</v>
      </c>
    </row>
    <row r="366" spans="2:9" ht="14.4" thickBot="1" x14ac:dyDescent="0.35">
      <c r="B366" s="82" t="s">
        <v>207</v>
      </c>
      <c r="C366" s="83" t="s">
        <v>208</v>
      </c>
      <c r="E366" s="82" t="s">
        <v>207</v>
      </c>
      <c r="F366" s="83" t="s">
        <v>208</v>
      </c>
      <c r="H366" s="82" t="s">
        <v>207</v>
      </c>
      <c r="I366" s="83" t="s">
        <v>208</v>
      </c>
    </row>
    <row r="367" spans="2:9" ht="14.4" thickBot="1" x14ac:dyDescent="0.35"/>
    <row r="368" spans="2:9" x14ac:dyDescent="0.3">
      <c r="B368" s="87" t="s">
        <v>284</v>
      </c>
      <c r="C368" s="89" t="s">
        <v>198</v>
      </c>
      <c r="E368" s="87" t="s">
        <v>284</v>
      </c>
      <c r="F368" s="89" t="s">
        <v>198</v>
      </c>
      <c r="H368" s="87" t="s">
        <v>284</v>
      </c>
      <c r="I368" s="89" t="s">
        <v>198</v>
      </c>
    </row>
    <row r="369" spans="2:9" x14ac:dyDescent="0.3">
      <c r="B369" s="90" t="s">
        <v>142</v>
      </c>
      <c r="C369" s="92">
        <v>2</v>
      </c>
      <c r="E369" s="90" t="s">
        <v>142</v>
      </c>
      <c r="F369" s="92">
        <v>1</v>
      </c>
      <c r="H369" s="90" t="s">
        <v>142</v>
      </c>
      <c r="I369" s="92">
        <v>2</v>
      </c>
    </row>
    <row r="370" spans="2:9" x14ac:dyDescent="0.3">
      <c r="B370" s="90" t="s">
        <v>125</v>
      </c>
      <c r="C370" s="92">
        <v>0</v>
      </c>
      <c r="E370" s="90" t="s">
        <v>125</v>
      </c>
      <c r="F370" s="92">
        <v>8</v>
      </c>
      <c r="H370" s="90" t="s">
        <v>125</v>
      </c>
      <c r="I370" s="92">
        <v>6</v>
      </c>
    </row>
    <row r="371" spans="2:9" x14ac:dyDescent="0.3">
      <c r="B371" s="90" t="s">
        <v>162</v>
      </c>
      <c r="C371" s="92">
        <v>22</v>
      </c>
      <c r="E371" s="90" t="s">
        <v>162</v>
      </c>
      <c r="F371" s="92">
        <v>7</v>
      </c>
      <c r="H371" s="90" t="s">
        <v>162</v>
      </c>
      <c r="I371" s="92">
        <v>15</v>
      </c>
    </row>
    <row r="372" spans="2:9" x14ac:dyDescent="0.3">
      <c r="B372" s="90" t="s">
        <v>144</v>
      </c>
      <c r="C372" s="92">
        <v>3</v>
      </c>
      <c r="E372" s="90" t="s">
        <v>144</v>
      </c>
      <c r="F372" s="92">
        <v>0</v>
      </c>
      <c r="H372" s="90" t="s">
        <v>144</v>
      </c>
      <c r="I372" s="92">
        <v>-4</v>
      </c>
    </row>
    <row r="373" spans="2:9" x14ac:dyDescent="0.3">
      <c r="B373" s="90" t="s">
        <v>145</v>
      </c>
      <c r="C373" s="92">
        <v>39</v>
      </c>
      <c r="E373" s="90" t="s">
        <v>145</v>
      </c>
      <c r="F373" s="92">
        <v>3</v>
      </c>
      <c r="H373" s="90" t="s">
        <v>145</v>
      </c>
      <c r="I373" s="92">
        <v>10</v>
      </c>
    </row>
    <row r="374" spans="2:9" x14ac:dyDescent="0.3">
      <c r="B374" s="90" t="s">
        <v>146</v>
      </c>
      <c r="C374" s="92">
        <v>10</v>
      </c>
      <c r="E374" s="90" t="s">
        <v>146</v>
      </c>
      <c r="F374" s="92">
        <v>6</v>
      </c>
      <c r="H374" s="90" t="s">
        <v>148</v>
      </c>
      <c r="I374" s="92">
        <v>0</v>
      </c>
    </row>
    <row r="375" spans="2:9" x14ac:dyDescent="0.3">
      <c r="B375" s="90" t="s">
        <v>147</v>
      </c>
      <c r="C375" s="92">
        <v>37</v>
      </c>
      <c r="E375" s="90" t="s">
        <v>147</v>
      </c>
      <c r="F375" s="92">
        <v>1</v>
      </c>
      <c r="H375" s="90" t="s">
        <v>149</v>
      </c>
      <c r="I375" s="92">
        <v>7</v>
      </c>
    </row>
    <row r="376" spans="2:9" x14ac:dyDescent="0.3">
      <c r="B376" s="90" t="s">
        <v>148</v>
      </c>
      <c r="C376" s="92">
        <v>10</v>
      </c>
      <c r="E376" s="90" t="s">
        <v>148</v>
      </c>
      <c r="F376" s="92">
        <v>8</v>
      </c>
      <c r="H376" s="90" t="s">
        <v>163</v>
      </c>
      <c r="I376" s="92">
        <v>1</v>
      </c>
    </row>
    <row r="377" spans="2:9" x14ac:dyDescent="0.3">
      <c r="B377" s="90" t="s">
        <v>149</v>
      </c>
      <c r="C377" s="92">
        <v>34</v>
      </c>
      <c r="E377" s="90" t="s">
        <v>149</v>
      </c>
      <c r="F377" s="92">
        <v>89</v>
      </c>
      <c r="H377" s="90" t="s">
        <v>151</v>
      </c>
      <c r="I377" s="92">
        <v>80</v>
      </c>
    </row>
    <row r="378" spans="2:9" x14ac:dyDescent="0.3">
      <c r="B378" s="90" t="s">
        <v>163</v>
      </c>
      <c r="C378" s="92">
        <v>4</v>
      </c>
      <c r="E378" s="90" t="s">
        <v>163</v>
      </c>
      <c r="F378" s="92">
        <v>92</v>
      </c>
      <c r="H378" s="90" t="s">
        <v>152</v>
      </c>
      <c r="I378" s="92">
        <v>20</v>
      </c>
    </row>
    <row r="379" spans="2:9" x14ac:dyDescent="0.3">
      <c r="B379" s="90" t="s">
        <v>152</v>
      </c>
      <c r="C379" s="92">
        <v>3</v>
      </c>
      <c r="E379" s="90" t="s">
        <v>151</v>
      </c>
      <c r="F379" s="92">
        <v>7</v>
      </c>
      <c r="H379" s="90" t="s">
        <v>153</v>
      </c>
      <c r="I379" s="92">
        <v>7</v>
      </c>
    </row>
    <row r="380" spans="2:9" x14ac:dyDescent="0.3">
      <c r="B380" s="90" t="s">
        <v>153</v>
      </c>
      <c r="C380" s="92">
        <v>1</v>
      </c>
      <c r="E380" s="90" t="s">
        <v>152</v>
      </c>
      <c r="F380" s="92">
        <v>14</v>
      </c>
      <c r="H380" s="90" t="s">
        <v>164</v>
      </c>
      <c r="I380" s="92">
        <v>15</v>
      </c>
    </row>
    <row r="381" spans="2:9" x14ac:dyDescent="0.3">
      <c r="B381" s="90" t="s">
        <v>164</v>
      </c>
      <c r="C381" s="92">
        <v>181</v>
      </c>
      <c r="E381" s="90" t="s">
        <v>153</v>
      </c>
      <c r="F381" s="92">
        <v>15</v>
      </c>
      <c r="H381" s="90" t="s">
        <v>128</v>
      </c>
      <c r="I381" s="92">
        <v>12</v>
      </c>
    </row>
    <row r="382" spans="2:9" x14ac:dyDescent="0.3">
      <c r="B382" s="90" t="s">
        <v>128</v>
      </c>
      <c r="C382" s="92">
        <v>1</v>
      </c>
      <c r="E382" s="90" t="s">
        <v>164</v>
      </c>
      <c r="F382" s="92">
        <v>3</v>
      </c>
      <c r="H382" s="90" t="s">
        <v>155</v>
      </c>
      <c r="I382" s="92">
        <v>7</v>
      </c>
    </row>
    <row r="383" spans="2:9" x14ac:dyDescent="0.3">
      <c r="B383" s="90" t="s">
        <v>155</v>
      </c>
      <c r="C383" s="92">
        <v>1</v>
      </c>
      <c r="E383" s="90" t="s">
        <v>155</v>
      </c>
      <c r="F383" s="92">
        <v>58</v>
      </c>
      <c r="H383" s="90" t="s">
        <v>156</v>
      </c>
      <c r="I383" s="92">
        <v>6</v>
      </c>
    </row>
    <row r="384" spans="2:9" ht="14.4" thickBot="1" x14ac:dyDescent="0.35">
      <c r="B384" s="90" t="s">
        <v>156</v>
      </c>
      <c r="C384" s="92">
        <v>2</v>
      </c>
      <c r="E384" s="90" t="s">
        <v>156</v>
      </c>
      <c r="F384" s="92">
        <v>3</v>
      </c>
      <c r="H384" s="93" t="s">
        <v>215</v>
      </c>
      <c r="I384" s="95">
        <v>184</v>
      </c>
    </row>
    <row r="385" spans="2:9" ht="14.4" thickBot="1" x14ac:dyDescent="0.35">
      <c r="B385" s="90" t="s">
        <v>132</v>
      </c>
      <c r="C385" s="92">
        <v>-3</v>
      </c>
      <c r="E385" s="93" t="s">
        <v>215</v>
      </c>
      <c r="F385" s="95">
        <v>315</v>
      </c>
    </row>
    <row r="386" spans="2:9" ht="14.4" thickBot="1" x14ac:dyDescent="0.35">
      <c r="B386" s="93" t="s">
        <v>215</v>
      </c>
      <c r="C386" s="95">
        <v>347</v>
      </c>
    </row>
    <row r="394" spans="2:9" x14ac:dyDescent="0.3">
      <c r="B394" s="209" t="s">
        <v>303</v>
      </c>
      <c r="E394" s="209" t="s">
        <v>303</v>
      </c>
      <c r="H394" s="209" t="s">
        <v>303</v>
      </c>
    </row>
    <row r="395" spans="2:9" ht="14.4" thickBot="1" x14ac:dyDescent="0.35">
      <c r="B395" s="91" t="s">
        <v>191</v>
      </c>
      <c r="E395" s="91" t="s">
        <v>304</v>
      </c>
      <c r="H395" s="91" t="s">
        <v>191</v>
      </c>
    </row>
    <row r="396" spans="2:9" ht="14.4" thickBot="1" x14ac:dyDescent="0.35">
      <c r="B396" s="82" t="s">
        <v>195</v>
      </c>
      <c r="C396" s="83" t="s">
        <v>216</v>
      </c>
      <c r="E396" s="82" t="s">
        <v>195</v>
      </c>
      <c r="F396" s="83" t="s">
        <v>205</v>
      </c>
      <c r="H396" s="82" t="s">
        <v>195</v>
      </c>
      <c r="I396" s="83" t="s">
        <v>216</v>
      </c>
    </row>
    <row r="397" spans="2:9" ht="14.4" thickBot="1" x14ac:dyDescent="0.35">
      <c r="B397" s="82" t="s">
        <v>220</v>
      </c>
      <c r="C397" s="83" t="s">
        <v>221</v>
      </c>
      <c r="E397" s="82" t="s">
        <v>220</v>
      </c>
      <c r="F397" s="83" t="s">
        <v>223</v>
      </c>
      <c r="H397" s="82" t="s">
        <v>220</v>
      </c>
      <c r="I397" s="83" t="s">
        <v>223</v>
      </c>
    </row>
    <row r="398" spans="2:9" ht="14.4" thickBot="1" x14ac:dyDescent="0.35">
      <c r="B398" s="82" t="s">
        <v>207</v>
      </c>
      <c r="C398" s="83" t="s">
        <v>208</v>
      </c>
      <c r="E398" s="82" t="s">
        <v>207</v>
      </c>
      <c r="F398" s="83" t="s">
        <v>222</v>
      </c>
      <c r="H398" s="82" t="s">
        <v>207</v>
      </c>
      <c r="I398" s="83" t="s">
        <v>222</v>
      </c>
    </row>
    <row r="399" spans="2:9" ht="14.4" thickBot="1" x14ac:dyDescent="0.35"/>
    <row r="400" spans="2:9" x14ac:dyDescent="0.3">
      <c r="B400" s="87" t="s">
        <v>284</v>
      </c>
      <c r="C400" s="89" t="s">
        <v>198</v>
      </c>
      <c r="E400" s="87" t="s">
        <v>284</v>
      </c>
      <c r="F400" s="89" t="s">
        <v>198</v>
      </c>
      <c r="H400" s="87" t="s">
        <v>284</v>
      </c>
      <c r="I400" s="89" t="s">
        <v>198</v>
      </c>
    </row>
    <row r="401" spans="2:9" x14ac:dyDescent="0.3">
      <c r="B401" s="90" t="s">
        <v>142</v>
      </c>
      <c r="C401" s="92">
        <v>-3</v>
      </c>
      <c r="E401" s="90" t="s">
        <v>142</v>
      </c>
      <c r="F401" s="92">
        <v>2</v>
      </c>
      <c r="H401" s="90" t="s">
        <v>125</v>
      </c>
      <c r="I401" s="92">
        <v>3</v>
      </c>
    </row>
    <row r="402" spans="2:9" x14ac:dyDescent="0.3">
      <c r="B402" s="90" t="s">
        <v>125</v>
      </c>
      <c r="C402" s="92">
        <v>2</v>
      </c>
      <c r="E402" s="90" t="s">
        <v>125</v>
      </c>
      <c r="F402" s="92">
        <v>4</v>
      </c>
      <c r="H402" s="90" t="s">
        <v>162</v>
      </c>
      <c r="I402" s="92">
        <v>7</v>
      </c>
    </row>
    <row r="403" spans="2:9" x14ac:dyDescent="0.3">
      <c r="B403" s="90" t="s">
        <v>162</v>
      </c>
      <c r="C403" s="92">
        <v>5</v>
      </c>
      <c r="E403" s="90" t="s">
        <v>162</v>
      </c>
      <c r="F403" s="92">
        <v>15</v>
      </c>
      <c r="H403" s="90" t="s">
        <v>145</v>
      </c>
      <c r="I403" s="92">
        <v>2</v>
      </c>
    </row>
    <row r="404" spans="2:9" x14ac:dyDescent="0.3">
      <c r="B404" s="90" t="s">
        <v>144</v>
      </c>
      <c r="C404" s="92">
        <v>1</v>
      </c>
      <c r="E404" s="90" t="s">
        <v>145</v>
      </c>
      <c r="F404" s="92">
        <v>6</v>
      </c>
      <c r="H404" s="90" t="s">
        <v>147</v>
      </c>
      <c r="I404" s="92">
        <v>5</v>
      </c>
    </row>
    <row r="405" spans="2:9" x14ac:dyDescent="0.3">
      <c r="B405" s="90" t="s">
        <v>145</v>
      </c>
      <c r="C405" s="92">
        <v>9</v>
      </c>
      <c r="E405" s="90" t="s">
        <v>149</v>
      </c>
      <c r="F405" s="92">
        <v>6</v>
      </c>
      <c r="H405" s="90" t="s">
        <v>149</v>
      </c>
      <c r="I405" s="92">
        <v>31</v>
      </c>
    </row>
    <row r="406" spans="2:9" x14ac:dyDescent="0.3">
      <c r="B406" s="90" t="s">
        <v>146</v>
      </c>
      <c r="C406" s="92">
        <v>1</v>
      </c>
      <c r="E406" s="90" t="s">
        <v>163</v>
      </c>
      <c r="F406" s="92">
        <v>1</v>
      </c>
      <c r="H406" s="90" t="s">
        <v>163</v>
      </c>
      <c r="I406" s="92">
        <v>2</v>
      </c>
    </row>
    <row r="407" spans="2:9" x14ac:dyDescent="0.3">
      <c r="B407" s="90" t="s">
        <v>147</v>
      </c>
      <c r="C407" s="92">
        <v>5</v>
      </c>
      <c r="E407" s="90" t="s">
        <v>151</v>
      </c>
      <c r="F407" s="92">
        <v>1</v>
      </c>
      <c r="H407" s="90" t="s">
        <v>151</v>
      </c>
      <c r="I407" s="92">
        <v>2</v>
      </c>
    </row>
    <row r="408" spans="2:9" x14ac:dyDescent="0.3">
      <c r="B408" s="90" t="s">
        <v>148</v>
      </c>
      <c r="C408" s="92">
        <v>2</v>
      </c>
      <c r="E408" s="90" t="s">
        <v>153</v>
      </c>
      <c r="F408" s="92">
        <v>6</v>
      </c>
      <c r="H408" s="90" t="s">
        <v>152</v>
      </c>
      <c r="I408" s="92">
        <v>8</v>
      </c>
    </row>
    <row r="409" spans="2:9" x14ac:dyDescent="0.3">
      <c r="B409" s="90" t="s">
        <v>149</v>
      </c>
      <c r="C409" s="92">
        <v>1</v>
      </c>
      <c r="E409" s="90" t="s">
        <v>164</v>
      </c>
      <c r="F409" s="92">
        <v>9</v>
      </c>
      <c r="H409" s="90" t="s">
        <v>153</v>
      </c>
      <c r="I409" s="92">
        <v>4</v>
      </c>
    </row>
    <row r="410" spans="2:9" x14ac:dyDescent="0.3">
      <c r="B410" s="90" t="s">
        <v>163</v>
      </c>
      <c r="C410" s="92">
        <v>1</v>
      </c>
      <c r="E410" s="90" t="s">
        <v>128</v>
      </c>
      <c r="F410" s="92">
        <v>6</v>
      </c>
      <c r="H410" s="90" t="s">
        <v>164</v>
      </c>
      <c r="I410" s="92">
        <v>4</v>
      </c>
    </row>
    <row r="411" spans="2:9" x14ac:dyDescent="0.3">
      <c r="B411" s="90" t="s">
        <v>151</v>
      </c>
      <c r="C411" s="92">
        <v>6</v>
      </c>
      <c r="E411" s="90" t="s">
        <v>155</v>
      </c>
      <c r="F411" s="92">
        <v>5</v>
      </c>
      <c r="H411" s="90" t="s">
        <v>128</v>
      </c>
      <c r="I411" s="92">
        <v>15</v>
      </c>
    </row>
    <row r="412" spans="2:9" ht="14.4" thickBot="1" x14ac:dyDescent="0.35">
      <c r="B412" s="90" t="s">
        <v>152</v>
      </c>
      <c r="C412" s="92">
        <v>1</v>
      </c>
      <c r="E412" s="93" t="s">
        <v>215</v>
      </c>
      <c r="F412" s="95">
        <v>61</v>
      </c>
      <c r="H412" s="90" t="s">
        <v>155</v>
      </c>
      <c r="I412" s="92">
        <v>3</v>
      </c>
    </row>
    <row r="413" spans="2:9" ht="14.4" thickBot="1" x14ac:dyDescent="0.35">
      <c r="B413" s="90" t="s">
        <v>153</v>
      </c>
      <c r="C413" s="92">
        <v>11</v>
      </c>
      <c r="H413" s="93" t="s">
        <v>215</v>
      </c>
      <c r="I413" s="95">
        <v>86</v>
      </c>
    </row>
    <row r="414" spans="2:9" x14ac:dyDescent="0.3">
      <c r="B414" s="90" t="s">
        <v>164</v>
      </c>
      <c r="C414" s="92">
        <v>3</v>
      </c>
    </row>
    <row r="415" spans="2:9" x14ac:dyDescent="0.3">
      <c r="B415" s="90" t="s">
        <v>128</v>
      </c>
      <c r="C415" s="92">
        <v>5</v>
      </c>
    </row>
    <row r="416" spans="2:9" x14ac:dyDescent="0.3">
      <c r="B416" s="90" t="s">
        <v>155</v>
      </c>
      <c r="C416" s="92">
        <v>1</v>
      </c>
    </row>
    <row r="417" spans="2:11" x14ac:dyDescent="0.3">
      <c r="B417" s="90" t="s">
        <v>132</v>
      </c>
      <c r="C417" s="92">
        <v>2</v>
      </c>
    </row>
    <row r="418" spans="2:11" ht="14.4" thickBot="1" x14ac:dyDescent="0.35">
      <c r="B418" s="93" t="s">
        <v>215</v>
      </c>
      <c r="C418" s="95">
        <v>53</v>
      </c>
    </row>
    <row r="422" spans="2:11" ht="14.4" thickBot="1" x14ac:dyDescent="0.35">
      <c r="B422" s="307" t="s">
        <v>305</v>
      </c>
      <c r="C422" s="307"/>
    </row>
    <row r="423" spans="2:11" ht="14.4" thickBot="1" x14ac:dyDescent="0.35">
      <c r="B423" s="82" t="s">
        <v>195</v>
      </c>
      <c r="C423" s="83" t="s">
        <v>222</v>
      </c>
    </row>
    <row r="424" spans="2:11" ht="14.4" thickBot="1" x14ac:dyDescent="0.35">
      <c r="B424" s="82" t="s">
        <v>217</v>
      </c>
      <c r="C424" s="83" t="s">
        <v>208</v>
      </c>
    </row>
    <row r="425" spans="2:11" ht="14.4" thickBot="1" x14ac:dyDescent="0.35"/>
    <row r="426" spans="2:11" x14ac:dyDescent="0.3">
      <c r="B426" s="87" t="s">
        <v>306</v>
      </c>
      <c r="C426" s="88" t="s">
        <v>307</v>
      </c>
      <c r="D426" s="88" t="s">
        <v>308</v>
      </c>
      <c r="E426" s="88" t="s">
        <v>309</v>
      </c>
      <c r="F426" s="88" t="s">
        <v>310</v>
      </c>
      <c r="G426" s="88" t="s">
        <v>311</v>
      </c>
      <c r="H426" s="88" t="s">
        <v>312</v>
      </c>
      <c r="I426" s="88" t="s">
        <v>313</v>
      </c>
      <c r="J426" s="88" t="s">
        <v>314</v>
      </c>
      <c r="K426" s="89" t="s">
        <v>315</v>
      </c>
    </row>
    <row r="427" spans="2:11" ht="14.4" thickBot="1" x14ac:dyDescent="0.35">
      <c r="B427" s="115">
        <v>278.5</v>
      </c>
      <c r="C427" s="116">
        <v>260.08333333333337</v>
      </c>
      <c r="D427" s="116">
        <v>552.25</v>
      </c>
      <c r="E427" s="116">
        <v>529.75</v>
      </c>
      <c r="F427" s="116">
        <v>712.66666666666674</v>
      </c>
      <c r="G427" s="116">
        <v>460.25</v>
      </c>
      <c r="H427" s="116">
        <v>465.25</v>
      </c>
      <c r="I427" s="116">
        <v>555.25</v>
      </c>
      <c r="J427" s="116">
        <v>369</v>
      </c>
      <c r="K427" s="114">
        <v>369</v>
      </c>
    </row>
    <row r="431" spans="2:11" ht="14.4" thickBot="1" x14ac:dyDescent="0.35"/>
    <row r="432" spans="2:11" ht="14.4" thickBot="1" x14ac:dyDescent="0.35">
      <c r="B432" s="82" t="s">
        <v>195</v>
      </c>
      <c r="C432" s="83" t="s">
        <v>208</v>
      </c>
    </row>
    <row r="433" spans="2:8" ht="14.4" thickBot="1" x14ac:dyDescent="0.35"/>
    <row r="434" spans="2:8" x14ac:dyDescent="0.3">
      <c r="B434" s="87" t="s">
        <v>284</v>
      </c>
      <c r="C434" s="88" t="s">
        <v>306</v>
      </c>
      <c r="D434" s="88" t="s">
        <v>307</v>
      </c>
      <c r="E434" s="88" t="s">
        <v>308</v>
      </c>
      <c r="F434" s="88" t="s">
        <v>309</v>
      </c>
      <c r="G434" s="88" t="s">
        <v>310</v>
      </c>
      <c r="H434" s="89" t="s">
        <v>316</v>
      </c>
    </row>
    <row r="435" spans="2:8" x14ac:dyDescent="0.3">
      <c r="B435" s="90" t="s">
        <v>162</v>
      </c>
      <c r="C435" s="119">
        <v>0</v>
      </c>
      <c r="D435" s="119">
        <v>0</v>
      </c>
      <c r="E435" s="119">
        <v>30</v>
      </c>
      <c r="F435" s="119">
        <v>0</v>
      </c>
      <c r="G435" s="119">
        <v>0</v>
      </c>
      <c r="H435" s="120">
        <v>30</v>
      </c>
    </row>
    <row r="436" spans="2:8" x14ac:dyDescent="0.3">
      <c r="B436" s="90" t="s">
        <v>144</v>
      </c>
      <c r="C436" s="119">
        <v>0</v>
      </c>
      <c r="D436" s="119">
        <v>0</v>
      </c>
      <c r="E436" s="119">
        <v>58</v>
      </c>
      <c r="F436" s="119">
        <v>0</v>
      </c>
      <c r="G436" s="119">
        <v>112</v>
      </c>
      <c r="H436" s="120">
        <v>170</v>
      </c>
    </row>
    <row r="437" spans="2:8" x14ac:dyDescent="0.3">
      <c r="B437" s="90" t="s">
        <v>149</v>
      </c>
      <c r="C437" s="119">
        <v>0</v>
      </c>
      <c r="D437" s="119">
        <v>0</v>
      </c>
      <c r="E437" s="119">
        <v>0</v>
      </c>
      <c r="F437" s="119">
        <v>90</v>
      </c>
      <c r="G437" s="119">
        <v>0</v>
      </c>
      <c r="H437" s="120">
        <v>90</v>
      </c>
    </row>
    <row r="438" spans="2:8" x14ac:dyDescent="0.3">
      <c r="B438" s="90" t="s">
        <v>163</v>
      </c>
      <c r="C438" s="119">
        <v>0</v>
      </c>
      <c r="D438" s="119">
        <v>0</v>
      </c>
      <c r="E438" s="119">
        <v>0</v>
      </c>
      <c r="F438" s="119">
        <v>0</v>
      </c>
      <c r="G438" s="119">
        <v>150</v>
      </c>
      <c r="H438" s="120">
        <v>150</v>
      </c>
    </row>
    <row r="439" spans="2:8" x14ac:dyDescent="0.3">
      <c r="B439" s="90" t="s">
        <v>151</v>
      </c>
      <c r="C439" s="119">
        <v>0</v>
      </c>
      <c r="D439" s="119">
        <v>0</v>
      </c>
      <c r="E439" s="119">
        <v>0</v>
      </c>
      <c r="F439" s="119">
        <v>0</v>
      </c>
      <c r="G439" s="119">
        <v>96.25</v>
      </c>
      <c r="H439" s="120">
        <v>96.25</v>
      </c>
    </row>
    <row r="440" spans="2:8" x14ac:dyDescent="0.3">
      <c r="B440" s="90" t="s">
        <v>152</v>
      </c>
      <c r="C440" s="119">
        <v>0</v>
      </c>
      <c r="D440" s="119">
        <v>0</v>
      </c>
      <c r="E440" s="119">
        <v>12</v>
      </c>
      <c r="F440" s="119">
        <v>0</v>
      </c>
      <c r="G440" s="119">
        <v>0</v>
      </c>
      <c r="H440" s="120">
        <v>12</v>
      </c>
    </row>
    <row r="441" spans="2:8" x14ac:dyDescent="0.3">
      <c r="B441" s="90" t="s">
        <v>153</v>
      </c>
      <c r="C441" s="119">
        <v>0</v>
      </c>
      <c r="D441" s="119">
        <v>0</v>
      </c>
      <c r="E441" s="119">
        <v>0</v>
      </c>
      <c r="F441" s="119">
        <v>20</v>
      </c>
      <c r="G441" s="119">
        <v>20</v>
      </c>
      <c r="H441" s="120">
        <v>40</v>
      </c>
    </row>
    <row r="442" spans="2:8" x14ac:dyDescent="0.3">
      <c r="B442" s="90" t="s">
        <v>128</v>
      </c>
      <c r="C442" s="119">
        <v>0</v>
      </c>
      <c r="D442" s="119">
        <v>16</v>
      </c>
      <c r="E442" s="119">
        <v>0</v>
      </c>
      <c r="F442" s="119">
        <v>0</v>
      </c>
      <c r="G442" s="119">
        <v>20</v>
      </c>
      <c r="H442" s="120">
        <v>36</v>
      </c>
    </row>
    <row r="443" spans="2:8" x14ac:dyDescent="0.3">
      <c r="B443" s="90" t="s">
        <v>155</v>
      </c>
      <c r="C443" s="119">
        <v>0</v>
      </c>
      <c r="D443" s="119">
        <v>0</v>
      </c>
      <c r="E443" s="119">
        <v>0</v>
      </c>
      <c r="F443" s="119">
        <v>32.5</v>
      </c>
      <c r="G443" s="119">
        <v>32.5</v>
      </c>
      <c r="H443" s="120">
        <v>65</v>
      </c>
    </row>
    <row r="444" spans="2:8" x14ac:dyDescent="0.3">
      <c r="B444" s="90" t="s">
        <v>132</v>
      </c>
      <c r="C444" s="119">
        <v>0</v>
      </c>
      <c r="D444" s="119">
        <v>0</v>
      </c>
      <c r="E444" s="119">
        <v>0</v>
      </c>
      <c r="F444" s="119">
        <v>10</v>
      </c>
      <c r="G444" s="119">
        <v>10</v>
      </c>
      <c r="H444" s="120">
        <v>20</v>
      </c>
    </row>
    <row r="445" spans="2:8" x14ac:dyDescent="0.3">
      <c r="B445" s="90" t="s">
        <v>317</v>
      </c>
      <c r="C445" s="119">
        <v>20</v>
      </c>
      <c r="D445" s="119">
        <v>20</v>
      </c>
      <c r="E445" s="119">
        <v>234</v>
      </c>
      <c r="F445" s="119">
        <v>234</v>
      </c>
      <c r="G445" s="119">
        <v>234</v>
      </c>
      <c r="H445" s="120">
        <v>742</v>
      </c>
    </row>
    <row r="446" spans="2:8" ht="14.4" thickBot="1" x14ac:dyDescent="0.35">
      <c r="B446" s="93" t="s">
        <v>215</v>
      </c>
      <c r="C446" s="118">
        <v>20</v>
      </c>
      <c r="D446" s="118">
        <v>36</v>
      </c>
      <c r="E446" s="118">
        <v>334</v>
      </c>
      <c r="F446" s="118">
        <v>386.5</v>
      </c>
      <c r="G446" s="118">
        <v>674.75</v>
      </c>
      <c r="H446" s="117">
        <v>1451.25</v>
      </c>
    </row>
    <row r="447" spans="2:8" x14ac:dyDescent="0.3">
      <c r="B447" s="211"/>
      <c r="C447" s="119"/>
      <c r="D447" s="119"/>
      <c r="E447" s="119"/>
      <c r="F447" s="119"/>
      <c r="G447" s="119"/>
      <c r="H447" s="119"/>
    </row>
    <row r="448" spans="2:8" ht="14.4" thickBot="1" x14ac:dyDescent="0.35"/>
    <row r="449" spans="2:8" ht="14.4" thickBot="1" x14ac:dyDescent="0.35">
      <c r="B449" s="82" t="s">
        <v>195</v>
      </c>
      <c r="C449" s="83" t="s">
        <v>208</v>
      </c>
    </row>
    <row r="450" spans="2:8" ht="14.4" thickBot="1" x14ac:dyDescent="0.35"/>
    <row r="451" spans="2:8" x14ac:dyDescent="0.3">
      <c r="B451" s="87" t="s">
        <v>284</v>
      </c>
      <c r="C451" s="88" t="s">
        <v>311</v>
      </c>
      <c r="D451" s="88" t="s">
        <v>312</v>
      </c>
      <c r="E451" s="88" t="s">
        <v>313</v>
      </c>
      <c r="F451" s="88" t="s">
        <v>314</v>
      </c>
      <c r="G451" s="88" t="s">
        <v>315</v>
      </c>
      <c r="H451" s="89" t="s">
        <v>200</v>
      </c>
    </row>
    <row r="452" spans="2:8" x14ac:dyDescent="0.3">
      <c r="B452" s="90" t="s">
        <v>162</v>
      </c>
      <c r="C452" s="119">
        <v>0</v>
      </c>
      <c r="D452" s="119">
        <v>0</v>
      </c>
      <c r="E452" s="119">
        <v>0</v>
      </c>
      <c r="F452" s="119">
        <v>0</v>
      </c>
      <c r="G452" s="119">
        <v>0</v>
      </c>
      <c r="H452" s="120">
        <v>30</v>
      </c>
    </row>
    <row r="453" spans="2:8" x14ac:dyDescent="0.3">
      <c r="B453" s="90" t="s">
        <v>144</v>
      </c>
      <c r="C453" s="119">
        <v>50</v>
      </c>
      <c r="D453" s="119">
        <v>50</v>
      </c>
      <c r="E453" s="119">
        <v>140</v>
      </c>
      <c r="F453" s="119">
        <v>50</v>
      </c>
      <c r="G453" s="119">
        <v>50</v>
      </c>
      <c r="H453" s="120">
        <v>170</v>
      </c>
    </row>
    <row r="454" spans="2:8" x14ac:dyDescent="0.3">
      <c r="B454" s="90" t="s">
        <v>149</v>
      </c>
      <c r="C454" s="119">
        <v>0</v>
      </c>
      <c r="D454" s="119">
        <v>0</v>
      </c>
      <c r="E454" s="119">
        <v>0</v>
      </c>
      <c r="F454" s="119">
        <v>0</v>
      </c>
      <c r="G454" s="119">
        <v>0</v>
      </c>
      <c r="H454" s="120">
        <v>90</v>
      </c>
    </row>
    <row r="455" spans="2:8" x14ac:dyDescent="0.3">
      <c r="B455" s="90" t="s">
        <v>163</v>
      </c>
      <c r="C455" s="119">
        <v>80</v>
      </c>
      <c r="D455" s="119">
        <v>80</v>
      </c>
      <c r="E455" s="119">
        <v>80</v>
      </c>
      <c r="F455" s="119">
        <v>80</v>
      </c>
      <c r="G455" s="119">
        <v>80</v>
      </c>
      <c r="H455" s="120">
        <v>150</v>
      </c>
    </row>
    <row r="456" spans="2:8" x14ac:dyDescent="0.3">
      <c r="B456" s="90" t="s">
        <v>151</v>
      </c>
      <c r="C456" s="119">
        <v>96.25</v>
      </c>
      <c r="D456" s="119">
        <v>96.25</v>
      </c>
      <c r="E456" s="119">
        <v>96.25</v>
      </c>
      <c r="F456" s="119">
        <v>0</v>
      </c>
      <c r="G456" s="119">
        <v>0</v>
      </c>
      <c r="H456" s="120">
        <v>96.25</v>
      </c>
    </row>
    <row r="457" spans="2:8" x14ac:dyDescent="0.3">
      <c r="B457" s="90" t="s">
        <v>152</v>
      </c>
      <c r="C457" s="119">
        <v>0</v>
      </c>
      <c r="D457" s="119">
        <v>0</v>
      </c>
      <c r="E457" s="119">
        <v>0</v>
      </c>
      <c r="F457" s="119">
        <v>0</v>
      </c>
      <c r="G457" s="119">
        <v>0</v>
      </c>
      <c r="H457" s="120">
        <v>12</v>
      </c>
    </row>
    <row r="458" spans="2:8" x14ac:dyDescent="0.3">
      <c r="B458" s="90" t="s">
        <v>153</v>
      </c>
      <c r="C458" s="119">
        <v>0</v>
      </c>
      <c r="D458" s="119">
        <v>0</v>
      </c>
      <c r="E458" s="119">
        <v>0</v>
      </c>
      <c r="F458" s="119">
        <v>0</v>
      </c>
      <c r="G458" s="119">
        <v>0</v>
      </c>
      <c r="H458" s="120">
        <v>40</v>
      </c>
    </row>
    <row r="459" spans="2:8" x14ac:dyDescent="0.3">
      <c r="B459" s="90" t="s">
        <v>128</v>
      </c>
      <c r="C459" s="119">
        <v>0</v>
      </c>
      <c r="D459" s="119">
        <v>5</v>
      </c>
      <c r="E459" s="119">
        <v>5</v>
      </c>
      <c r="F459" s="119">
        <v>5</v>
      </c>
      <c r="G459" s="119">
        <v>5</v>
      </c>
      <c r="H459" s="120">
        <v>36</v>
      </c>
    </row>
    <row r="460" spans="2:8" x14ac:dyDescent="0.3">
      <c r="B460" s="90" t="s">
        <v>155</v>
      </c>
      <c r="C460" s="119">
        <v>0</v>
      </c>
      <c r="D460" s="119">
        <v>0</v>
      </c>
      <c r="E460" s="119">
        <v>0</v>
      </c>
      <c r="F460" s="119">
        <v>0</v>
      </c>
      <c r="G460" s="119">
        <v>0</v>
      </c>
      <c r="H460" s="120">
        <v>65</v>
      </c>
    </row>
    <row r="461" spans="2:8" x14ac:dyDescent="0.3">
      <c r="B461" s="90" t="s">
        <v>132</v>
      </c>
      <c r="C461" s="119">
        <v>0</v>
      </c>
      <c r="D461" s="119">
        <v>0</v>
      </c>
      <c r="E461" s="119">
        <v>0</v>
      </c>
      <c r="F461" s="119">
        <v>0</v>
      </c>
      <c r="G461" s="119">
        <v>0</v>
      </c>
      <c r="H461" s="120">
        <v>20</v>
      </c>
    </row>
    <row r="462" spans="2:8" x14ac:dyDescent="0.3">
      <c r="B462" s="90" t="s">
        <v>317</v>
      </c>
      <c r="C462" s="119">
        <v>234</v>
      </c>
      <c r="D462" s="119">
        <v>234</v>
      </c>
      <c r="E462" s="119">
        <v>234</v>
      </c>
      <c r="F462" s="119">
        <v>234</v>
      </c>
      <c r="G462" s="119">
        <v>234</v>
      </c>
      <c r="H462" s="120">
        <v>742</v>
      </c>
    </row>
    <row r="463" spans="2:8" ht="14.4" thickBot="1" x14ac:dyDescent="0.35">
      <c r="B463" s="93" t="s">
        <v>215</v>
      </c>
      <c r="C463" s="118">
        <v>460.25</v>
      </c>
      <c r="D463" s="118">
        <v>465.25</v>
      </c>
      <c r="E463" s="118">
        <v>555.25</v>
      </c>
      <c r="F463" s="118">
        <v>369</v>
      </c>
      <c r="G463" s="118">
        <v>369</v>
      </c>
      <c r="H463" s="117">
        <v>1451.25</v>
      </c>
    </row>
    <row r="467" spans="2:8" x14ac:dyDescent="0.3">
      <c r="B467" s="209"/>
    </row>
    <row r="468" spans="2:8" ht="14.4" thickBot="1" x14ac:dyDescent="0.35">
      <c r="B468" s="91" t="s">
        <v>318</v>
      </c>
    </row>
    <row r="469" spans="2:8" ht="14.4" thickBot="1" x14ac:dyDescent="0.35"/>
    <row r="470" spans="2:8" ht="14.4" thickBot="1" x14ac:dyDescent="0.35">
      <c r="B470" s="82" t="s">
        <v>207</v>
      </c>
      <c r="C470" s="83" t="s">
        <v>222</v>
      </c>
    </row>
    <row r="471" spans="2:8" ht="14.4" thickBot="1" x14ac:dyDescent="0.35">
      <c r="B471" s="82" t="s">
        <v>319</v>
      </c>
      <c r="C471" s="83" t="s">
        <v>208</v>
      </c>
    </row>
    <row r="472" spans="2:8" ht="14.4" thickBot="1" x14ac:dyDescent="0.35"/>
    <row r="473" spans="2:8" x14ac:dyDescent="0.3">
      <c r="B473" s="87" t="s">
        <v>198</v>
      </c>
      <c r="C473" s="88" t="s">
        <v>320</v>
      </c>
      <c r="D473" s="88"/>
      <c r="E473" s="88"/>
      <c r="F473" s="88"/>
      <c r="G473" s="88"/>
      <c r="H473" s="89"/>
    </row>
    <row r="474" spans="2:8" x14ac:dyDescent="0.3">
      <c r="B474" s="153" t="s">
        <v>284</v>
      </c>
      <c r="C474" s="91" t="s">
        <v>196</v>
      </c>
      <c r="D474" s="91" t="s">
        <v>205</v>
      </c>
      <c r="E474" s="91" t="s">
        <v>216</v>
      </c>
      <c r="F474" s="91" t="s">
        <v>197</v>
      </c>
      <c r="G474" s="91" t="s">
        <v>321</v>
      </c>
      <c r="H474" s="92" t="s">
        <v>215</v>
      </c>
    </row>
    <row r="475" spans="2:8" x14ac:dyDescent="0.3">
      <c r="B475" s="90" t="s">
        <v>294</v>
      </c>
      <c r="C475" s="91">
        <v>146</v>
      </c>
      <c r="D475" s="91">
        <v>480</v>
      </c>
      <c r="E475" s="91">
        <v>423</v>
      </c>
      <c r="F475" s="91">
        <v>1143</v>
      </c>
      <c r="G475" s="91">
        <v>310</v>
      </c>
      <c r="H475" s="92">
        <v>2502</v>
      </c>
    </row>
    <row r="476" spans="2:8" x14ac:dyDescent="0.3">
      <c r="B476" s="90" t="s">
        <v>221</v>
      </c>
      <c r="C476" s="91">
        <v>18</v>
      </c>
      <c r="D476" s="91">
        <v>51</v>
      </c>
      <c r="E476" s="91">
        <v>31</v>
      </c>
      <c r="F476" s="91">
        <v>260</v>
      </c>
      <c r="H476" s="92">
        <v>360</v>
      </c>
    </row>
    <row r="477" spans="2:8" ht="14.4" thickBot="1" x14ac:dyDescent="0.35">
      <c r="B477" s="93" t="s">
        <v>215</v>
      </c>
      <c r="C477" s="94">
        <v>164</v>
      </c>
      <c r="D477" s="94">
        <v>531</v>
      </c>
      <c r="E477" s="94">
        <v>454</v>
      </c>
      <c r="F477" s="94">
        <v>1403</v>
      </c>
      <c r="G477" s="94">
        <v>310</v>
      </c>
      <c r="H477" s="95">
        <v>2862</v>
      </c>
    </row>
    <row r="479" spans="2:8" ht="14.4" thickBot="1" x14ac:dyDescent="0.35"/>
    <row r="480" spans="2:8" ht="14.4" thickBot="1" x14ac:dyDescent="0.35">
      <c r="B480" s="82" t="s">
        <v>207</v>
      </c>
      <c r="C480" s="83" t="s">
        <v>222</v>
      </c>
    </row>
    <row r="481" spans="2:8" ht="14.4" thickBot="1" x14ac:dyDescent="0.35">
      <c r="B481" s="82" t="s">
        <v>319</v>
      </c>
      <c r="C481" s="83" t="s">
        <v>208</v>
      </c>
    </row>
    <row r="482" spans="2:8" ht="14.4" thickBot="1" x14ac:dyDescent="0.35"/>
    <row r="483" spans="2:8" x14ac:dyDescent="0.3">
      <c r="B483" s="87" t="s">
        <v>198</v>
      </c>
      <c r="C483" s="88" t="s">
        <v>320</v>
      </c>
      <c r="D483" s="88"/>
      <c r="E483" s="88"/>
      <c r="F483" s="88"/>
      <c r="G483" s="88"/>
      <c r="H483" s="89"/>
    </row>
    <row r="484" spans="2:8" x14ac:dyDescent="0.3">
      <c r="B484" s="153" t="s">
        <v>284</v>
      </c>
      <c r="C484" s="91" t="s">
        <v>196</v>
      </c>
      <c r="D484" s="91" t="s">
        <v>205</v>
      </c>
      <c r="E484" s="91" t="s">
        <v>216</v>
      </c>
      <c r="F484" s="91" t="s">
        <v>197</v>
      </c>
      <c r="G484" s="91" t="s">
        <v>321</v>
      </c>
      <c r="H484" s="92" t="s">
        <v>215</v>
      </c>
    </row>
    <row r="485" spans="2:8" x14ac:dyDescent="0.3">
      <c r="B485" s="90" t="s">
        <v>294</v>
      </c>
      <c r="C485" s="154">
        <v>0.8902439024390244</v>
      </c>
      <c r="D485" s="154">
        <v>0.903954802259887</v>
      </c>
      <c r="E485" s="154">
        <v>0.93171806167400884</v>
      </c>
      <c r="F485" s="154">
        <v>0.8146828225231646</v>
      </c>
      <c r="G485" s="154">
        <v>1</v>
      </c>
      <c r="H485" s="155">
        <v>0.87421383647798745</v>
      </c>
    </row>
    <row r="486" spans="2:8" x14ac:dyDescent="0.3">
      <c r="B486" s="90" t="s">
        <v>221</v>
      </c>
      <c r="C486" s="154">
        <v>0.10975609756097561</v>
      </c>
      <c r="D486" s="154">
        <v>9.6045197740112997E-2</v>
      </c>
      <c r="E486" s="154">
        <v>6.8281938325991193E-2</v>
      </c>
      <c r="F486" s="154">
        <v>0.18531717747683535</v>
      </c>
      <c r="G486" s="154">
        <v>0</v>
      </c>
      <c r="H486" s="155">
        <v>0.12578616352201258</v>
      </c>
    </row>
    <row r="487" spans="2:8" ht="14.4" thickBot="1" x14ac:dyDescent="0.35">
      <c r="B487" s="93" t="s">
        <v>215</v>
      </c>
      <c r="C487" s="156">
        <v>1</v>
      </c>
      <c r="D487" s="156">
        <v>1</v>
      </c>
      <c r="E487" s="156">
        <v>1</v>
      </c>
      <c r="F487" s="156">
        <v>1</v>
      </c>
      <c r="G487" s="156">
        <v>1</v>
      </c>
      <c r="H487" s="157">
        <v>1</v>
      </c>
    </row>
    <row r="492" spans="2:8" ht="14.4" thickBot="1" x14ac:dyDescent="0.35"/>
  </sheetData>
  <pageMargins left="0.7" right="0.7" top="0.75" bottom="0.75" header="0.3" footer="0.3"/>
  <pageSetup paperSize="9" orientation="portrait" r:id="rId88"/>
  <headerFooter>
    <oddHeader>&amp;L&amp;"Calibri"&amp;10&amp;K000000 Official&amp;1#_x000D_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U354"/>
  <sheetViews>
    <sheetView zoomScale="70" zoomScaleNormal="70" zoomScaleSheetLayoutView="100" workbookViewId="0">
      <pane ySplit="1" topLeftCell="A2" activePane="bottomLeft" state="frozen"/>
      <selection activeCell="AM1" sqref="AM1"/>
      <selection pane="bottomLeft"/>
    </sheetView>
  </sheetViews>
  <sheetFormatPr defaultColWidth="40.6640625" defaultRowHeight="20.100000000000001" customHeight="1" x14ac:dyDescent="0.3"/>
  <cols>
    <col min="1" max="1" width="17.88671875" style="108" bestFit="1" customWidth="1"/>
    <col min="2" max="2" width="14.33203125" style="108" customWidth="1"/>
    <col min="3" max="3" width="12.33203125" style="108" customWidth="1"/>
    <col min="4" max="4" width="13" style="108" customWidth="1"/>
    <col min="5" max="5" width="15.109375" style="108" customWidth="1"/>
    <col min="6" max="6" width="15.109375" style="108" bestFit="1" customWidth="1"/>
    <col min="7" max="7" width="15.33203125" style="108" bestFit="1" customWidth="1"/>
    <col min="8" max="9" width="27" style="108" customWidth="1"/>
    <col min="10" max="10" width="17.88671875" style="191" customWidth="1"/>
    <col min="11" max="11" width="40.6640625" style="108" customWidth="1"/>
    <col min="12" max="12" width="43.44140625" style="108" customWidth="1"/>
    <col min="13" max="13" width="13.109375" style="108" customWidth="1"/>
    <col min="14" max="23" width="10" style="106" customWidth="1"/>
    <col min="24" max="42" width="12.33203125" style="106" customWidth="1"/>
    <col min="43" max="43" width="12.33203125" style="200" customWidth="1"/>
    <col min="44" max="44" width="9.33203125" style="200" customWidth="1"/>
    <col min="45" max="55" width="12.33203125" style="200" customWidth="1"/>
    <col min="56" max="56" width="13.6640625" style="200" customWidth="1"/>
    <col min="57" max="57" width="15.33203125" style="200" customWidth="1"/>
    <col min="58" max="59" width="13.6640625" style="108" customWidth="1"/>
    <col min="60" max="60" width="13" style="108" customWidth="1"/>
    <col min="61" max="61" width="15.33203125" style="108" customWidth="1"/>
    <col min="62" max="62" width="10.109375" style="108" customWidth="1"/>
    <col min="63" max="63" width="42.109375" style="108" customWidth="1"/>
    <col min="64" max="64" width="11" style="108" customWidth="1"/>
    <col min="65" max="71" width="24.5546875" style="108" customWidth="1"/>
    <col min="72" max="72" width="35.33203125" style="108" customWidth="1"/>
    <col min="73" max="73" width="17.33203125" style="108" customWidth="1"/>
    <col min="74" max="16384" width="40.6640625" style="108"/>
  </cols>
  <sheetData>
    <row r="1" spans="1:73" s="147" customFormat="1" ht="45.75" customHeight="1" x14ac:dyDescent="0.3">
      <c r="A1" s="185" t="s">
        <v>319</v>
      </c>
      <c r="B1" s="185" t="s">
        <v>207</v>
      </c>
      <c r="C1" s="185" t="s">
        <v>220</v>
      </c>
      <c r="D1" s="185" t="s">
        <v>322</v>
      </c>
      <c r="E1" s="185" t="s">
        <v>323</v>
      </c>
      <c r="F1" s="147" t="s">
        <v>324</v>
      </c>
      <c r="G1" s="185" t="s">
        <v>325</v>
      </c>
      <c r="H1" s="186" t="s">
        <v>195</v>
      </c>
      <c r="I1" s="147" t="s">
        <v>241</v>
      </c>
      <c r="J1" s="187" t="s">
        <v>217</v>
      </c>
      <c r="K1" s="147" t="s">
        <v>326</v>
      </c>
      <c r="L1" s="147" t="s">
        <v>327</v>
      </c>
      <c r="M1" s="147" t="s">
        <v>328</v>
      </c>
      <c r="N1" s="185" t="s">
        <v>329</v>
      </c>
      <c r="O1" s="185" t="s">
        <v>330</v>
      </c>
      <c r="P1" s="185" t="s">
        <v>331</v>
      </c>
      <c r="Q1" s="185" t="s">
        <v>332</v>
      </c>
      <c r="R1" s="185" t="s">
        <v>333</v>
      </c>
      <c r="S1" s="185" t="s">
        <v>334</v>
      </c>
      <c r="T1" s="185" t="s">
        <v>335</v>
      </c>
      <c r="U1" s="185" t="s">
        <v>336</v>
      </c>
      <c r="V1" s="185" t="s">
        <v>337</v>
      </c>
      <c r="W1" s="185" t="s">
        <v>338</v>
      </c>
      <c r="X1" s="185" t="s">
        <v>339</v>
      </c>
      <c r="Y1" s="185" t="s">
        <v>340</v>
      </c>
      <c r="Z1" s="185" t="s">
        <v>341</v>
      </c>
      <c r="AA1" s="185" t="s">
        <v>342</v>
      </c>
      <c r="AB1" s="185" t="s">
        <v>343</v>
      </c>
      <c r="AC1" s="185" t="s">
        <v>344</v>
      </c>
      <c r="AD1" s="185" t="s">
        <v>345</v>
      </c>
      <c r="AE1" s="185" t="s">
        <v>346</v>
      </c>
      <c r="AF1" s="185" t="s">
        <v>347</v>
      </c>
      <c r="AG1" s="185" t="s">
        <v>348</v>
      </c>
      <c r="AH1" s="185" t="s">
        <v>349</v>
      </c>
      <c r="AI1" s="185" t="s">
        <v>350</v>
      </c>
      <c r="AJ1" s="185" t="s">
        <v>351</v>
      </c>
      <c r="AK1" s="185" t="s">
        <v>352</v>
      </c>
      <c r="AL1" s="185" t="s">
        <v>353</v>
      </c>
      <c r="AM1" s="185" t="s">
        <v>354</v>
      </c>
      <c r="AN1" s="185" t="s">
        <v>355</v>
      </c>
      <c r="AO1" s="185" t="s">
        <v>356</v>
      </c>
      <c r="AP1" s="185" t="s">
        <v>357</v>
      </c>
      <c r="AQ1" s="192" t="s">
        <v>358</v>
      </c>
      <c r="AR1" s="193" t="s">
        <v>359</v>
      </c>
      <c r="AS1" s="194" t="s">
        <v>360</v>
      </c>
      <c r="AT1" s="195" t="s">
        <v>361</v>
      </c>
      <c r="AU1" s="195" t="s">
        <v>362</v>
      </c>
      <c r="AV1" s="193" t="s">
        <v>363</v>
      </c>
      <c r="AW1" s="193" t="s">
        <v>364</v>
      </c>
      <c r="AX1" s="196" t="s">
        <v>365</v>
      </c>
      <c r="AY1" s="185" t="s">
        <v>366</v>
      </c>
      <c r="AZ1" s="185" t="s">
        <v>367</v>
      </c>
      <c r="BA1" s="185" t="s">
        <v>368</v>
      </c>
      <c r="BB1" s="185" t="s">
        <v>369</v>
      </c>
      <c r="BC1" s="197" t="s">
        <v>370</v>
      </c>
      <c r="BD1" s="193" t="s">
        <v>371</v>
      </c>
      <c r="BE1" s="198" t="s">
        <v>372</v>
      </c>
      <c r="BF1" s="147" t="s">
        <v>373</v>
      </c>
      <c r="BG1" s="185" t="s">
        <v>374</v>
      </c>
      <c r="BH1" s="147" t="s">
        <v>375</v>
      </c>
      <c r="BI1" s="147" t="s">
        <v>376</v>
      </c>
      <c r="BJ1" s="147" t="s">
        <v>377</v>
      </c>
      <c r="BK1" s="185" t="s">
        <v>378</v>
      </c>
      <c r="BL1" s="185" t="s">
        <v>135</v>
      </c>
      <c r="BM1" s="147" t="s">
        <v>379</v>
      </c>
      <c r="BN1" s="147" t="s">
        <v>380</v>
      </c>
      <c r="BO1" s="147" t="s">
        <v>129</v>
      </c>
      <c r="BP1" s="147" t="s">
        <v>381</v>
      </c>
      <c r="BQ1" s="147" t="s">
        <v>382</v>
      </c>
      <c r="BR1" s="147" t="s">
        <v>383</v>
      </c>
      <c r="BS1" s="147" t="s">
        <v>136</v>
      </c>
      <c r="BT1" s="147" t="s">
        <v>384</v>
      </c>
      <c r="BU1" s="185" t="s">
        <v>385</v>
      </c>
    </row>
    <row r="2" spans="1:73" s="189" customFormat="1" ht="20.100000000000001" customHeight="1" x14ac:dyDescent="0.3">
      <c r="A2" s="108" t="s">
        <v>386</v>
      </c>
      <c r="B2" s="108" t="s">
        <v>387</v>
      </c>
      <c r="C2" s="108"/>
      <c r="D2" s="101">
        <v>40998</v>
      </c>
      <c r="E2" s="101">
        <v>42093</v>
      </c>
      <c r="F2" s="101">
        <v>42077</v>
      </c>
      <c r="G2" s="101">
        <v>44651</v>
      </c>
      <c r="H2" s="106" t="s">
        <v>196</v>
      </c>
      <c r="I2" s="106" t="s">
        <v>249</v>
      </c>
      <c r="J2" s="188" t="s">
        <v>294</v>
      </c>
      <c r="K2" s="108" t="s">
        <v>388</v>
      </c>
      <c r="L2" s="108" t="s">
        <v>389</v>
      </c>
      <c r="M2" s="106" t="s">
        <v>390</v>
      </c>
      <c r="N2" s="106"/>
      <c r="O2" s="106"/>
      <c r="P2" s="106"/>
      <c r="Q2" s="106"/>
      <c r="R2" s="106"/>
      <c r="S2" s="106"/>
      <c r="T2" s="106"/>
      <c r="U2" s="106"/>
      <c r="V2" s="106"/>
      <c r="W2" s="106">
        <f t="shared" ref="W2:W33" si="0">SUM(N2:V2)</f>
        <v>0</v>
      </c>
      <c r="X2" s="106">
        <v>18</v>
      </c>
      <c r="Y2" s="106">
        <v>12</v>
      </c>
      <c r="Z2" s="106"/>
      <c r="AA2" s="106"/>
      <c r="AB2" s="106"/>
      <c r="AC2" s="106"/>
      <c r="AD2" s="106"/>
      <c r="AE2" s="106"/>
      <c r="AF2" s="106"/>
      <c r="AG2" s="106">
        <f t="shared" ref="AG2:AG65" si="1">SUM(X2:AD2)</f>
        <v>30</v>
      </c>
      <c r="AH2" s="106">
        <f t="shared" ref="AH2:AH65" si="2">X2-N2</f>
        <v>18</v>
      </c>
      <c r="AI2" s="106">
        <f t="shared" ref="AI2:AI65" si="3">Y2-O2</f>
        <v>12</v>
      </c>
      <c r="AJ2" s="106">
        <f t="shared" ref="AJ2:AJ65" si="4">Z2-P2</f>
        <v>0</v>
      </c>
      <c r="AK2" s="106">
        <f t="shared" ref="AK2:AK65" si="5">AA2-Q2</f>
        <v>0</v>
      </c>
      <c r="AL2" s="106">
        <f t="shared" ref="AL2:AL65" si="6">AB2-R2</f>
        <v>0</v>
      </c>
      <c r="AM2" s="106">
        <f t="shared" ref="AM2:AM65" si="7">AC2-S2</f>
        <v>0</v>
      </c>
      <c r="AN2" s="106">
        <f t="shared" ref="AN2:AN65" si="8">AD2-T2</f>
        <v>0</v>
      </c>
      <c r="AO2" s="106">
        <f t="shared" ref="AO2:AO65" si="9">AE2-U2</f>
        <v>0</v>
      </c>
      <c r="AP2" s="106">
        <f t="shared" ref="AP2:AP65" si="10">AF2-V2</f>
        <v>0</v>
      </c>
      <c r="AQ2" s="199">
        <f t="shared" ref="AQ2:AQ65" si="11">AG2-W2</f>
        <v>30</v>
      </c>
      <c r="AR2" s="200" t="s">
        <v>294</v>
      </c>
      <c r="AS2" s="202">
        <f t="shared" ref="AS2:AS33" si="12">AQ2</f>
        <v>30</v>
      </c>
      <c r="AT2" s="200"/>
      <c r="AU2" s="200"/>
      <c r="AV2" s="200"/>
      <c r="AW2" s="200"/>
      <c r="AX2" s="201"/>
      <c r="AY2" s="200"/>
      <c r="AZ2" s="200"/>
      <c r="BA2" s="200"/>
      <c r="BB2" s="200"/>
      <c r="BC2" s="201"/>
      <c r="BD2" s="200">
        <f t="shared" ref="BD2:BD33" si="13">SUM(AT2:AX2)</f>
        <v>0</v>
      </c>
      <c r="BE2" s="202">
        <f t="shared" ref="BE2:BE33" si="14">SUM(AT2:BC2)</f>
        <v>0</v>
      </c>
      <c r="BF2" s="108"/>
      <c r="BG2" s="108"/>
      <c r="BH2" s="108">
        <v>516095</v>
      </c>
      <c r="BI2" s="108">
        <v>173690</v>
      </c>
      <c r="BJ2" s="108" t="s">
        <v>391</v>
      </c>
      <c r="BK2" s="108" t="s">
        <v>164</v>
      </c>
      <c r="BL2" s="108"/>
      <c r="BM2" s="108" t="s">
        <v>130</v>
      </c>
      <c r="BN2" s="108"/>
      <c r="BO2" s="108"/>
      <c r="BP2" s="108"/>
      <c r="BQ2" s="108"/>
      <c r="BR2" s="108"/>
      <c r="BS2" s="108"/>
      <c r="BT2" s="108"/>
      <c r="BU2" s="108" t="s">
        <v>294</v>
      </c>
    </row>
    <row r="3" spans="1:73" s="189" customFormat="1" ht="20.100000000000001" customHeight="1" x14ac:dyDescent="0.3">
      <c r="A3" s="108" t="s">
        <v>392</v>
      </c>
      <c r="B3" s="108" t="s">
        <v>393</v>
      </c>
      <c r="C3" s="108"/>
      <c r="D3" s="101">
        <v>42023</v>
      </c>
      <c r="E3" s="101">
        <v>43119</v>
      </c>
      <c r="F3" s="101">
        <v>43009</v>
      </c>
      <c r="G3" s="101">
        <v>44651</v>
      </c>
      <c r="H3" s="108" t="s">
        <v>196</v>
      </c>
      <c r="I3" s="106" t="s">
        <v>249</v>
      </c>
      <c r="J3" s="188" t="s">
        <v>294</v>
      </c>
      <c r="K3" s="108" t="s">
        <v>394</v>
      </c>
      <c r="L3" s="108" t="s">
        <v>395</v>
      </c>
      <c r="M3" s="108" t="s">
        <v>396</v>
      </c>
      <c r="N3" s="106">
        <v>1</v>
      </c>
      <c r="O3" s="106">
        <v>1</v>
      </c>
      <c r="P3" s="106">
        <v>1</v>
      </c>
      <c r="Q3" s="106"/>
      <c r="R3" s="106"/>
      <c r="S3" s="106"/>
      <c r="T3" s="106"/>
      <c r="U3" s="106"/>
      <c r="V3" s="106"/>
      <c r="W3" s="106">
        <f t="shared" si="0"/>
        <v>3</v>
      </c>
      <c r="X3" s="106"/>
      <c r="Y3" s="106"/>
      <c r="Z3" s="106"/>
      <c r="AA3" s="106">
        <v>1</v>
      </c>
      <c r="AB3" s="106"/>
      <c r="AC3" s="106"/>
      <c r="AD3" s="106"/>
      <c r="AE3" s="106"/>
      <c r="AF3" s="106"/>
      <c r="AG3" s="106">
        <f t="shared" si="1"/>
        <v>1</v>
      </c>
      <c r="AH3" s="106">
        <f t="shared" si="2"/>
        <v>-1</v>
      </c>
      <c r="AI3" s="106">
        <f t="shared" si="3"/>
        <v>-1</v>
      </c>
      <c r="AJ3" s="106">
        <f t="shared" si="4"/>
        <v>-1</v>
      </c>
      <c r="AK3" s="106">
        <f t="shared" si="5"/>
        <v>1</v>
      </c>
      <c r="AL3" s="106">
        <f t="shared" si="6"/>
        <v>0</v>
      </c>
      <c r="AM3" s="106">
        <f t="shared" si="7"/>
        <v>0</v>
      </c>
      <c r="AN3" s="106">
        <f t="shared" si="8"/>
        <v>0</v>
      </c>
      <c r="AO3" s="106">
        <f t="shared" si="9"/>
        <v>0</v>
      </c>
      <c r="AP3" s="106">
        <f t="shared" si="10"/>
        <v>0</v>
      </c>
      <c r="AQ3" s="199">
        <f t="shared" si="11"/>
        <v>-2</v>
      </c>
      <c r="AR3" s="200"/>
      <c r="AS3" s="202">
        <f t="shared" si="12"/>
        <v>-2</v>
      </c>
      <c r="AT3" s="200"/>
      <c r="AU3" s="200"/>
      <c r="AV3" s="200"/>
      <c r="AW3" s="200"/>
      <c r="AX3" s="201"/>
      <c r="AY3" s="200"/>
      <c r="AZ3" s="200"/>
      <c r="BA3" s="200"/>
      <c r="BB3" s="200"/>
      <c r="BC3" s="201"/>
      <c r="BD3" s="200">
        <f t="shared" si="13"/>
        <v>0</v>
      </c>
      <c r="BE3" s="202">
        <f t="shared" si="14"/>
        <v>0</v>
      </c>
      <c r="BF3" s="108"/>
      <c r="BG3" s="108"/>
      <c r="BH3" s="108">
        <v>520243</v>
      </c>
      <c r="BI3" s="108">
        <v>175216</v>
      </c>
      <c r="BJ3" s="108" t="s">
        <v>397</v>
      </c>
      <c r="BK3" s="108" t="s">
        <v>125</v>
      </c>
      <c r="BL3" s="108"/>
      <c r="BM3" s="108"/>
      <c r="BN3" s="108"/>
      <c r="BO3" s="108"/>
      <c r="BP3" s="108"/>
      <c r="BQ3" s="108"/>
      <c r="BR3" s="108"/>
      <c r="BS3" s="108" t="s">
        <v>136</v>
      </c>
      <c r="BT3" s="108" t="s">
        <v>398</v>
      </c>
      <c r="BU3" s="108" t="s">
        <v>294</v>
      </c>
    </row>
    <row r="4" spans="1:73" ht="20.100000000000001" customHeight="1" x14ac:dyDescent="0.3">
      <c r="A4" s="108" t="s">
        <v>399</v>
      </c>
      <c r="B4" s="108" t="s">
        <v>400</v>
      </c>
      <c r="D4" s="101">
        <v>42114</v>
      </c>
      <c r="E4" s="101">
        <v>43210</v>
      </c>
      <c r="F4" s="101">
        <v>43194</v>
      </c>
      <c r="G4" s="101">
        <v>44453</v>
      </c>
      <c r="H4" s="106" t="s">
        <v>196</v>
      </c>
      <c r="I4" s="106" t="s">
        <v>249</v>
      </c>
      <c r="J4" s="188" t="s">
        <v>294</v>
      </c>
      <c r="K4" s="108" t="s">
        <v>401</v>
      </c>
      <c r="L4" s="108" t="s">
        <v>402</v>
      </c>
      <c r="M4" s="106" t="s">
        <v>403</v>
      </c>
      <c r="N4" s="106">
        <v>0</v>
      </c>
      <c r="W4" s="106">
        <f t="shared" si="0"/>
        <v>0</v>
      </c>
      <c r="X4" s="106">
        <v>2</v>
      </c>
      <c r="Y4" s="106">
        <v>4</v>
      </c>
      <c r="AG4" s="106">
        <f t="shared" si="1"/>
        <v>6</v>
      </c>
      <c r="AH4" s="106">
        <f t="shared" si="2"/>
        <v>2</v>
      </c>
      <c r="AI4" s="106">
        <f t="shared" si="3"/>
        <v>4</v>
      </c>
      <c r="AJ4" s="106">
        <f t="shared" si="4"/>
        <v>0</v>
      </c>
      <c r="AK4" s="106">
        <f t="shared" si="5"/>
        <v>0</v>
      </c>
      <c r="AL4" s="106">
        <f t="shared" si="6"/>
        <v>0</v>
      </c>
      <c r="AM4" s="106">
        <f t="shared" si="7"/>
        <v>0</v>
      </c>
      <c r="AN4" s="106">
        <f t="shared" si="8"/>
        <v>0</v>
      </c>
      <c r="AO4" s="106">
        <f t="shared" si="9"/>
        <v>0</v>
      </c>
      <c r="AP4" s="106">
        <f t="shared" si="10"/>
        <v>0</v>
      </c>
      <c r="AQ4" s="199">
        <f t="shared" si="11"/>
        <v>6</v>
      </c>
      <c r="AS4" s="202">
        <f t="shared" si="12"/>
        <v>6</v>
      </c>
      <c r="AX4" s="201"/>
      <c r="BC4" s="201"/>
      <c r="BD4" s="200">
        <f t="shared" si="13"/>
        <v>0</v>
      </c>
      <c r="BE4" s="202">
        <f t="shared" si="14"/>
        <v>0</v>
      </c>
      <c r="BH4" s="108">
        <v>515537</v>
      </c>
      <c r="BI4" s="108">
        <v>170973</v>
      </c>
      <c r="BJ4" s="108" t="s">
        <v>404</v>
      </c>
      <c r="BK4" s="108" t="s">
        <v>128</v>
      </c>
      <c r="BM4" s="108" t="s">
        <v>128</v>
      </c>
      <c r="BU4" s="108" t="s">
        <v>294</v>
      </c>
    </row>
    <row r="5" spans="1:73" ht="20.100000000000001" customHeight="1" x14ac:dyDescent="0.3">
      <c r="A5" s="108" t="s">
        <v>405</v>
      </c>
      <c r="B5" s="108" t="s">
        <v>387</v>
      </c>
      <c r="D5" s="101">
        <v>42565</v>
      </c>
      <c r="E5" s="101">
        <v>43660</v>
      </c>
      <c r="F5" s="101">
        <v>43617</v>
      </c>
      <c r="G5" s="101">
        <v>44603</v>
      </c>
      <c r="H5" s="106" t="s">
        <v>196</v>
      </c>
      <c r="I5" s="106" t="s">
        <v>249</v>
      </c>
      <c r="J5" s="188" t="s">
        <v>294</v>
      </c>
      <c r="K5" s="108" t="s">
        <v>406</v>
      </c>
      <c r="L5" s="108" t="s">
        <v>407</v>
      </c>
      <c r="M5" s="106" t="s">
        <v>408</v>
      </c>
      <c r="O5" s="106">
        <v>1</v>
      </c>
      <c r="W5" s="106">
        <f t="shared" si="0"/>
        <v>1</v>
      </c>
      <c r="Z5" s="106">
        <v>1</v>
      </c>
      <c r="AG5" s="106">
        <f t="shared" si="1"/>
        <v>1</v>
      </c>
      <c r="AH5" s="106">
        <f t="shared" si="2"/>
        <v>0</v>
      </c>
      <c r="AI5" s="106">
        <f t="shared" si="3"/>
        <v>-1</v>
      </c>
      <c r="AJ5" s="106">
        <f t="shared" si="4"/>
        <v>1</v>
      </c>
      <c r="AK5" s="106">
        <f t="shared" si="5"/>
        <v>0</v>
      </c>
      <c r="AL5" s="106">
        <f t="shared" si="6"/>
        <v>0</v>
      </c>
      <c r="AM5" s="106">
        <f t="shared" si="7"/>
        <v>0</v>
      </c>
      <c r="AN5" s="106">
        <f t="shared" si="8"/>
        <v>0</v>
      </c>
      <c r="AO5" s="106">
        <f t="shared" si="9"/>
        <v>0</v>
      </c>
      <c r="AP5" s="106">
        <f t="shared" si="10"/>
        <v>0</v>
      </c>
      <c r="AQ5" s="199">
        <f t="shared" si="11"/>
        <v>0</v>
      </c>
      <c r="AS5" s="202">
        <f t="shared" si="12"/>
        <v>0</v>
      </c>
      <c r="AX5" s="201"/>
      <c r="BC5" s="201"/>
      <c r="BD5" s="200">
        <f t="shared" si="13"/>
        <v>0</v>
      </c>
      <c r="BE5" s="202">
        <f t="shared" si="14"/>
        <v>0</v>
      </c>
      <c r="BH5" s="108">
        <v>516355</v>
      </c>
      <c r="BI5" s="108">
        <v>173076</v>
      </c>
      <c r="BJ5" s="108" t="s">
        <v>409</v>
      </c>
      <c r="BK5" s="108" t="s">
        <v>155</v>
      </c>
      <c r="BN5" s="108" t="s">
        <v>127</v>
      </c>
      <c r="BS5" s="108" t="s">
        <v>136</v>
      </c>
      <c r="BT5" s="108" t="s">
        <v>410</v>
      </c>
      <c r="BU5" s="108" t="s">
        <v>294</v>
      </c>
    </row>
    <row r="6" spans="1:73" ht="20.100000000000001" customHeight="1" x14ac:dyDescent="0.3">
      <c r="A6" s="108" t="s">
        <v>411</v>
      </c>
      <c r="B6" s="108" t="s">
        <v>387</v>
      </c>
      <c r="D6" s="101">
        <v>43749</v>
      </c>
      <c r="E6" s="101">
        <v>44845</v>
      </c>
      <c r="F6" s="101">
        <v>43754</v>
      </c>
      <c r="G6" s="101">
        <v>44582</v>
      </c>
      <c r="H6" s="106" t="s">
        <v>196</v>
      </c>
      <c r="I6" s="106" t="s">
        <v>249</v>
      </c>
      <c r="J6" s="188" t="s">
        <v>294</v>
      </c>
      <c r="K6" s="108" t="s">
        <v>412</v>
      </c>
      <c r="L6" s="108" t="s">
        <v>413</v>
      </c>
      <c r="M6" s="106" t="s">
        <v>414</v>
      </c>
      <c r="W6" s="106">
        <f t="shared" si="0"/>
        <v>0</v>
      </c>
      <c r="Y6" s="106">
        <v>2</v>
      </c>
      <c r="Z6" s="106">
        <v>5</v>
      </c>
      <c r="AC6" s="106">
        <v>2</v>
      </c>
      <c r="AG6" s="106">
        <f t="shared" si="1"/>
        <v>9</v>
      </c>
      <c r="AH6" s="106">
        <f t="shared" si="2"/>
        <v>0</v>
      </c>
      <c r="AI6" s="106">
        <f t="shared" si="3"/>
        <v>2</v>
      </c>
      <c r="AJ6" s="106">
        <f t="shared" si="4"/>
        <v>5</v>
      </c>
      <c r="AK6" s="106">
        <f t="shared" si="5"/>
        <v>0</v>
      </c>
      <c r="AL6" s="106">
        <f t="shared" si="6"/>
        <v>0</v>
      </c>
      <c r="AM6" s="106">
        <f t="shared" si="7"/>
        <v>2</v>
      </c>
      <c r="AN6" s="106">
        <f t="shared" si="8"/>
        <v>0</v>
      </c>
      <c r="AO6" s="106">
        <f t="shared" si="9"/>
        <v>0</v>
      </c>
      <c r="AP6" s="106">
        <f t="shared" si="10"/>
        <v>0</v>
      </c>
      <c r="AQ6" s="199">
        <f t="shared" si="11"/>
        <v>9</v>
      </c>
      <c r="AS6" s="202">
        <f t="shared" si="12"/>
        <v>9</v>
      </c>
      <c r="AX6" s="201"/>
      <c r="BC6" s="201"/>
      <c r="BD6" s="200">
        <f t="shared" si="13"/>
        <v>0</v>
      </c>
      <c r="BE6" s="202">
        <f t="shared" si="14"/>
        <v>0</v>
      </c>
      <c r="BH6" s="108">
        <v>518559</v>
      </c>
      <c r="BI6" s="108">
        <v>174698</v>
      </c>
      <c r="BJ6" s="108" t="s">
        <v>415</v>
      </c>
      <c r="BK6" s="108" t="s">
        <v>152</v>
      </c>
      <c r="BS6" s="108" t="s">
        <v>136</v>
      </c>
      <c r="BT6" s="108" t="s">
        <v>416</v>
      </c>
      <c r="BU6" s="108" t="s">
        <v>294</v>
      </c>
    </row>
    <row r="7" spans="1:73" ht="20.100000000000001" customHeight="1" x14ac:dyDescent="0.3">
      <c r="A7" s="108" t="s">
        <v>417</v>
      </c>
      <c r="B7" s="108" t="s">
        <v>387</v>
      </c>
      <c r="D7" s="101">
        <v>42885</v>
      </c>
      <c r="E7" s="101">
        <v>43981</v>
      </c>
      <c r="F7" s="101">
        <v>43556</v>
      </c>
      <c r="G7" s="101">
        <v>44638</v>
      </c>
      <c r="H7" s="106" t="s">
        <v>196</v>
      </c>
      <c r="I7" s="106" t="s">
        <v>249</v>
      </c>
      <c r="J7" s="188" t="s">
        <v>294</v>
      </c>
      <c r="K7" s="108" t="s">
        <v>418</v>
      </c>
      <c r="L7" s="108" t="s">
        <v>419</v>
      </c>
      <c r="M7" s="106" t="s">
        <v>420</v>
      </c>
      <c r="N7" s="106">
        <v>1</v>
      </c>
      <c r="W7" s="106">
        <f t="shared" si="0"/>
        <v>1</v>
      </c>
      <c r="Z7" s="106">
        <v>1</v>
      </c>
      <c r="AG7" s="106">
        <f t="shared" si="1"/>
        <v>1</v>
      </c>
      <c r="AH7" s="106">
        <f t="shared" si="2"/>
        <v>-1</v>
      </c>
      <c r="AI7" s="106">
        <f t="shared" si="3"/>
        <v>0</v>
      </c>
      <c r="AJ7" s="106">
        <f t="shared" si="4"/>
        <v>1</v>
      </c>
      <c r="AK7" s="106">
        <f t="shared" si="5"/>
        <v>0</v>
      </c>
      <c r="AL7" s="106">
        <f t="shared" si="6"/>
        <v>0</v>
      </c>
      <c r="AM7" s="106">
        <f t="shared" si="7"/>
        <v>0</v>
      </c>
      <c r="AN7" s="106">
        <f t="shared" si="8"/>
        <v>0</v>
      </c>
      <c r="AO7" s="106">
        <f t="shared" si="9"/>
        <v>0</v>
      </c>
      <c r="AP7" s="106">
        <f t="shared" si="10"/>
        <v>0</v>
      </c>
      <c r="AQ7" s="199">
        <f t="shared" si="11"/>
        <v>0</v>
      </c>
      <c r="AS7" s="202">
        <f t="shared" si="12"/>
        <v>0</v>
      </c>
      <c r="AX7" s="201"/>
      <c r="BC7" s="201"/>
      <c r="BD7" s="200">
        <f t="shared" si="13"/>
        <v>0</v>
      </c>
      <c r="BE7" s="202">
        <f t="shared" si="14"/>
        <v>0</v>
      </c>
      <c r="BH7" s="108">
        <v>521779</v>
      </c>
      <c r="BI7" s="108">
        <v>176827</v>
      </c>
      <c r="BJ7" s="108" t="s">
        <v>421</v>
      </c>
      <c r="BK7" s="108" t="s">
        <v>142</v>
      </c>
      <c r="BU7" s="108" t="s">
        <v>294</v>
      </c>
    </row>
    <row r="8" spans="1:73" ht="20.100000000000001" customHeight="1" x14ac:dyDescent="0.3">
      <c r="A8" s="108" t="s">
        <v>422</v>
      </c>
      <c r="B8" s="108" t="s">
        <v>423</v>
      </c>
      <c r="D8" s="101">
        <v>43334</v>
      </c>
      <c r="E8" s="101">
        <v>44430</v>
      </c>
      <c r="F8" s="101">
        <v>44089</v>
      </c>
      <c r="G8" s="101">
        <v>44651</v>
      </c>
      <c r="H8" s="108" t="s">
        <v>196</v>
      </c>
      <c r="I8" s="106" t="s">
        <v>249</v>
      </c>
      <c r="J8" s="188" t="s">
        <v>294</v>
      </c>
      <c r="K8" s="108" t="s">
        <v>424</v>
      </c>
      <c r="L8" s="108" t="s">
        <v>425</v>
      </c>
      <c r="M8" s="108" t="s">
        <v>426</v>
      </c>
      <c r="N8" s="106">
        <v>1</v>
      </c>
      <c r="O8" s="106">
        <v>2</v>
      </c>
      <c r="W8" s="106">
        <f t="shared" si="0"/>
        <v>3</v>
      </c>
      <c r="X8" s="106">
        <v>5</v>
      </c>
      <c r="Y8" s="106">
        <v>5</v>
      </c>
      <c r="AG8" s="106">
        <f t="shared" si="1"/>
        <v>10</v>
      </c>
      <c r="AH8" s="106">
        <f t="shared" si="2"/>
        <v>4</v>
      </c>
      <c r="AI8" s="106">
        <f t="shared" si="3"/>
        <v>3</v>
      </c>
      <c r="AJ8" s="106">
        <f t="shared" si="4"/>
        <v>0</v>
      </c>
      <c r="AK8" s="106">
        <f t="shared" si="5"/>
        <v>0</v>
      </c>
      <c r="AL8" s="106">
        <f t="shared" si="6"/>
        <v>0</v>
      </c>
      <c r="AM8" s="106">
        <f t="shared" si="7"/>
        <v>0</v>
      </c>
      <c r="AN8" s="106">
        <f t="shared" si="8"/>
        <v>0</v>
      </c>
      <c r="AO8" s="106">
        <f t="shared" si="9"/>
        <v>0</v>
      </c>
      <c r="AP8" s="106">
        <f t="shared" si="10"/>
        <v>0</v>
      </c>
      <c r="AQ8" s="199">
        <f t="shared" si="11"/>
        <v>7</v>
      </c>
      <c r="AR8" s="200" t="s">
        <v>294</v>
      </c>
      <c r="AS8" s="202">
        <f t="shared" si="12"/>
        <v>7</v>
      </c>
      <c r="AX8" s="201"/>
      <c r="BC8" s="201"/>
      <c r="BD8" s="200">
        <f t="shared" si="13"/>
        <v>0</v>
      </c>
      <c r="BE8" s="202">
        <f t="shared" si="14"/>
        <v>0</v>
      </c>
      <c r="BH8" s="108">
        <v>514440</v>
      </c>
      <c r="BI8" s="108">
        <v>171238</v>
      </c>
      <c r="BJ8" s="108" t="s">
        <v>427</v>
      </c>
      <c r="BK8" s="108" t="s">
        <v>162</v>
      </c>
      <c r="BO8" s="108" t="s">
        <v>129</v>
      </c>
      <c r="BP8" s="108" t="s">
        <v>428</v>
      </c>
      <c r="BS8" s="108" t="s">
        <v>136</v>
      </c>
      <c r="BT8" s="108" t="s">
        <v>429</v>
      </c>
      <c r="BU8" s="108" t="s">
        <v>294</v>
      </c>
    </row>
    <row r="9" spans="1:73" ht="20.100000000000001" customHeight="1" x14ac:dyDescent="0.3">
      <c r="A9" s="108" t="s">
        <v>430</v>
      </c>
      <c r="B9" s="108" t="s">
        <v>387</v>
      </c>
      <c r="D9" s="101">
        <v>42592</v>
      </c>
      <c r="E9" s="101">
        <v>43687</v>
      </c>
      <c r="F9" s="101">
        <v>43003</v>
      </c>
      <c r="G9" s="101">
        <v>44651</v>
      </c>
      <c r="H9" s="108" t="s">
        <v>196</v>
      </c>
      <c r="I9" s="106" t="s">
        <v>249</v>
      </c>
      <c r="J9" s="188" t="s">
        <v>294</v>
      </c>
      <c r="K9" s="108" t="s">
        <v>431</v>
      </c>
      <c r="L9" s="108" t="s">
        <v>432</v>
      </c>
      <c r="M9" s="108" t="s">
        <v>433</v>
      </c>
      <c r="N9" s="106">
        <v>1</v>
      </c>
      <c r="O9" s="106">
        <v>1</v>
      </c>
      <c r="W9" s="106">
        <f t="shared" si="0"/>
        <v>2</v>
      </c>
      <c r="AA9" s="106">
        <v>2</v>
      </c>
      <c r="AG9" s="106">
        <f t="shared" si="1"/>
        <v>2</v>
      </c>
      <c r="AH9" s="106">
        <f t="shared" si="2"/>
        <v>-1</v>
      </c>
      <c r="AI9" s="106">
        <f t="shared" si="3"/>
        <v>-1</v>
      </c>
      <c r="AJ9" s="106">
        <f t="shared" si="4"/>
        <v>0</v>
      </c>
      <c r="AK9" s="106">
        <f t="shared" si="5"/>
        <v>2</v>
      </c>
      <c r="AL9" s="106">
        <f t="shared" si="6"/>
        <v>0</v>
      </c>
      <c r="AM9" s="106">
        <f t="shared" si="7"/>
        <v>0</v>
      </c>
      <c r="AN9" s="106">
        <f t="shared" si="8"/>
        <v>0</v>
      </c>
      <c r="AO9" s="106">
        <f t="shared" si="9"/>
        <v>0</v>
      </c>
      <c r="AP9" s="106">
        <f t="shared" si="10"/>
        <v>0</v>
      </c>
      <c r="AQ9" s="199">
        <f t="shared" si="11"/>
        <v>0</v>
      </c>
      <c r="AS9" s="202">
        <f t="shared" si="12"/>
        <v>0</v>
      </c>
      <c r="AX9" s="201"/>
      <c r="BC9" s="201"/>
      <c r="BD9" s="200">
        <f t="shared" si="13"/>
        <v>0</v>
      </c>
      <c r="BE9" s="202">
        <f t="shared" si="14"/>
        <v>0</v>
      </c>
      <c r="BH9" s="108">
        <v>517502</v>
      </c>
      <c r="BI9" s="108">
        <v>174565</v>
      </c>
      <c r="BJ9" s="108" t="s">
        <v>409</v>
      </c>
      <c r="BK9" s="108" t="s">
        <v>155</v>
      </c>
      <c r="BN9" s="108" t="s">
        <v>127</v>
      </c>
      <c r="BS9" s="108" t="s">
        <v>136</v>
      </c>
      <c r="BT9" s="108" t="s">
        <v>434</v>
      </c>
      <c r="BU9" s="108" t="s">
        <v>294</v>
      </c>
    </row>
    <row r="10" spans="1:73" ht="20.100000000000001" customHeight="1" x14ac:dyDescent="0.3">
      <c r="A10" s="108" t="s">
        <v>435</v>
      </c>
      <c r="B10" s="108" t="s">
        <v>387</v>
      </c>
      <c r="D10" s="101">
        <v>43018</v>
      </c>
      <c r="E10" s="101">
        <v>44317</v>
      </c>
      <c r="F10" s="101">
        <v>43801</v>
      </c>
      <c r="G10" s="101">
        <v>44651</v>
      </c>
      <c r="H10" s="106" t="s">
        <v>196</v>
      </c>
      <c r="I10" s="106" t="s">
        <v>300</v>
      </c>
      <c r="J10" s="188" t="s">
        <v>294</v>
      </c>
      <c r="K10" s="108" t="s">
        <v>436</v>
      </c>
      <c r="L10" s="108" t="s">
        <v>437</v>
      </c>
      <c r="M10" s="106" t="s">
        <v>438</v>
      </c>
      <c r="W10" s="106">
        <f t="shared" si="0"/>
        <v>0</v>
      </c>
      <c r="X10" s="106">
        <v>11</v>
      </c>
      <c r="Y10" s="106">
        <v>11</v>
      </c>
      <c r="AG10" s="106">
        <f t="shared" si="1"/>
        <v>22</v>
      </c>
      <c r="AH10" s="106">
        <f t="shared" si="2"/>
        <v>11</v>
      </c>
      <c r="AI10" s="106">
        <f t="shared" si="3"/>
        <v>11</v>
      </c>
      <c r="AJ10" s="106">
        <f t="shared" si="4"/>
        <v>0</v>
      </c>
      <c r="AK10" s="106">
        <f t="shared" si="5"/>
        <v>0</v>
      </c>
      <c r="AL10" s="106">
        <f t="shared" si="6"/>
        <v>0</v>
      </c>
      <c r="AM10" s="106">
        <f t="shared" si="7"/>
        <v>0</v>
      </c>
      <c r="AN10" s="106">
        <f t="shared" si="8"/>
        <v>0</v>
      </c>
      <c r="AO10" s="106">
        <f t="shared" si="9"/>
        <v>0</v>
      </c>
      <c r="AP10" s="106">
        <f t="shared" si="10"/>
        <v>0</v>
      </c>
      <c r="AQ10" s="199">
        <f t="shared" si="11"/>
        <v>22</v>
      </c>
      <c r="AR10" s="200" t="s">
        <v>294</v>
      </c>
      <c r="AS10" s="202">
        <f t="shared" si="12"/>
        <v>22</v>
      </c>
      <c r="AX10" s="201"/>
      <c r="BC10" s="201"/>
      <c r="BD10" s="200">
        <f t="shared" si="13"/>
        <v>0</v>
      </c>
      <c r="BE10" s="202">
        <f t="shared" si="14"/>
        <v>0</v>
      </c>
      <c r="BH10" s="108">
        <v>515918</v>
      </c>
      <c r="BI10" s="108">
        <v>171031</v>
      </c>
      <c r="BJ10" s="108" t="s">
        <v>404</v>
      </c>
      <c r="BK10" s="108" t="s">
        <v>128</v>
      </c>
      <c r="BM10" s="108" t="s">
        <v>128</v>
      </c>
      <c r="BU10" s="108" t="s">
        <v>294</v>
      </c>
    </row>
    <row r="11" spans="1:73" ht="20.100000000000001" customHeight="1" x14ac:dyDescent="0.3">
      <c r="A11" s="108" t="s">
        <v>439</v>
      </c>
      <c r="B11" s="108" t="s">
        <v>393</v>
      </c>
      <c r="D11" s="101">
        <v>43038</v>
      </c>
      <c r="E11" s="101">
        <v>44317</v>
      </c>
      <c r="F11" s="101">
        <v>43840</v>
      </c>
      <c r="G11" s="101">
        <v>44651</v>
      </c>
      <c r="H11" s="108" t="s">
        <v>196</v>
      </c>
      <c r="I11" s="106" t="s">
        <v>249</v>
      </c>
      <c r="J11" s="188" t="s">
        <v>294</v>
      </c>
      <c r="K11" s="108" t="s">
        <v>440</v>
      </c>
      <c r="L11" s="108" t="s">
        <v>441</v>
      </c>
      <c r="M11" s="108" t="s">
        <v>426</v>
      </c>
      <c r="P11" s="106">
        <v>2</v>
      </c>
      <c r="W11" s="106">
        <f t="shared" si="0"/>
        <v>2</v>
      </c>
      <c r="AA11" s="106">
        <v>1</v>
      </c>
      <c r="AG11" s="106">
        <f t="shared" si="1"/>
        <v>1</v>
      </c>
      <c r="AH11" s="106">
        <f t="shared" si="2"/>
        <v>0</v>
      </c>
      <c r="AI11" s="106">
        <f t="shared" si="3"/>
        <v>0</v>
      </c>
      <c r="AJ11" s="106">
        <f t="shared" si="4"/>
        <v>-2</v>
      </c>
      <c r="AK11" s="106">
        <f t="shared" si="5"/>
        <v>1</v>
      </c>
      <c r="AL11" s="106">
        <f t="shared" si="6"/>
        <v>0</v>
      </c>
      <c r="AM11" s="106">
        <f t="shared" si="7"/>
        <v>0</v>
      </c>
      <c r="AN11" s="106">
        <f t="shared" si="8"/>
        <v>0</v>
      </c>
      <c r="AO11" s="106">
        <f t="shared" si="9"/>
        <v>0</v>
      </c>
      <c r="AP11" s="106">
        <f t="shared" si="10"/>
        <v>0</v>
      </c>
      <c r="AQ11" s="199">
        <f t="shared" si="11"/>
        <v>-1</v>
      </c>
      <c r="AS11" s="202">
        <f t="shared" si="12"/>
        <v>-1</v>
      </c>
      <c r="AX11" s="201"/>
      <c r="BC11" s="201"/>
      <c r="BD11" s="200">
        <f t="shared" si="13"/>
        <v>0</v>
      </c>
      <c r="BE11" s="202">
        <f t="shared" si="14"/>
        <v>0</v>
      </c>
      <c r="BH11" s="108">
        <v>514501</v>
      </c>
      <c r="BI11" s="108">
        <v>170687</v>
      </c>
      <c r="BJ11" s="108" t="s">
        <v>427</v>
      </c>
      <c r="BK11" s="108" t="s">
        <v>162</v>
      </c>
      <c r="BS11" s="108" t="s">
        <v>136</v>
      </c>
      <c r="BT11" s="108" t="s">
        <v>442</v>
      </c>
    </row>
    <row r="12" spans="1:73" ht="20.100000000000001" customHeight="1" x14ac:dyDescent="0.3">
      <c r="A12" s="108" t="s">
        <v>443</v>
      </c>
      <c r="B12" s="108" t="s">
        <v>387</v>
      </c>
      <c r="D12" s="101">
        <v>42821</v>
      </c>
      <c r="E12" s="101">
        <v>43917</v>
      </c>
      <c r="F12" s="101">
        <v>42979</v>
      </c>
      <c r="G12" s="101">
        <v>44364</v>
      </c>
      <c r="H12" s="106" t="s">
        <v>196</v>
      </c>
      <c r="I12" s="106" t="s">
        <v>249</v>
      </c>
      <c r="J12" s="188" t="s">
        <v>294</v>
      </c>
      <c r="K12" s="108" t="s">
        <v>444</v>
      </c>
      <c r="L12" s="108" t="s">
        <v>445</v>
      </c>
      <c r="M12" s="106" t="s">
        <v>446</v>
      </c>
      <c r="P12" s="106">
        <v>1</v>
      </c>
      <c r="W12" s="106">
        <f t="shared" si="0"/>
        <v>1</v>
      </c>
      <c r="AA12" s="106">
        <v>1</v>
      </c>
      <c r="AG12" s="106">
        <f t="shared" si="1"/>
        <v>1</v>
      </c>
      <c r="AH12" s="106">
        <f t="shared" si="2"/>
        <v>0</v>
      </c>
      <c r="AI12" s="106">
        <f t="shared" si="3"/>
        <v>0</v>
      </c>
      <c r="AJ12" s="106">
        <f t="shared" si="4"/>
        <v>-1</v>
      </c>
      <c r="AK12" s="106">
        <f t="shared" si="5"/>
        <v>1</v>
      </c>
      <c r="AL12" s="106">
        <f t="shared" si="6"/>
        <v>0</v>
      </c>
      <c r="AM12" s="106">
        <f t="shared" si="7"/>
        <v>0</v>
      </c>
      <c r="AN12" s="106">
        <f t="shared" si="8"/>
        <v>0</v>
      </c>
      <c r="AO12" s="106">
        <f t="shared" si="9"/>
        <v>0</v>
      </c>
      <c r="AP12" s="106">
        <f t="shared" si="10"/>
        <v>0</v>
      </c>
      <c r="AQ12" s="199">
        <f t="shared" si="11"/>
        <v>0</v>
      </c>
      <c r="AS12" s="202">
        <f t="shared" si="12"/>
        <v>0</v>
      </c>
      <c r="AX12" s="201"/>
      <c r="BC12" s="201"/>
      <c r="BD12" s="200">
        <f t="shared" si="13"/>
        <v>0</v>
      </c>
      <c r="BE12" s="202">
        <f t="shared" si="14"/>
        <v>0</v>
      </c>
      <c r="BH12" s="108">
        <v>514468</v>
      </c>
      <c r="BI12" s="108">
        <v>172144</v>
      </c>
      <c r="BJ12" s="108" t="s">
        <v>447</v>
      </c>
      <c r="BK12" s="108" t="s">
        <v>156</v>
      </c>
      <c r="BU12" s="108" t="s">
        <v>294</v>
      </c>
    </row>
    <row r="13" spans="1:73" ht="20.100000000000001" customHeight="1" x14ac:dyDescent="0.3">
      <c r="A13" s="108" t="s">
        <v>448</v>
      </c>
      <c r="B13" s="108" t="s">
        <v>400</v>
      </c>
      <c r="D13" s="101">
        <v>43214</v>
      </c>
      <c r="E13" s="101">
        <v>44310</v>
      </c>
      <c r="F13" s="101">
        <v>43741</v>
      </c>
      <c r="G13" s="101">
        <v>44317</v>
      </c>
      <c r="H13" s="108" t="s">
        <v>196</v>
      </c>
      <c r="I13" s="106" t="s">
        <v>249</v>
      </c>
      <c r="J13" s="188" t="s">
        <v>294</v>
      </c>
      <c r="K13" s="108" t="s">
        <v>449</v>
      </c>
      <c r="L13" s="108" t="s">
        <v>450</v>
      </c>
      <c r="M13" s="108" t="s">
        <v>451</v>
      </c>
      <c r="W13" s="106">
        <f t="shared" si="0"/>
        <v>0</v>
      </c>
      <c r="X13" s="106">
        <v>1</v>
      </c>
      <c r="AG13" s="106">
        <f t="shared" si="1"/>
        <v>1</v>
      </c>
      <c r="AH13" s="106">
        <f t="shared" si="2"/>
        <v>1</v>
      </c>
      <c r="AI13" s="106">
        <f t="shared" si="3"/>
        <v>0</v>
      </c>
      <c r="AJ13" s="106">
        <f t="shared" si="4"/>
        <v>0</v>
      </c>
      <c r="AK13" s="106">
        <f t="shared" si="5"/>
        <v>0</v>
      </c>
      <c r="AL13" s="106">
        <f t="shared" si="6"/>
        <v>0</v>
      </c>
      <c r="AM13" s="106">
        <f t="shared" si="7"/>
        <v>0</v>
      </c>
      <c r="AN13" s="106">
        <f t="shared" si="8"/>
        <v>0</v>
      </c>
      <c r="AO13" s="106">
        <f t="shared" si="9"/>
        <v>0</v>
      </c>
      <c r="AP13" s="106">
        <f t="shared" si="10"/>
        <v>0</v>
      </c>
      <c r="AQ13" s="199">
        <f t="shared" si="11"/>
        <v>1</v>
      </c>
      <c r="AS13" s="202">
        <f t="shared" si="12"/>
        <v>1</v>
      </c>
      <c r="AX13" s="201"/>
      <c r="BC13" s="201"/>
      <c r="BD13" s="200">
        <f t="shared" si="13"/>
        <v>0</v>
      </c>
      <c r="BE13" s="202">
        <f t="shared" si="14"/>
        <v>0</v>
      </c>
      <c r="BH13" s="108">
        <v>515313</v>
      </c>
      <c r="BI13" s="108">
        <v>173179</v>
      </c>
      <c r="BJ13" s="108" t="s">
        <v>452</v>
      </c>
      <c r="BK13" s="108" t="s">
        <v>153</v>
      </c>
      <c r="BU13" s="108" t="s">
        <v>294</v>
      </c>
    </row>
    <row r="14" spans="1:73" ht="20.100000000000001" customHeight="1" x14ac:dyDescent="0.3">
      <c r="A14" s="108" t="s">
        <v>453</v>
      </c>
      <c r="B14" s="108" t="s">
        <v>387</v>
      </c>
      <c r="D14" s="101">
        <v>43196</v>
      </c>
      <c r="E14" s="101">
        <v>44292</v>
      </c>
      <c r="F14" s="101">
        <v>43435</v>
      </c>
      <c r="G14" s="101">
        <v>44327</v>
      </c>
      <c r="H14" s="106" t="s">
        <v>196</v>
      </c>
      <c r="I14" s="106" t="s">
        <v>249</v>
      </c>
      <c r="J14" s="188" t="s">
        <v>294</v>
      </c>
      <c r="K14" s="108" t="s">
        <v>454</v>
      </c>
      <c r="L14" s="108" t="s">
        <v>455</v>
      </c>
      <c r="M14" s="106" t="s">
        <v>456</v>
      </c>
      <c r="R14" s="106">
        <v>1</v>
      </c>
      <c r="W14" s="106">
        <f t="shared" si="0"/>
        <v>1</v>
      </c>
      <c r="AC14" s="106">
        <v>1</v>
      </c>
      <c r="AG14" s="106">
        <f t="shared" si="1"/>
        <v>1</v>
      </c>
      <c r="AH14" s="106">
        <f t="shared" si="2"/>
        <v>0</v>
      </c>
      <c r="AI14" s="106">
        <f t="shared" si="3"/>
        <v>0</v>
      </c>
      <c r="AJ14" s="106">
        <f t="shared" si="4"/>
        <v>0</v>
      </c>
      <c r="AK14" s="106">
        <f t="shared" si="5"/>
        <v>0</v>
      </c>
      <c r="AL14" s="106">
        <f t="shared" si="6"/>
        <v>-1</v>
      </c>
      <c r="AM14" s="106">
        <f t="shared" si="7"/>
        <v>1</v>
      </c>
      <c r="AN14" s="106">
        <f t="shared" si="8"/>
        <v>0</v>
      </c>
      <c r="AO14" s="106">
        <f t="shared" si="9"/>
        <v>0</v>
      </c>
      <c r="AP14" s="106">
        <f t="shared" si="10"/>
        <v>0</v>
      </c>
      <c r="AQ14" s="199">
        <f t="shared" si="11"/>
        <v>0</v>
      </c>
      <c r="AS14" s="202">
        <f t="shared" si="12"/>
        <v>0</v>
      </c>
      <c r="AX14" s="201"/>
      <c r="BC14" s="201"/>
      <c r="BD14" s="200">
        <f t="shared" si="13"/>
        <v>0</v>
      </c>
      <c r="BE14" s="202">
        <f t="shared" si="14"/>
        <v>0</v>
      </c>
      <c r="BH14" s="108">
        <v>520119</v>
      </c>
      <c r="BI14" s="108">
        <v>174521</v>
      </c>
      <c r="BJ14" s="108" t="s">
        <v>397</v>
      </c>
      <c r="BK14" s="108" t="s">
        <v>125</v>
      </c>
      <c r="BS14" s="108" t="s">
        <v>136</v>
      </c>
      <c r="BT14" s="108" t="s">
        <v>457</v>
      </c>
      <c r="BU14" s="108" t="s">
        <v>294</v>
      </c>
    </row>
    <row r="15" spans="1:73" ht="20.100000000000001" customHeight="1" x14ac:dyDescent="0.3">
      <c r="A15" s="108" t="s">
        <v>458</v>
      </c>
      <c r="B15" s="108" t="s">
        <v>387</v>
      </c>
      <c r="D15" s="101">
        <v>43203</v>
      </c>
      <c r="E15" s="101">
        <v>44299</v>
      </c>
      <c r="F15" s="101">
        <v>43434</v>
      </c>
      <c r="G15" s="101">
        <v>44629</v>
      </c>
      <c r="H15" s="106" t="s">
        <v>196</v>
      </c>
      <c r="I15" s="106" t="s">
        <v>249</v>
      </c>
      <c r="J15" s="188" t="s">
        <v>294</v>
      </c>
      <c r="K15" s="108" t="s">
        <v>459</v>
      </c>
      <c r="L15" s="108" t="s">
        <v>460</v>
      </c>
      <c r="M15" s="106" t="s">
        <v>461</v>
      </c>
      <c r="P15" s="106">
        <v>1</v>
      </c>
      <c r="W15" s="106">
        <f t="shared" si="0"/>
        <v>1</v>
      </c>
      <c r="AB15" s="106">
        <v>1</v>
      </c>
      <c r="AG15" s="106">
        <f t="shared" si="1"/>
        <v>1</v>
      </c>
      <c r="AH15" s="106">
        <f t="shared" si="2"/>
        <v>0</v>
      </c>
      <c r="AI15" s="106">
        <f t="shared" si="3"/>
        <v>0</v>
      </c>
      <c r="AJ15" s="106">
        <f t="shared" si="4"/>
        <v>-1</v>
      </c>
      <c r="AK15" s="106">
        <f t="shared" si="5"/>
        <v>0</v>
      </c>
      <c r="AL15" s="106">
        <f t="shared" si="6"/>
        <v>1</v>
      </c>
      <c r="AM15" s="106">
        <f t="shared" si="7"/>
        <v>0</v>
      </c>
      <c r="AN15" s="106">
        <f t="shared" si="8"/>
        <v>0</v>
      </c>
      <c r="AO15" s="106">
        <f t="shared" si="9"/>
        <v>0</v>
      </c>
      <c r="AP15" s="106">
        <f t="shared" si="10"/>
        <v>0</v>
      </c>
      <c r="AQ15" s="199">
        <f t="shared" si="11"/>
        <v>0</v>
      </c>
      <c r="AS15" s="202">
        <f t="shared" si="12"/>
        <v>0</v>
      </c>
      <c r="AX15" s="201"/>
      <c r="BC15" s="201"/>
      <c r="BD15" s="200">
        <f t="shared" si="13"/>
        <v>0</v>
      </c>
      <c r="BE15" s="202">
        <f t="shared" si="14"/>
        <v>0</v>
      </c>
      <c r="BH15" s="108">
        <v>517655</v>
      </c>
      <c r="BI15" s="108">
        <v>172610</v>
      </c>
      <c r="BJ15" s="108" t="s">
        <v>462</v>
      </c>
      <c r="BK15" s="108" t="s">
        <v>144</v>
      </c>
    </row>
    <row r="16" spans="1:73" ht="20.100000000000001" customHeight="1" x14ac:dyDescent="0.3">
      <c r="A16" s="108" t="s">
        <v>463</v>
      </c>
      <c r="B16" s="108" t="s">
        <v>400</v>
      </c>
      <c r="D16" s="101">
        <v>43048</v>
      </c>
      <c r="E16" s="101">
        <v>44317</v>
      </c>
      <c r="F16" s="101">
        <v>43347</v>
      </c>
      <c r="G16" s="101">
        <v>44439</v>
      </c>
      <c r="H16" s="106" t="s">
        <v>196</v>
      </c>
      <c r="I16" s="106" t="s">
        <v>249</v>
      </c>
      <c r="J16" s="188" t="s">
        <v>294</v>
      </c>
      <c r="K16" s="108" t="s">
        <v>464</v>
      </c>
      <c r="L16" s="108" t="s">
        <v>465</v>
      </c>
      <c r="M16" s="106" t="s">
        <v>466</v>
      </c>
      <c r="W16" s="106">
        <f t="shared" si="0"/>
        <v>0</v>
      </c>
      <c r="X16" s="106">
        <v>1</v>
      </c>
      <c r="AG16" s="106">
        <f t="shared" si="1"/>
        <v>1</v>
      </c>
      <c r="AH16" s="106">
        <f t="shared" si="2"/>
        <v>1</v>
      </c>
      <c r="AI16" s="106">
        <f t="shared" si="3"/>
        <v>0</v>
      </c>
      <c r="AJ16" s="106">
        <f t="shared" si="4"/>
        <v>0</v>
      </c>
      <c r="AK16" s="106">
        <f t="shared" si="5"/>
        <v>0</v>
      </c>
      <c r="AL16" s="106">
        <f t="shared" si="6"/>
        <v>0</v>
      </c>
      <c r="AM16" s="106">
        <f t="shared" si="7"/>
        <v>0</v>
      </c>
      <c r="AN16" s="106">
        <f t="shared" si="8"/>
        <v>0</v>
      </c>
      <c r="AO16" s="106">
        <f t="shared" si="9"/>
        <v>0</v>
      </c>
      <c r="AP16" s="106">
        <f t="shared" si="10"/>
        <v>0</v>
      </c>
      <c r="AQ16" s="199">
        <f t="shared" si="11"/>
        <v>1</v>
      </c>
      <c r="AS16" s="202">
        <f t="shared" si="12"/>
        <v>1</v>
      </c>
      <c r="AX16" s="201"/>
      <c r="BC16" s="201"/>
      <c r="BD16" s="200">
        <f t="shared" si="13"/>
        <v>0</v>
      </c>
      <c r="BE16" s="202">
        <f t="shared" si="14"/>
        <v>0</v>
      </c>
      <c r="BH16" s="108">
        <v>521310</v>
      </c>
      <c r="BI16" s="108">
        <v>175864</v>
      </c>
      <c r="BJ16" s="108" t="s">
        <v>467</v>
      </c>
      <c r="BK16" s="108" t="s">
        <v>163</v>
      </c>
      <c r="BO16" s="108" t="s">
        <v>129</v>
      </c>
      <c r="BP16" s="108" t="s">
        <v>468</v>
      </c>
      <c r="BS16" s="108" t="s">
        <v>136</v>
      </c>
      <c r="BT16" s="108" t="s">
        <v>469</v>
      </c>
      <c r="BU16" s="108" t="s">
        <v>294</v>
      </c>
    </row>
    <row r="17" spans="1:73" ht="20.100000000000001" customHeight="1" x14ac:dyDescent="0.3">
      <c r="A17" s="108" t="s">
        <v>470</v>
      </c>
      <c r="B17" s="108" t="s">
        <v>387</v>
      </c>
      <c r="D17" s="101">
        <v>43174</v>
      </c>
      <c r="E17" s="101">
        <v>44270</v>
      </c>
      <c r="F17" s="101">
        <v>43955</v>
      </c>
      <c r="G17" s="101">
        <v>44651</v>
      </c>
      <c r="H17" s="106" t="s">
        <v>196</v>
      </c>
      <c r="I17" s="106" t="s">
        <v>249</v>
      </c>
      <c r="J17" s="188" t="s">
        <v>294</v>
      </c>
      <c r="K17" s="108" t="s">
        <v>471</v>
      </c>
      <c r="L17" s="108" t="s">
        <v>472</v>
      </c>
      <c r="M17" s="106" t="s">
        <v>473</v>
      </c>
      <c r="W17" s="106">
        <f t="shared" si="0"/>
        <v>0</v>
      </c>
      <c r="AA17" s="106">
        <v>1</v>
      </c>
      <c r="AG17" s="106">
        <f t="shared" si="1"/>
        <v>1</v>
      </c>
      <c r="AH17" s="106">
        <f t="shared" si="2"/>
        <v>0</v>
      </c>
      <c r="AI17" s="106">
        <f t="shared" si="3"/>
        <v>0</v>
      </c>
      <c r="AJ17" s="106">
        <f t="shared" si="4"/>
        <v>0</v>
      </c>
      <c r="AK17" s="106">
        <f t="shared" si="5"/>
        <v>1</v>
      </c>
      <c r="AL17" s="106">
        <f t="shared" si="6"/>
        <v>0</v>
      </c>
      <c r="AM17" s="106">
        <f t="shared" si="7"/>
        <v>0</v>
      </c>
      <c r="AN17" s="106">
        <f t="shared" si="8"/>
        <v>0</v>
      </c>
      <c r="AO17" s="106">
        <f t="shared" si="9"/>
        <v>0</v>
      </c>
      <c r="AP17" s="106">
        <f t="shared" si="10"/>
        <v>0</v>
      </c>
      <c r="AQ17" s="199">
        <f t="shared" si="11"/>
        <v>1</v>
      </c>
      <c r="AS17" s="202">
        <f t="shared" si="12"/>
        <v>1</v>
      </c>
      <c r="AX17" s="201"/>
      <c r="BC17" s="201"/>
      <c r="BD17" s="200">
        <f t="shared" si="13"/>
        <v>0</v>
      </c>
      <c r="BE17" s="202">
        <f t="shared" si="14"/>
        <v>0</v>
      </c>
      <c r="BH17" s="108">
        <v>516426</v>
      </c>
      <c r="BI17" s="108">
        <v>173349</v>
      </c>
      <c r="BJ17" s="108" t="s">
        <v>409</v>
      </c>
      <c r="BK17" s="108" t="s">
        <v>155</v>
      </c>
      <c r="BM17" s="108" t="s">
        <v>130</v>
      </c>
      <c r="BS17" s="108" t="s">
        <v>136</v>
      </c>
      <c r="BT17" s="108" t="s">
        <v>410</v>
      </c>
      <c r="BU17" s="108" t="s">
        <v>294</v>
      </c>
    </row>
    <row r="18" spans="1:73" ht="20.100000000000001" customHeight="1" x14ac:dyDescent="0.3">
      <c r="A18" s="108" t="s">
        <v>474</v>
      </c>
      <c r="B18" s="108" t="s">
        <v>400</v>
      </c>
      <c r="C18" s="108" t="s">
        <v>223</v>
      </c>
      <c r="D18" s="101">
        <v>43097</v>
      </c>
      <c r="E18" s="101">
        <v>44317</v>
      </c>
      <c r="F18" s="101">
        <v>44166</v>
      </c>
      <c r="G18" s="101">
        <v>44470</v>
      </c>
      <c r="H18" s="108" t="s">
        <v>196</v>
      </c>
      <c r="I18" s="106" t="s">
        <v>249</v>
      </c>
      <c r="J18" s="188" t="s">
        <v>294</v>
      </c>
      <c r="K18" s="108" t="s">
        <v>475</v>
      </c>
      <c r="L18" s="108" t="s">
        <v>476</v>
      </c>
      <c r="M18" s="108" t="s">
        <v>477</v>
      </c>
      <c r="W18" s="106">
        <f t="shared" si="0"/>
        <v>0</v>
      </c>
      <c r="Z18" s="106">
        <v>1</v>
      </c>
      <c r="AG18" s="106">
        <f t="shared" si="1"/>
        <v>1</v>
      </c>
      <c r="AH18" s="106">
        <f t="shared" si="2"/>
        <v>0</v>
      </c>
      <c r="AI18" s="106">
        <f t="shared" si="3"/>
        <v>0</v>
      </c>
      <c r="AJ18" s="106">
        <f t="shared" si="4"/>
        <v>1</v>
      </c>
      <c r="AK18" s="106">
        <f t="shared" si="5"/>
        <v>0</v>
      </c>
      <c r="AL18" s="106">
        <f t="shared" si="6"/>
        <v>0</v>
      </c>
      <c r="AM18" s="106">
        <f t="shared" si="7"/>
        <v>0</v>
      </c>
      <c r="AN18" s="106">
        <f t="shared" si="8"/>
        <v>0</v>
      </c>
      <c r="AO18" s="106">
        <f t="shared" si="9"/>
        <v>0</v>
      </c>
      <c r="AP18" s="106">
        <f t="shared" si="10"/>
        <v>0</v>
      </c>
      <c r="AQ18" s="199">
        <f t="shared" si="11"/>
        <v>1</v>
      </c>
      <c r="AS18" s="202">
        <f t="shared" si="12"/>
        <v>1</v>
      </c>
      <c r="AX18" s="201"/>
      <c r="BC18" s="201"/>
      <c r="BD18" s="200">
        <f t="shared" si="13"/>
        <v>0</v>
      </c>
      <c r="BE18" s="202">
        <f t="shared" si="14"/>
        <v>0</v>
      </c>
      <c r="BH18" s="108">
        <v>515625</v>
      </c>
      <c r="BI18" s="108">
        <v>170998</v>
      </c>
      <c r="BJ18" s="108" t="s">
        <v>404</v>
      </c>
      <c r="BK18" s="108" t="s">
        <v>128</v>
      </c>
      <c r="BM18" s="108" t="s">
        <v>128</v>
      </c>
      <c r="BU18" s="108" t="s">
        <v>294</v>
      </c>
    </row>
    <row r="19" spans="1:73" ht="20.100000000000001" customHeight="1" x14ac:dyDescent="0.3">
      <c r="A19" s="108" t="s">
        <v>478</v>
      </c>
      <c r="B19" s="108" t="s">
        <v>387</v>
      </c>
      <c r="D19" s="101">
        <v>43193</v>
      </c>
      <c r="E19" s="101">
        <v>44289</v>
      </c>
      <c r="F19" s="101">
        <v>43525</v>
      </c>
      <c r="G19" s="101">
        <v>44635</v>
      </c>
      <c r="H19" s="106" t="s">
        <v>196</v>
      </c>
      <c r="I19" s="106" t="s">
        <v>249</v>
      </c>
      <c r="J19" s="188" t="s">
        <v>294</v>
      </c>
      <c r="K19" s="108" t="s">
        <v>479</v>
      </c>
      <c r="L19" s="108" t="s">
        <v>480</v>
      </c>
      <c r="M19" s="106" t="s">
        <v>481</v>
      </c>
      <c r="P19" s="106">
        <v>2</v>
      </c>
      <c r="W19" s="106">
        <f t="shared" si="0"/>
        <v>2</v>
      </c>
      <c r="AA19" s="106">
        <v>2</v>
      </c>
      <c r="AG19" s="106">
        <f t="shared" si="1"/>
        <v>2</v>
      </c>
      <c r="AH19" s="106">
        <f t="shared" si="2"/>
        <v>0</v>
      </c>
      <c r="AI19" s="106">
        <f t="shared" si="3"/>
        <v>0</v>
      </c>
      <c r="AJ19" s="106">
        <f t="shared" si="4"/>
        <v>-2</v>
      </c>
      <c r="AK19" s="106">
        <f t="shared" si="5"/>
        <v>2</v>
      </c>
      <c r="AL19" s="106">
        <f t="shared" si="6"/>
        <v>0</v>
      </c>
      <c r="AM19" s="106">
        <f t="shared" si="7"/>
        <v>0</v>
      </c>
      <c r="AN19" s="106">
        <f t="shared" si="8"/>
        <v>0</v>
      </c>
      <c r="AO19" s="106">
        <f t="shared" si="9"/>
        <v>0</v>
      </c>
      <c r="AP19" s="106">
        <f t="shared" si="10"/>
        <v>0</v>
      </c>
      <c r="AQ19" s="199">
        <f t="shared" si="11"/>
        <v>0</v>
      </c>
      <c r="AS19" s="202">
        <f t="shared" si="12"/>
        <v>0</v>
      </c>
      <c r="AX19" s="201"/>
      <c r="BC19" s="201"/>
      <c r="BD19" s="200">
        <f t="shared" si="13"/>
        <v>0</v>
      </c>
      <c r="BE19" s="202">
        <f t="shared" si="14"/>
        <v>0</v>
      </c>
      <c r="BH19" s="108">
        <v>522357</v>
      </c>
      <c r="BI19" s="108">
        <v>175528</v>
      </c>
      <c r="BJ19" s="108" t="s">
        <v>467</v>
      </c>
      <c r="BK19" s="108" t="s">
        <v>163</v>
      </c>
      <c r="BU19" s="108" t="s">
        <v>294</v>
      </c>
    </row>
    <row r="20" spans="1:73" ht="20.100000000000001" customHeight="1" x14ac:dyDescent="0.3">
      <c r="A20" s="108" t="s">
        <v>482</v>
      </c>
      <c r="B20" s="108" t="s">
        <v>387</v>
      </c>
      <c r="D20" s="101">
        <v>43454</v>
      </c>
      <c r="E20" s="101">
        <v>44550</v>
      </c>
      <c r="F20" s="101">
        <v>44075</v>
      </c>
      <c r="G20" s="101">
        <v>44568</v>
      </c>
      <c r="H20" s="106" t="s">
        <v>196</v>
      </c>
      <c r="I20" s="106" t="s">
        <v>249</v>
      </c>
      <c r="J20" s="188" t="s">
        <v>294</v>
      </c>
      <c r="K20" s="108" t="s">
        <v>483</v>
      </c>
      <c r="L20" s="108" t="s">
        <v>484</v>
      </c>
      <c r="M20" s="106" t="s">
        <v>485</v>
      </c>
      <c r="W20" s="106">
        <f t="shared" si="0"/>
        <v>0</v>
      </c>
      <c r="X20" s="106">
        <v>1</v>
      </c>
      <c r="AG20" s="106">
        <f t="shared" si="1"/>
        <v>1</v>
      </c>
      <c r="AH20" s="106">
        <f t="shared" si="2"/>
        <v>1</v>
      </c>
      <c r="AI20" s="106">
        <f t="shared" si="3"/>
        <v>0</v>
      </c>
      <c r="AJ20" s="106">
        <f t="shared" si="4"/>
        <v>0</v>
      </c>
      <c r="AK20" s="106">
        <f t="shared" si="5"/>
        <v>0</v>
      </c>
      <c r="AL20" s="106">
        <f t="shared" si="6"/>
        <v>0</v>
      </c>
      <c r="AM20" s="106">
        <f t="shared" si="7"/>
        <v>0</v>
      </c>
      <c r="AN20" s="106">
        <f t="shared" si="8"/>
        <v>0</v>
      </c>
      <c r="AO20" s="106">
        <f t="shared" si="9"/>
        <v>0</v>
      </c>
      <c r="AP20" s="106">
        <f t="shared" si="10"/>
        <v>0</v>
      </c>
      <c r="AQ20" s="199">
        <f t="shared" si="11"/>
        <v>1</v>
      </c>
      <c r="AS20" s="202">
        <f t="shared" si="12"/>
        <v>1</v>
      </c>
      <c r="AX20" s="201"/>
      <c r="BC20" s="201"/>
      <c r="BD20" s="200">
        <f t="shared" si="13"/>
        <v>0</v>
      </c>
      <c r="BE20" s="202">
        <f t="shared" si="14"/>
        <v>0</v>
      </c>
      <c r="BH20" s="108">
        <v>517388</v>
      </c>
      <c r="BI20" s="108">
        <v>170706</v>
      </c>
      <c r="BJ20" s="108" t="s">
        <v>486</v>
      </c>
      <c r="BK20" s="108" t="s">
        <v>147</v>
      </c>
      <c r="BL20" s="108" t="s">
        <v>294</v>
      </c>
    </row>
    <row r="21" spans="1:73" ht="20.100000000000001" customHeight="1" x14ac:dyDescent="0.3">
      <c r="A21" s="108" t="s">
        <v>487</v>
      </c>
      <c r="B21" s="108" t="s">
        <v>400</v>
      </c>
      <c r="D21" s="101">
        <v>43368</v>
      </c>
      <c r="E21" s="101">
        <v>44464</v>
      </c>
      <c r="F21" s="101">
        <v>43739</v>
      </c>
      <c r="G21" s="101">
        <v>44409</v>
      </c>
      <c r="H21" s="108" t="s">
        <v>196</v>
      </c>
      <c r="I21" s="106" t="s">
        <v>249</v>
      </c>
      <c r="J21" s="188" t="s">
        <v>294</v>
      </c>
      <c r="K21" s="108" t="s">
        <v>488</v>
      </c>
      <c r="L21" s="108" t="s">
        <v>489</v>
      </c>
      <c r="M21" s="108" t="s">
        <v>490</v>
      </c>
      <c r="P21" s="106">
        <v>1</v>
      </c>
      <c r="W21" s="106">
        <f t="shared" si="0"/>
        <v>1</v>
      </c>
      <c r="Y21" s="106">
        <v>1</v>
      </c>
      <c r="AG21" s="106">
        <f t="shared" si="1"/>
        <v>1</v>
      </c>
      <c r="AH21" s="106">
        <f t="shared" si="2"/>
        <v>0</v>
      </c>
      <c r="AI21" s="106">
        <f t="shared" si="3"/>
        <v>1</v>
      </c>
      <c r="AJ21" s="106">
        <f t="shared" si="4"/>
        <v>-1</v>
      </c>
      <c r="AK21" s="106">
        <f t="shared" si="5"/>
        <v>0</v>
      </c>
      <c r="AL21" s="106">
        <f t="shared" si="6"/>
        <v>0</v>
      </c>
      <c r="AM21" s="106">
        <f t="shared" si="7"/>
        <v>0</v>
      </c>
      <c r="AN21" s="106">
        <f t="shared" si="8"/>
        <v>0</v>
      </c>
      <c r="AO21" s="106">
        <f t="shared" si="9"/>
        <v>0</v>
      </c>
      <c r="AP21" s="106">
        <f t="shared" si="10"/>
        <v>0</v>
      </c>
      <c r="AQ21" s="199">
        <f t="shared" si="11"/>
        <v>0</v>
      </c>
      <c r="AS21" s="202">
        <f t="shared" si="12"/>
        <v>0</v>
      </c>
      <c r="AX21" s="201"/>
      <c r="BC21" s="201"/>
      <c r="BD21" s="200">
        <f t="shared" si="13"/>
        <v>0</v>
      </c>
      <c r="BE21" s="202">
        <f t="shared" si="14"/>
        <v>0</v>
      </c>
      <c r="BH21" s="108">
        <v>514005</v>
      </c>
      <c r="BI21" s="108">
        <v>169556</v>
      </c>
      <c r="BJ21" s="108" t="s">
        <v>491</v>
      </c>
      <c r="BK21" s="108" t="s">
        <v>145</v>
      </c>
      <c r="BO21" s="108" t="s">
        <v>129</v>
      </c>
      <c r="BP21" s="108" t="s">
        <v>492</v>
      </c>
      <c r="BS21" s="108" t="s">
        <v>136</v>
      </c>
      <c r="BT21" s="108" t="s">
        <v>493</v>
      </c>
      <c r="BU21" s="108" t="s">
        <v>294</v>
      </c>
    </row>
    <row r="22" spans="1:73" ht="20.100000000000001" customHeight="1" x14ac:dyDescent="0.3">
      <c r="A22" s="108" t="s">
        <v>494</v>
      </c>
      <c r="B22" s="108" t="s">
        <v>400</v>
      </c>
      <c r="D22" s="101">
        <v>43615</v>
      </c>
      <c r="E22" s="101">
        <v>44711</v>
      </c>
      <c r="F22" s="101">
        <v>43843</v>
      </c>
      <c r="G22" s="101">
        <v>44440</v>
      </c>
      <c r="H22" s="106" t="s">
        <v>196</v>
      </c>
      <c r="I22" s="106" t="s">
        <v>249</v>
      </c>
      <c r="J22" s="188" t="s">
        <v>294</v>
      </c>
      <c r="K22" s="108" t="s">
        <v>495</v>
      </c>
      <c r="L22" s="108" t="s">
        <v>496</v>
      </c>
      <c r="M22" s="106" t="s">
        <v>497</v>
      </c>
      <c r="W22" s="106">
        <f t="shared" si="0"/>
        <v>0</v>
      </c>
      <c r="Y22" s="106">
        <v>1</v>
      </c>
      <c r="AG22" s="106">
        <f t="shared" si="1"/>
        <v>1</v>
      </c>
      <c r="AH22" s="106">
        <f t="shared" si="2"/>
        <v>0</v>
      </c>
      <c r="AI22" s="106">
        <f t="shared" si="3"/>
        <v>1</v>
      </c>
      <c r="AJ22" s="106">
        <f t="shared" si="4"/>
        <v>0</v>
      </c>
      <c r="AK22" s="106">
        <f t="shared" si="5"/>
        <v>0</v>
      </c>
      <c r="AL22" s="106">
        <f t="shared" si="6"/>
        <v>0</v>
      </c>
      <c r="AM22" s="106">
        <f t="shared" si="7"/>
        <v>0</v>
      </c>
      <c r="AN22" s="106">
        <f t="shared" si="8"/>
        <v>0</v>
      </c>
      <c r="AO22" s="106">
        <f t="shared" si="9"/>
        <v>0</v>
      </c>
      <c r="AP22" s="106">
        <f t="shared" si="10"/>
        <v>0</v>
      </c>
      <c r="AQ22" s="199">
        <f t="shared" si="11"/>
        <v>1</v>
      </c>
      <c r="AS22" s="202">
        <f t="shared" si="12"/>
        <v>1</v>
      </c>
      <c r="AX22" s="201"/>
      <c r="BC22" s="201"/>
      <c r="BD22" s="200">
        <f t="shared" si="13"/>
        <v>0</v>
      </c>
      <c r="BE22" s="202">
        <f t="shared" si="14"/>
        <v>0</v>
      </c>
      <c r="BH22" s="108">
        <v>519061</v>
      </c>
      <c r="BI22" s="108">
        <v>176662</v>
      </c>
      <c r="BJ22" s="108" t="s">
        <v>498</v>
      </c>
      <c r="BK22" s="108" t="s">
        <v>149</v>
      </c>
      <c r="BS22" s="108" t="s">
        <v>136</v>
      </c>
      <c r="BT22" s="108" t="s">
        <v>499</v>
      </c>
      <c r="BU22" s="108" t="s">
        <v>294</v>
      </c>
    </row>
    <row r="23" spans="1:73" ht="20.100000000000001" customHeight="1" x14ac:dyDescent="0.3">
      <c r="A23" s="108" t="s">
        <v>500</v>
      </c>
      <c r="B23" s="108" t="s">
        <v>400</v>
      </c>
      <c r="D23" s="101">
        <v>43532</v>
      </c>
      <c r="E23" s="101">
        <v>44628</v>
      </c>
      <c r="F23" s="101">
        <v>43553</v>
      </c>
      <c r="G23" s="101">
        <v>44606</v>
      </c>
      <c r="H23" s="106" t="s">
        <v>196</v>
      </c>
      <c r="I23" s="106" t="s">
        <v>249</v>
      </c>
      <c r="J23" s="188" t="s">
        <v>294</v>
      </c>
      <c r="K23" s="108" t="s">
        <v>501</v>
      </c>
      <c r="L23" s="108" t="s">
        <v>502</v>
      </c>
      <c r="M23" s="106" t="s">
        <v>438</v>
      </c>
      <c r="W23" s="106">
        <f t="shared" si="0"/>
        <v>0</v>
      </c>
      <c r="Z23" s="106">
        <v>1</v>
      </c>
      <c r="AG23" s="106">
        <f t="shared" si="1"/>
        <v>1</v>
      </c>
      <c r="AH23" s="106">
        <f t="shared" si="2"/>
        <v>0</v>
      </c>
      <c r="AI23" s="106">
        <f t="shared" si="3"/>
        <v>0</v>
      </c>
      <c r="AJ23" s="106">
        <f t="shared" si="4"/>
        <v>1</v>
      </c>
      <c r="AK23" s="106">
        <f t="shared" si="5"/>
        <v>0</v>
      </c>
      <c r="AL23" s="106">
        <f t="shared" si="6"/>
        <v>0</v>
      </c>
      <c r="AM23" s="106">
        <f t="shared" si="7"/>
        <v>0</v>
      </c>
      <c r="AN23" s="106">
        <f t="shared" si="8"/>
        <v>0</v>
      </c>
      <c r="AO23" s="106">
        <f t="shared" si="9"/>
        <v>0</v>
      </c>
      <c r="AP23" s="106">
        <f t="shared" si="10"/>
        <v>0</v>
      </c>
      <c r="AQ23" s="199">
        <f t="shared" si="11"/>
        <v>1</v>
      </c>
      <c r="AS23" s="202">
        <f t="shared" si="12"/>
        <v>1</v>
      </c>
      <c r="AX23" s="201"/>
      <c r="BC23" s="201"/>
      <c r="BD23" s="200">
        <f t="shared" si="13"/>
        <v>0</v>
      </c>
      <c r="BE23" s="202">
        <f t="shared" si="14"/>
        <v>0</v>
      </c>
      <c r="BH23" s="108">
        <v>516022</v>
      </c>
      <c r="BI23" s="108">
        <v>171099</v>
      </c>
      <c r="BJ23" s="108" t="s">
        <v>404</v>
      </c>
      <c r="BK23" s="108" t="s">
        <v>128</v>
      </c>
      <c r="BM23" s="108" t="s">
        <v>128</v>
      </c>
      <c r="BS23" s="108" t="s">
        <v>136</v>
      </c>
      <c r="BT23" s="108" t="s">
        <v>503</v>
      </c>
      <c r="BU23" s="108" t="s">
        <v>294</v>
      </c>
    </row>
    <row r="24" spans="1:73" ht="20.100000000000001" customHeight="1" x14ac:dyDescent="0.3">
      <c r="A24" s="108" t="s">
        <v>504</v>
      </c>
      <c r="B24" s="108" t="s">
        <v>400</v>
      </c>
      <c r="C24" s="108" t="s">
        <v>223</v>
      </c>
      <c r="D24" s="101">
        <v>43462</v>
      </c>
      <c r="E24" s="101">
        <v>44558</v>
      </c>
      <c r="F24" s="101">
        <v>44256</v>
      </c>
      <c r="G24" s="101">
        <v>44491</v>
      </c>
      <c r="H24" s="106" t="s">
        <v>196</v>
      </c>
      <c r="I24" s="106" t="s">
        <v>249</v>
      </c>
      <c r="J24" s="188" t="s">
        <v>294</v>
      </c>
      <c r="K24" s="108" t="s">
        <v>505</v>
      </c>
      <c r="L24" s="108" t="s">
        <v>506</v>
      </c>
      <c r="M24" s="106" t="s">
        <v>507</v>
      </c>
      <c r="W24" s="106">
        <f t="shared" si="0"/>
        <v>0</v>
      </c>
      <c r="X24" s="106">
        <v>1</v>
      </c>
      <c r="AG24" s="106">
        <f t="shared" si="1"/>
        <v>1</v>
      </c>
      <c r="AH24" s="106">
        <f t="shared" si="2"/>
        <v>1</v>
      </c>
      <c r="AI24" s="106">
        <f t="shared" si="3"/>
        <v>0</v>
      </c>
      <c r="AJ24" s="106">
        <f t="shared" si="4"/>
        <v>0</v>
      </c>
      <c r="AK24" s="106">
        <f t="shared" si="5"/>
        <v>0</v>
      </c>
      <c r="AL24" s="106">
        <f t="shared" si="6"/>
        <v>0</v>
      </c>
      <c r="AM24" s="106">
        <f t="shared" si="7"/>
        <v>0</v>
      </c>
      <c r="AN24" s="106">
        <f t="shared" si="8"/>
        <v>0</v>
      </c>
      <c r="AO24" s="106">
        <f t="shared" si="9"/>
        <v>0</v>
      </c>
      <c r="AP24" s="106">
        <f t="shared" si="10"/>
        <v>0</v>
      </c>
      <c r="AQ24" s="199">
        <f t="shared" si="11"/>
        <v>1</v>
      </c>
      <c r="AS24" s="202">
        <f t="shared" si="12"/>
        <v>1</v>
      </c>
      <c r="AX24" s="201"/>
      <c r="BC24" s="201"/>
      <c r="BD24" s="200">
        <f t="shared" si="13"/>
        <v>0</v>
      </c>
      <c r="BE24" s="202">
        <f t="shared" si="14"/>
        <v>0</v>
      </c>
      <c r="BH24" s="108">
        <v>515394</v>
      </c>
      <c r="BI24" s="108">
        <v>171656</v>
      </c>
      <c r="BJ24" s="108" t="s">
        <v>427</v>
      </c>
      <c r="BK24" s="108" t="s">
        <v>162</v>
      </c>
      <c r="BU24" s="108" t="s">
        <v>294</v>
      </c>
    </row>
    <row r="25" spans="1:73" ht="20.100000000000001" customHeight="1" x14ac:dyDescent="0.3">
      <c r="A25" s="108" t="s">
        <v>508</v>
      </c>
      <c r="B25" s="108" t="s">
        <v>400</v>
      </c>
      <c r="C25" s="108" t="s">
        <v>223</v>
      </c>
      <c r="D25" s="101">
        <v>43483</v>
      </c>
      <c r="E25" s="101">
        <v>44579</v>
      </c>
      <c r="F25" s="101">
        <v>43784</v>
      </c>
      <c r="G25" s="101">
        <v>44393</v>
      </c>
      <c r="H25" s="106" t="s">
        <v>196</v>
      </c>
      <c r="I25" s="106" t="s">
        <v>249</v>
      </c>
      <c r="J25" s="188" t="s">
        <v>294</v>
      </c>
      <c r="K25" s="108" t="s">
        <v>509</v>
      </c>
      <c r="L25" s="108" t="s">
        <v>510</v>
      </c>
      <c r="M25" s="106" t="s">
        <v>511</v>
      </c>
      <c r="W25" s="106">
        <f t="shared" si="0"/>
        <v>0</v>
      </c>
      <c r="X25" s="106">
        <v>7</v>
      </c>
      <c r="Y25" s="106">
        <v>1</v>
      </c>
      <c r="AG25" s="106">
        <f t="shared" si="1"/>
        <v>8</v>
      </c>
      <c r="AH25" s="106">
        <f t="shared" si="2"/>
        <v>7</v>
      </c>
      <c r="AI25" s="106">
        <f t="shared" si="3"/>
        <v>1</v>
      </c>
      <c r="AJ25" s="106">
        <f t="shared" si="4"/>
        <v>0</v>
      </c>
      <c r="AK25" s="106">
        <f t="shared" si="5"/>
        <v>0</v>
      </c>
      <c r="AL25" s="106">
        <f t="shared" si="6"/>
        <v>0</v>
      </c>
      <c r="AM25" s="106">
        <f t="shared" si="7"/>
        <v>0</v>
      </c>
      <c r="AN25" s="106">
        <f t="shared" si="8"/>
        <v>0</v>
      </c>
      <c r="AO25" s="106">
        <f t="shared" si="9"/>
        <v>0</v>
      </c>
      <c r="AP25" s="106">
        <f t="shared" si="10"/>
        <v>0</v>
      </c>
      <c r="AQ25" s="199">
        <f t="shared" si="11"/>
        <v>8</v>
      </c>
      <c r="AS25" s="202">
        <f t="shared" si="12"/>
        <v>8</v>
      </c>
      <c r="AX25" s="201"/>
      <c r="BC25" s="201"/>
      <c r="BD25" s="200">
        <f t="shared" si="13"/>
        <v>0</v>
      </c>
      <c r="BE25" s="202">
        <f t="shared" si="14"/>
        <v>0</v>
      </c>
      <c r="BH25" s="108">
        <v>517565</v>
      </c>
      <c r="BI25" s="108">
        <v>169582</v>
      </c>
      <c r="BJ25" s="108" t="s">
        <v>486</v>
      </c>
      <c r="BK25" s="108" t="s">
        <v>147</v>
      </c>
      <c r="BO25" s="108" t="s">
        <v>129</v>
      </c>
      <c r="BP25" s="108" t="s">
        <v>147</v>
      </c>
      <c r="BS25" s="108" t="s">
        <v>136</v>
      </c>
      <c r="BT25" s="108" t="s">
        <v>512</v>
      </c>
      <c r="BU25" s="108" t="s">
        <v>294</v>
      </c>
    </row>
    <row r="26" spans="1:73" ht="20.100000000000001" customHeight="1" x14ac:dyDescent="0.3">
      <c r="A26" s="108" t="s">
        <v>513</v>
      </c>
      <c r="B26" s="108" t="s">
        <v>387</v>
      </c>
      <c r="D26" s="101">
        <v>43780</v>
      </c>
      <c r="E26" s="101">
        <v>44876</v>
      </c>
      <c r="F26" s="101">
        <v>43935</v>
      </c>
      <c r="G26" s="101">
        <v>44651</v>
      </c>
      <c r="H26" s="108" t="s">
        <v>196</v>
      </c>
      <c r="I26" s="106" t="s">
        <v>249</v>
      </c>
      <c r="J26" s="188" t="s">
        <v>294</v>
      </c>
      <c r="K26" s="108" t="s">
        <v>514</v>
      </c>
      <c r="L26" s="108" t="s">
        <v>515</v>
      </c>
      <c r="M26" s="108" t="s">
        <v>516</v>
      </c>
      <c r="R26" s="106">
        <v>1</v>
      </c>
      <c r="W26" s="106">
        <f t="shared" si="0"/>
        <v>1</v>
      </c>
      <c r="AB26" s="106">
        <v>1</v>
      </c>
      <c r="AG26" s="106">
        <f t="shared" si="1"/>
        <v>1</v>
      </c>
      <c r="AH26" s="106">
        <f t="shared" si="2"/>
        <v>0</v>
      </c>
      <c r="AI26" s="106">
        <f t="shared" si="3"/>
        <v>0</v>
      </c>
      <c r="AJ26" s="106">
        <f t="shared" si="4"/>
        <v>0</v>
      </c>
      <c r="AK26" s="106">
        <f t="shared" si="5"/>
        <v>0</v>
      </c>
      <c r="AL26" s="106">
        <f t="shared" si="6"/>
        <v>0</v>
      </c>
      <c r="AM26" s="106">
        <f t="shared" si="7"/>
        <v>0</v>
      </c>
      <c r="AN26" s="106">
        <f t="shared" si="8"/>
        <v>0</v>
      </c>
      <c r="AO26" s="106">
        <f t="shared" si="9"/>
        <v>0</v>
      </c>
      <c r="AP26" s="106">
        <f t="shared" si="10"/>
        <v>0</v>
      </c>
      <c r="AQ26" s="199">
        <f t="shared" si="11"/>
        <v>0</v>
      </c>
      <c r="AS26" s="202">
        <f t="shared" si="12"/>
        <v>0</v>
      </c>
      <c r="AX26" s="201"/>
      <c r="BC26" s="201"/>
      <c r="BD26" s="200">
        <f t="shared" si="13"/>
        <v>0</v>
      </c>
      <c r="BE26" s="202">
        <f t="shared" si="14"/>
        <v>0</v>
      </c>
      <c r="BH26" s="108">
        <v>519487</v>
      </c>
      <c r="BI26" s="108">
        <v>176661</v>
      </c>
      <c r="BJ26" s="108" t="s">
        <v>498</v>
      </c>
      <c r="BK26" s="108" t="s">
        <v>149</v>
      </c>
      <c r="BU26" s="108" t="s">
        <v>294</v>
      </c>
    </row>
    <row r="27" spans="1:73" ht="20.100000000000001" customHeight="1" x14ac:dyDescent="0.3">
      <c r="A27" s="108" t="s">
        <v>517</v>
      </c>
      <c r="B27" s="108" t="s">
        <v>518</v>
      </c>
      <c r="D27" s="101">
        <v>43811</v>
      </c>
      <c r="E27" s="101">
        <v>44907</v>
      </c>
      <c r="F27" s="101">
        <v>43920</v>
      </c>
      <c r="G27" s="101">
        <v>44518</v>
      </c>
      <c r="H27" s="106" t="s">
        <v>196</v>
      </c>
      <c r="I27" s="106" t="s">
        <v>249</v>
      </c>
      <c r="J27" s="188" t="s">
        <v>294</v>
      </c>
      <c r="K27" s="108" t="s">
        <v>519</v>
      </c>
      <c r="L27" s="108" t="s">
        <v>520</v>
      </c>
      <c r="M27" s="106" t="s">
        <v>521</v>
      </c>
      <c r="W27" s="106">
        <f t="shared" si="0"/>
        <v>0</v>
      </c>
      <c r="X27" s="106">
        <v>4</v>
      </c>
      <c r="Y27" s="106">
        <v>23</v>
      </c>
      <c r="Z27" s="106">
        <v>1</v>
      </c>
      <c r="AG27" s="106">
        <f t="shared" si="1"/>
        <v>28</v>
      </c>
      <c r="AH27" s="106">
        <f t="shared" si="2"/>
        <v>4</v>
      </c>
      <c r="AI27" s="106">
        <f t="shared" si="3"/>
        <v>23</v>
      </c>
      <c r="AJ27" s="106">
        <f t="shared" si="4"/>
        <v>1</v>
      </c>
      <c r="AK27" s="106">
        <f t="shared" si="5"/>
        <v>0</v>
      </c>
      <c r="AL27" s="106">
        <f t="shared" si="6"/>
        <v>0</v>
      </c>
      <c r="AM27" s="106">
        <f t="shared" si="7"/>
        <v>0</v>
      </c>
      <c r="AN27" s="106">
        <f t="shared" si="8"/>
        <v>0</v>
      </c>
      <c r="AO27" s="106">
        <f t="shared" si="9"/>
        <v>0</v>
      </c>
      <c r="AP27" s="106">
        <f t="shared" si="10"/>
        <v>0</v>
      </c>
      <c r="AQ27" s="199">
        <f t="shared" si="11"/>
        <v>28</v>
      </c>
      <c r="AR27" s="200" t="s">
        <v>294</v>
      </c>
      <c r="AS27" s="202">
        <f t="shared" si="12"/>
        <v>28</v>
      </c>
      <c r="AX27" s="201"/>
      <c r="BC27" s="201"/>
      <c r="BD27" s="200">
        <f t="shared" si="13"/>
        <v>0</v>
      </c>
      <c r="BE27" s="202">
        <f t="shared" si="14"/>
        <v>0</v>
      </c>
      <c r="BF27" s="108" t="s">
        <v>294</v>
      </c>
      <c r="BH27" s="108">
        <v>517598</v>
      </c>
      <c r="BI27" s="108">
        <v>169722</v>
      </c>
      <c r="BJ27" s="108" t="s">
        <v>486</v>
      </c>
      <c r="BK27" s="108" t="s">
        <v>147</v>
      </c>
      <c r="BS27" s="108" t="s">
        <v>136</v>
      </c>
      <c r="BT27" s="108" t="s">
        <v>512</v>
      </c>
      <c r="BU27" s="108" t="s">
        <v>294</v>
      </c>
    </row>
    <row r="28" spans="1:73" ht="20.100000000000001" customHeight="1" x14ac:dyDescent="0.3">
      <c r="A28" s="108" t="s">
        <v>522</v>
      </c>
      <c r="B28" s="108" t="s">
        <v>400</v>
      </c>
      <c r="C28" s="108" t="s">
        <v>223</v>
      </c>
      <c r="D28" s="101">
        <v>43537</v>
      </c>
      <c r="E28" s="101">
        <v>44633</v>
      </c>
      <c r="F28" s="101">
        <v>43556</v>
      </c>
      <c r="G28" s="101">
        <v>44321</v>
      </c>
      <c r="H28" s="106" t="s">
        <v>196</v>
      </c>
      <c r="I28" s="106" t="s">
        <v>249</v>
      </c>
      <c r="J28" s="188" t="s">
        <v>294</v>
      </c>
      <c r="K28" s="108" t="s">
        <v>523</v>
      </c>
      <c r="L28" s="108" t="s">
        <v>524</v>
      </c>
      <c r="M28" s="106" t="s">
        <v>525</v>
      </c>
      <c r="W28" s="106">
        <f t="shared" si="0"/>
        <v>0</v>
      </c>
      <c r="X28" s="106">
        <v>3</v>
      </c>
      <c r="Y28" s="106">
        <v>1</v>
      </c>
      <c r="AG28" s="106">
        <f t="shared" si="1"/>
        <v>4</v>
      </c>
      <c r="AH28" s="106">
        <f t="shared" si="2"/>
        <v>3</v>
      </c>
      <c r="AI28" s="106">
        <f t="shared" si="3"/>
        <v>1</v>
      </c>
      <c r="AJ28" s="106">
        <f t="shared" si="4"/>
        <v>0</v>
      </c>
      <c r="AK28" s="106">
        <f t="shared" si="5"/>
        <v>0</v>
      </c>
      <c r="AL28" s="106">
        <f t="shared" si="6"/>
        <v>0</v>
      </c>
      <c r="AM28" s="106">
        <f t="shared" si="7"/>
        <v>0</v>
      </c>
      <c r="AN28" s="106">
        <f t="shared" si="8"/>
        <v>0</v>
      </c>
      <c r="AO28" s="106">
        <f t="shared" si="9"/>
        <v>0</v>
      </c>
      <c r="AP28" s="106">
        <f t="shared" si="10"/>
        <v>0</v>
      </c>
      <c r="AQ28" s="199">
        <f t="shared" si="11"/>
        <v>4</v>
      </c>
      <c r="AS28" s="202">
        <f t="shared" si="12"/>
        <v>4</v>
      </c>
      <c r="AX28" s="201"/>
      <c r="BC28" s="201"/>
      <c r="BD28" s="200">
        <f t="shared" si="13"/>
        <v>0</v>
      </c>
      <c r="BE28" s="202">
        <f t="shared" si="14"/>
        <v>0</v>
      </c>
      <c r="BH28" s="108">
        <v>515383</v>
      </c>
      <c r="BI28" s="108">
        <v>173139</v>
      </c>
      <c r="BJ28" s="108" t="s">
        <v>452</v>
      </c>
      <c r="BK28" s="108" t="s">
        <v>153</v>
      </c>
      <c r="BU28" s="108" t="s">
        <v>294</v>
      </c>
    </row>
    <row r="29" spans="1:73" ht="20.100000000000001" customHeight="1" x14ac:dyDescent="0.3">
      <c r="A29" s="108" t="s">
        <v>526</v>
      </c>
      <c r="B29" s="108" t="s">
        <v>387</v>
      </c>
      <c r="D29" s="101">
        <v>43804</v>
      </c>
      <c r="E29" s="101">
        <v>44900</v>
      </c>
      <c r="F29" s="101">
        <v>44286</v>
      </c>
      <c r="G29" s="101">
        <v>44651</v>
      </c>
      <c r="H29" s="108" t="s">
        <v>196</v>
      </c>
      <c r="I29" s="106" t="s">
        <v>249</v>
      </c>
      <c r="J29" s="188" t="s">
        <v>294</v>
      </c>
      <c r="K29" s="108" t="s">
        <v>527</v>
      </c>
      <c r="L29" s="108" t="s">
        <v>528</v>
      </c>
      <c r="M29" s="108" t="s">
        <v>529</v>
      </c>
      <c r="W29" s="106">
        <f t="shared" si="0"/>
        <v>0</v>
      </c>
      <c r="Z29" s="106">
        <v>1</v>
      </c>
      <c r="AG29" s="106">
        <f t="shared" si="1"/>
        <v>1</v>
      </c>
      <c r="AH29" s="106">
        <f t="shared" si="2"/>
        <v>0</v>
      </c>
      <c r="AI29" s="106">
        <f t="shared" si="3"/>
        <v>0</v>
      </c>
      <c r="AJ29" s="106">
        <f t="shared" si="4"/>
        <v>1</v>
      </c>
      <c r="AK29" s="106">
        <f t="shared" si="5"/>
        <v>0</v>
      </c>
      <c r="AL29" s="106">
        <f t="shared" si="6"/>
        <v>0</v>
      </c>
      <c r="AM29" s="106">
        <f t="shared" si="7"/>
        <v>0</v>
      </c>
      <c r="AN29" s="106">
        <f t="shared" si="8"/>
        <v>0</v>
      </c>
      <c r="AO29" s="106">
        <f t="shared" si="9"/>
        <v>0</v>
      </c>
      <c r="AP29" s="106">
        <f t="shared" si="10"/>
        <v>0</v>
      </c>
      <c r="AQ29" s="199">
        <f t="shared" si="11"/>
        <v>1</v>
      </c>
      <c r="AS29" s="202">
        <f t="shared" si="12"/>
        <v>1</v>
      </c>
      <c r="AX29" s="201"/>
      <c r="BC29" s="201"/>
      <c r="BD29" s="200">
        <f t="shared" si="13"/>
        <v>0</v>
      </c>
      <c r="BE29" s="202">
        <f t="shared" si="14"/>
        <v>0</v>
      </c>
      <c r="BH29" s="108">
        <v>515414</v>
      </c>
      <c r="BI29" s="108">
        <v>172536</v>
      </c>
      <c r="BJ29" s="108" t="s">
        <v>452</v>
      </c>
      <c r="BK29" s="108" t="s">
        <v>153</v>
      </c>
      <c r="BL29" s="108" t="s">
        <v>294</v>
      </c>
      <c r="BS29" s="108" t="s">
        <v>136</v>
      </c>
      <c r="BT29" s="108" t="s">
        <v>530</v>
      </c>
      <c r="BU29" s="108" t="s">
        <v>294</v>
      </c>
    </row>
    <row r="30" spans="1:73" ht="20.100000000000001" customHeight="1" x14ac:dyDescent="0.3">
      <c r="A30" s="108" t="s">
        <v>531</v>
      </c>
      <c r="B30" s="108" t="s">
        <v>393</v>
      </c>
      <c r="D30" s="101">
        <v>43679</v>
      </c>
      <c r="E30" s="101">
        <v>44775</v>
      </c>
      <c r="F30" s="101">
        <v>43872</v>
      </c>
      <c r="G30" s="101">
        <v>44497</v>
      </c>
      <c r="H30" s="106" t="s">
        <v>196</v>
      </c>
      <c r="I30" s="106" t="s">
        <v>249</v>
      </c>
      <c r="J30" s="188" t="s">
        <v>294</v>
      </c>
      <c r="K30" s="108" t="s">
        <v>532</v>
      </c>
      <c r="L30" s="108" t="s">
        <v>533</v>
      </c>
      <c r="M30" s="106" t="s">
        <v>534</v>
      </c>
      <c r="V30" s="106">
        <v>1</v>
      </c>
      <c r="W30" s="106">
        <f t="shared" si="0"/>
        <v>1</v>
      </c>
      <c r="X30" s="106">
        <v>4</v>
      </c>
      <c r="Y30" s="106">
        <v>3</v>
      </c>
      <c r="AG30" s="106">
        <f t="shared" si="1"/>
        <v>7</v>
      </c>
      <c r="AH30" s="106">
        <f t="shared" si="2"/>
        <v>4</v>
      </c>
      <c r="AI30" s="106">
        <f t="shared" si="3"/>
        <v>3</v>
      </c>
      <c r="AJ30" s="106">
        <f t="shared" si="4"/>
        <v>0</v>
      </c>
      <c r="AK30" s="106">
        <f t="shared" si="5"/>
        <v>0</v>
      </c>
      <c r="AL30" s="106">
        <f t="shared" si="6"/>
        <v>0</v>
      </c>
      <c r="AM30" s="106">
        <f t="shared" si="7"/>
        <v>0</v>
      </c>
      <c r="AN30" s="106">
        <f t="shared" si="8"/>
        <v>0</v>
      </c>
      <c r="AO30" s="106">
        <f t="shared" si="9"/>
        <v>0</v>
      </c>
      <c r="AP30" s="106">
        <f t="shared" si="10"/>
        <v>-1</v>
      </c>
      <c r="AQ30" s="199">
        <f t="shared" si="11"/>
        <v>6</v>
      </c>
      <c r="AS30" s="202">
        <f t="shared" si="12"/>
        <v>6</v>
      </c>
      <c r="AX30" s="201"/>
      <c r="BC30" s="201"/>
      <c r="BD30" s="200">
        <f t="shared" si="13"/>
        <v>0</v>
      </c>
      <c r="BE30" s="202">
        <f t="shared" si="14"/>
        <v>0</v>
      </c>
      <c r="BH30" s="108">
        <v>517453</v>
      </c>
      <c r="BI30" s="108">
        <v>169423</v>
      </c>
      <c r="BJ30" s="108" t="s">
        <v>486</v>
      </c>
      <c r="BK30" s="108" t="s">
        <v>147</v>
      </c>
      <c r="BO30" s="108" t="s">
        <v>129</v>
      </c>
      <c r="BP30" s="108" t="s">
        <v>147</v>
      </c>
      <c r="BS30" s="108" t="s">
        <v>136</v>
      </c>
      <c r="BT30" s="108" t="s">
        <v>512</v>
      </c>
      <c r="BU30" s="108" t="s">
        <v>294</v>
      </c>
    </row>
    <row r="31" spans="1:73" ht="20.100000000000001" customHeight="1" x14ac:dyDescent="0.3">
      <c r="A31" s="108" t="s">
        <v>535</v>
      </c>
      <c r="B31" s="108" t="s">
        <v>400</v>
      </c>
      <c r="C31" s="108" t="s">
        <v>223</v>
      </c>
      <c r="D31" s="101">
        <v>43662</v>
      </c>
      <c r="E31" s="101">
        <v>44758</v>
      </c>
      <c r="F31" s="101">
        <v>44568</v>
      </c>
      <c r="G31" s="101">
        <v>44651</v>
      </c>
      <c r="H31" s="108" t="s">
        <v>196</v>
      </c>
      <c r="I31" s="106" t="s">
        <v>249</v>
      </c>
      <c r="J31" s="188" t="s">
        <v>294</v>
      </c>
      <c r="K31" s="108" t="s">
        <v>536</v>
      </c>
      <c r="L31" s="108" t="s">
        <v>537</v>
      </c>
      <c r="M31" s="108" t="s">
        <v>538</v>
      </c>
      <c r="W31" s="106">
        <f t="shared" si="0"/>
        <v>0</v>
      </c>
      <c r="X31" s="106">
        <v>1</v>
      </c>
      <c r="AG31" s="106">
        <f t="shared" si="1"/>
        <v>1</v>
      </c>
      <c r="AH31" s="106">
        <f t="shared" si="2"/>
        <v>1</v>
      </c>
      <c r="AI31" s="106">
        <f t="shared" si="3"/>
        <v>0</v>
      </c>
      <c r="AJ31" s="106">
        <f t="shared" si="4"/>
        <v>0</v>
      </c>
      <c r="AK31" s="106">
        <f t="shared" si="5"/>
        <v>0</v>
      </c>
      <c r="AL31" s="106">
        <f t="shared" si="6"/>
        <v>0</v>
      </c>
      <c r="AM31" s="106">
        <f t="shared" si="7"/>
        <v>0</v>
      </c>
      <c r="AN31" s="106">
        <f t="shared" si="8"/>
        <v>0</v>
      </c>
      <c r="AO31" s="106">
        <f t="shared" si="9"/>
        <v>0</v>
      </c>
      <c r="AP31" s="106">
        <f t="shared" si="10"/>
        <v>0</v>
      </c>
      <c r="AQ31" s="199">
        <f t="shared" si="11"/>
        <v>1</v>
      </c>
      <c r="AS31" s="202">
        <f t="shared" si="12"/>
        <v>1</v>
      </c>
      <c r="AX31" s="201"/>
      <c r="BC31" s="201"/>
      <c r="BD31" s="200">
        <f t="shared" si="13"/>
        <v>0</v>
      </c>
      <c r="BE31" s="202">
        <f t="shared" si="14"/>
        <v>0</v>
      </c>
      <c r="BH31" s="108">
        <v>516442</v>
      </c>
      <c r="BI31" s="108">
        <v>173470</v>
      </c>
      <c r="BJ31" s="108" t="s">
        <v>409</v>
      </c>
      <c r="BK31" s="108" t="s">
        <v>155</v>
      </c>
      <c r="BM31" s="108" t="s">
        <v>130</v>
      </c>
      <c r="BS31" s="108" t="s">
        <v>136</v>
      </c>
      <c r="BT31" s="108" t="s">
        <v>410</v>
      </c>
      <c r="BU31" s="108" t="s">
        <v>294</v>
      </c>
    </row>
    <row r="32" spans="1:73" ht="20.100000000000001" customHeight="1" x14ac:dyDescent="0.3">
      <c r="A32" s="108" t="s">
        <v>539</v>
      </c>
      <c r="B32" s="108" t="s">
        <v>400</v>
      </c>
      <c r="C32" s="108" t="s">
        <v>223</v>
      </c>
      <c r="D32" s="101">
        <v>43706</v>
      </c>
      <c r="E32" s="101">
        <v>44802</v>
      </c>
      <c r="F32" s="101">
        <v>44075</v>
      </c>
      <c r="G32" s="101">
        <v>44651</v>
      </c>
      <c r="H32" s="108" t="s">
        <v>196</v>
      </c>
      <c r="I32" s="106" t="s">
        <v>249</v>
      </c>
      <c r="J32" s="188" t="s">
        <v>294</v>
      </c>
      <c r="K32" s="108" t="s">
        <v>540</v>
      </c>
      <c r="L32" s="108" t="s">
        <v>541</v>
      </c>
      <c r="M32" s="108" t="s">
        <v>542</v>
      </c>
      <c r="W32" s="106">
        <f t="shared" si="0"/>
        <v>0</v>
      </c>
      <c r="Y32" s="106">
        <v>1</v>
      </c>
      <c r="AG32" s="106">
        <f t="shared" si="1"/>
        <v>1</v>
      </c>
      <c r="AH32" s="106">
        <f t="shared" si="2"/>
        <v>0</v>
      </c>
      <c r="AI32" s="106">
        <f t="shared" si="3"/>
        <v>1</v>
      </c>
      <c r="AJ32" s="106">
        <f t="shared" si="4"/>
        <v>0</v>
      </c>
      <c r="AK32" s="106">
        <f t="shared" si="5"/>
        <v>0</v>
      </c>
      <c r="AL32" s="106">
        <f t="shared" si="6"/>
        <v>0</v>
      </c>
      <c r="AM32" s="106">
        <f t="shared" si="7"/>
        <v>0</v>
      </c>
      <c r="AN32" s="106">
        <f t="shared" si="8"/>
        <v>0</v>
      </c>
      <c r="AO32" s="106">
        <f t="shared" si="9"/>
        <v>0</v>
      </c>
      <c r="AP32" s="106">
        <f t="shared" si="10"/>
        <v>0</v>
      </c>
      <c r="AQ32" s="199">
        <f t="shared" si="11"/>
        <v>1</v>
      </c>
      <c r="AS32" s="202">
        <f t="shared" si="12"/>
        <v>1</v>
      </c>
      <c r="AX32" s="201"/>
      <c r="BC32" s="201"/>
      <c r="BD32" s="200">
        <f t="shared" si="13"/>
        <v>0</v>
      </c>
      <c r="BE32" s="202">
        <f t="shared" si="14"/>
        <v>0</v>
      </c>
      <c r="BH32" s="108">
        <v>514191</v>
      </c>
      <c r="BI32" s="108">
        <v>170734</v>
      </c>
      <c r="BJ32" s="108" t="s">
        <v>427</v>
      </c>
      <c r="BK32" s="108" t="s">
        <v>162</v>
      </c>
      <c r="BO32" s="108" t="s">
        <v>129</v>
      </c>
      <c r="BP32" s="108" t="s">
        <v>428</v>
      </c>
    </row>
    <row r="33" spans="1:73" ht="20.100000000000001" customHeight="1" x14ac:dyDescent="0.3">
      <c r="A33" s="108" t="s">
        <v>543</v>
      </c>
      <c r="B33" s="108" t="s">
        <v>400</v>
      </c>
      <c r="C33" s="108" t="s">
        <v>223</v>
      </c>
      <c r="D33" s="101">
        <v>43774</v>
      </c>
      <c r="E33" s="101">
        <v>44870</v>
      </c>
      <c r="F33" s="101">
        <v>43972</v>
      </c>
      <c r="G33" s="101">
        <v>44575</v>
      </c>
      <c r="H33" s="106" t="s">
        <v>196</v>
      </c>
      <c r="I33" s="106" t="s">
        <v>249</v>
      </c>
      <c r="J33" s="188" t="s">
        <v>294</v>
      </c>
      <c r="K33" s="108" t="s">
        <v>544</v>
      </c>
      <c r="L33" s="108" t="s">
        <v>545</v>
      </c>
      <c r="M33" s="106" t="s">
        <v>546</v>
      </c>
      <c r="W33" s="106">
        <f t="shared" si="0"/>
        <v>0</v>
      </c>
      <c r="Z33" s="106">
        <v>1</v>
      </c>
      <c r="AG33" s="106">
        <f t="shared" si="1"/>
        <v>1</v>
      </c>
      <c r="AH33" s="106">
        <f t="shared" si="2"/>
        <v>0</v>
      </c>
      <c r="AI33" s="106">
        <f t="shared" si="3"/>
        <v>0</v>
      </c>
      <c r="AJ33" s="106">
        <f t="shared" si="4"/>
        <v>1</v>
      </c>
      <c r="AK33" s="106">
        <f t="shared" si="5"/>
        <v>0</v>
      </c>
      <c r="AL33" s="106">
        <f t="shared" si="6"/>
        <v>0</v>
      </c>
      <c r="AM33" s="106">
        <f t="shared" si="7"/>
        <v>0</v>
      </c>
      <c r="AN33" s="106">
        <f t="shared" si="8"/>
        <v>0</v>
      </c>
      <c r="AO33" s="106">
        <f t="shared" si="9"/>
        <v>0</v>
      </c>
      <c r="AP33" s="106">
        <f t="shared" si="10"/>
        <v>0</v>
      </c>
      <c r="AQ33" s="199">
        <f t="shared" si="11"/>
        <v>1</v>
      </c>
      <c r="AS33" s="202">
        <f t="shared" si="12"/>
        <v>1</v>
      </c>
      <c r="AX33" s="201"/>
      <c r="BC33" s="201"/>
      <c r="BD33" s="200">
        <f t="shared" si="13"/>
        <v>0</v>
      </c>
      <c r="BE33" s="202">
        <f t="shared" si="14"/>
        <v>0</v>
      </c>
      <c r="BH33" s="108">
        <v>521408</v>
      </c>
      <c r="BI33" s="108">
        <v>175714</v>
      </c>
      <c r="BJ33" s="108" t="s">
        <v>467</v>
      </c>
      <c r="BK33" s="108" t="s">
        <v>163</v>
      </c>
      <c r="BS33" s="108" t="s">
        <v>136</v>
      </c>
      <c r="BT33" s="108" t="s">
        <v>547</v>
      </c>
      <c r="BU33" s="108" t="s">
        <v>294</v>
      </c>
    </row>
    <row r="34" spans="1:73" ht="20.100000000000001" customHeight="1" x14ac:dyDescent="0.3">
      <c r="A34" s="108" t="s">
        <v>548</v>
      </c>
      <c r="B34" s="108" t="s">
        <v>393</v>
      </c>
      <c r="D34" s="101">
        <v>43845</v>
      </c>
      <c r="E34" s="101">
        <v>44941</v>
      </c>
      <c r="F34" s="101">
        <v>43952</v>
      </c>
      <c r="G34" s="101">
        <v>44361</v>
      </c>
      <c r="H34" s="106" t="s">
        <v>196</v>
      </c>
      <c r="I34" s="106" t="s">
        <v>249</v>
      </c>
      <c r="J34" s="188" t="s">
        <v>294</v>
      </c>
      <c r="K34" s="108" t="s">
        <v>549</v>
      </c>
      <c r="L34" s="108" t="s">
        <v>550</v>
      </c>
      <c r="M34" s="106" t="s">
        <v>551</v>
      </c>
      <c r="N34" s="106">
        <v>1</v>
      </c>
      <c r="Q34" s="106">
        <v>1</v>
      </c>
      <c r="W34" s="106">
        <f t="shared" ref="W34:W65" si="15">SUM(N34:V34)</f>
        <v>2</v>
      </c>
      <c r="AC34" s="106">
        <v>1</v>
      </c>
      <c r="AG34" s="106">
        <f t="shared" si="1"/>
        <v>1</v>
      </c>
      <c r="AH34" s="106">
        <f t="shared" si="2"/>
        <v>-1</v>
      </c>
      <c r="AI34" s="106">
        <f t="shared" si="3"/>
        <v>0</v>
      </c>
      <c r="AJ34" s="106">
        <f t="shared" si="4"/>
        <v>0</v>
      </c>
      <c r="AK34" s="106">
        <f t="shared" si="5"/>
        <v>-1</v>
      </c>
      <c r="AL34" s="106">
        <f t="shared" si="6"/>
        <v>0</v>
      </c>
      <c r="AM34" s="106">
        <f t="shared" si="7"/>
        <v>1</v>
      </c>
      <c r="AN34" s="106">
        <f t="shared" si="8"/>
        <v>0</v>
      </c>
      <c r="AO34" s="106">
        <f t="shared" si="9"/>
        <v>0</v>
      </c>
      <c r="AP34" s="106">
        <f t="shared" si="10"/>
        <v>0</v>
      </c>
      <c r="AQ34" s="199">
        <f t="shared" si="11"/>
        <v>-1</v>
      </c>
      <c r="AS34" s="202">
        <f t="shared" ref="AS34:AS62" si="16">AQ34</f>
        <v>-1</v>
      </c>
      <c r="AX34" s="201"/>
      <c r="BC34" s="201"/>
      <c r="BD34" s="200">
        <f t="shared" ref="BD34:BD65" si="17">SUM(AT34:AX34)</f>
        <v>0</v>
      </c>
      <c r="BE34" s="202">
        <f t="shared" ref="BE34:BE65" si="18">SUM(AT34:BC34)</f>
        <v>0</v>
      </c>
      <c r="BH34" s="108">
        <v>521753</v>
      </c>
      <c r="BI34" s="108">
        <v>176604</v>
      </c>
      <c r="BJ34" s="108" t="s">
        <v>421</v>
      </c>
      <c r="BK34" s="108" t="s">
        <v>142</v>
      </c>
      <c r="BU34" s="108" t="s">
        <v>294</v>
      </c>
    </row>
    <row r="35" spans="1:73" ht="20.100000000000001" customHeight="1" x14ac:dyDescent="0.3">
      <c r="A35" s="108" t="s">
        <v>552</v>
      </c>
      <c r="B35" s="108" t="s">
        <v>400</v>
      </c>
      <c r="D35" s="101">
        <v>44273</v>
      </c>
      <c r="E35" s="101">
        <v>45369</v>
      </c>
      <c r="F35" s="101">
        <v>44166</v>
      </c>
      <c r="G35" s="101">
        <v>44501</v>
      </c>
      <c r="H35" s="108" t="s">
        <v>196</v>
      </c>
      <c r="I35" s="106" t="s">
        <v>249</v>
      </c>
      <c r="J35" s="188" t="s">
        <v>294</v>
      </c>
      <c r="K35" s="108" t="s">
        <v>553</v>
      </c>
      <c r="L35" s="108" t="s">
        <v>554</v>
      </c>
      <c r="M35" s="108" t="s">
        <v>477</v>
      </c>
      <c r="W35" s="106">
        <f t="shared" si="15"/>
        <v>0</v>
      </c>
      <c r="X35" s="106">
        <v>1</v>
      </c>
      <c r="Y35" s="106">
        <v>1</v>
      </c>
      <c r="AG35" s="106">
        <f t="shared" si="1"/>
        <v>2</v>
      </c>
      <c r="AH35" s="106">
        <f t="shared" si="2"/>
        <v>1</v>
      </c>
      <c r="AI35" s="106">
        <f t="shared" si="3"/>
        <v>1</v>
      </c>
      <c r="AJ35" s="106">
        <f t="shared" si="4"/>
        <v>0</v>
      </c>
      <c r="AK35" s="106">
        <f t="shared" si="5"/>
        <v>0</v>
      </c>
      <c r="AL35" s="106">
        <f t="shared" si="6"/>
        <v>0</v>
      </c>
      <c r="AM35" s="106">
        <f t="shared" si="7"/>
        <v>0</v>
      </c>
      <c r="AN35" s="106">
        <f t="shared" si="8"/>
        <v>0</v>
      </c>
      <c r="AO35" s="106">
        <f t="shared" si="9"/>
        <v>0</v>
      </c>
      <c r="AP35" s="106">
        <f t="shared" si="10"/>
        <v>0</v>
      </c>
      <c r="AQ35" s="199">
        <f t="shared" si="11"/>
        <v>2</v>
      </c>
      <c r="AS35" s="202">
        <f t="shared" si="16"/>
        <v>2</v>
      </c>
      <c r="AX35" s="201"/>
      <c r="BC35" s="201"/>
      <c r="BD35" s="200">
        <f t="shared" si="17"/>
        <v>0</v>
      </c>
      <c r="BE35" s="202">
        <f t="shared" si="18"/>
        <v>0</v>
      </c>
      <c r="BH35" s="108">
        <v>515617</v>
      </c>
      <c r="BI35" s="108">
        <v>170997</v>
      </c>
      <c r="BJ35" s="108" t="s">
        <v>404</v>
      </c>
      <c r="BK35" s="108" t="s">
        <v>128</v>
      </c>
      <c r="BM35" s="108" t="s">
        <v>128</v>
      </c>
      <c r="BU35" s="108" t="s">
        <v>294</v>
      </c>
    </row>
    <row r="36" spans="1:73" ht="20.100000000000001" customHeight="1" x14ac:dyDescent="0.3">
      <c r="A36" s="108" t="s">
        <v>555</v>
      </c>
      <c r="B36" s="108" t="s">
        <v>393</v>
      </c>
      <c r="D36" s="101">
        <v>43993</v>
      </c>
      <c r="E36" s="101">
        <v>45088</v>
      </c>
      <c r="F36" s="101">
        <v>44043</v>
      </c>
      <c r="G36" s="101">
        <v>44406</v>
      </c>
      <c r="H36" s="106" t="s">
        <v>196</v>
      </c>
      <c r="I36" s="106" t="s">
        <v>249</v>
      </c>
      <c r="J36" s="188" t="s">
        <v>294</v>
      </c>
      <c r="K36" s="108" t="s">
        <v>556</v>
      </c>
      <c r="L36" s="108" t="s">
        <v>557</v>
      </c>
      <c r="M36" s="106" t="s">
        <v>558</v>
      </c>
      <c r="P36" s="106">
        <v>1</v>
      </c>
      <c r="W36" s="106">
        <f t="shared" si="15"/>
        <v>1</v>
      </c>
      <c r="X36" s="106">
        <v>2</v>
      </c>
      <c r="AG36" s="106">
        <f t="shared" si="1"/>
        <v>2</v>
      </c>
      <c r="AH36" s="106">
        <f t="shared" si="2"/>
        <v>2</v>
      </c>
      <c r="AI36" s="106">
        <f t="shared" si="3"/>
        <v>0</v>
      </c>
      <c r="AJ36" s="106">
        <f t="shared" si="4"/>
        <v>-1</v>
      </c>
      <c r="AK36" s="106">
        <f t="shared" si="5"/>
        <v>0</v>
      </c>
      <c r="AL36" s="106">
        <f t="shared" si="6"/>
        <v>0</v>
      </c>
      <c r="AM36" s="106">
        <f t="shared" si="7"/>
        <v>0</v>
      </c>
      <c r="AN36" s="106">
        <f t="shared" si="8"/>
        <v>0</v>
      </c>
      <c r="AO36" s="106">
        <f t="shared" si="9"/>
        <v>0</v>
      </c>
      <c r="AP36" s="106">
        <f t="shared" si="10"/>
        <v>0</v>
      </c>
      <c r="AQ36" s="199">
        <f t="shared" si="11"/>
        <v>1</v>
      </c>
      <c r="AS36" s="202">
        <f t="shared" si="16"/>
        <v>1</v>
      </c>
      <c r="AX36" s="201"/>
      <c r="BC36" s="201"/>
      <c r="BD36" s="200">
        <f t="shared" si="17"/>
        <v>0</v>
      </c>
      <c r="BE36" s="202">
        <f t="shared" si="18"/>
        <v>0</v>
      </c>
      <c r="BH36" s="108">
        <v>516190</v>
      </c>
      <c r="BI36" s="108">
        <v>173118</v>
      </c>
      <c r="BJ36" s="108" t="s">
        <v>409</v>
      </c>
      <c r="BK36" s="108" t="s">
        <v>155</v>
      </c>
      <c r="BM36" s="108" t="s">
        <v>130</v>
      </c>
      <c r="BS36" s="108" t="s">
        <v>136</v>
      </c>
      <c r="BT36" s="108" t="s">
        <v>410</v>
      </c>
      <c r="BU36" s="108" t="s">
        <v>294</v>
      </c>
    </row>
    <row r="37" spans="1:73" ht="20.100000000000001" customHeight="1" x14ac:dyDescent="0.3">
      <c r="A37" s="108" t="s">
        <v>559</v>
      </c>
      <c r="B37" s="108" t="s">
        <v>518</v>
      </c>
      <c r="D37" s="101">
        <v>44063</v>
      </c>
      <c r="E37" s="101">
        <v>45158</v>
      </c>
      <c r="F37" s="101">
        <v>44287</v>
      </c>
      <c r="G37" s="101">
        <v>44377</v>
      </c>
      <c r="H37" s="108" t="s">
        <v>196</v>
      </c>
      <c r="I37" s="106" t="s">
        <v>249</v>
      </c>
      <c r="J37" s="188" t="s">
        <v>294</v>
      </c>
      <c r="K37" s="108" t="s">
        <v>560</v>
      </c>
      <c r="L37" s="108" t="s">
        <v>561</v>
      </c>
      <c r="M37" s="108" t="s">
        <v>562</v>
      </c>
      <c r="W37" s="106">
        <f t="shared" si="15"/>
        <v>0</v>
      </c>
      <c r="X37" s="106">
        <v>2</v>
      </c>
      <c r="AG37" s="106">
        <f t="shared" si="1"/>
        <v>2</v>
      </c>
      <c r="AH37" s="106">
        <f t="shared" si="2"/>
        <v>2</v>
      </c>
      <c r="AI37" s="106">
        <f t="shared" si="3"/>
        <v>0</v>
      </c>
      <c r="AJ37" s="106">
        <f t="shared" si="4"/>
        <v>0</v>
      </c>
      <c r="AK37" s="106">
        <f t="shared" si="5"/>
        <v>0</v>
      </c>
      <c r="AL37" s="106">
        <f t="shared" si="6"/>
        <v>0</v>
      </c>
      <c r="AM37" s="106">
        <f t="shared" si="7"/>
        <v>0</v>
      </c>
      <c r="AN37" s="106">
        <f t="shared" si="8"/>
        <v>0</v>
      </c>
      <c r="AO37" s="106">
        <f t="shared" si="9"/>
        <v>0</v>
      </c>
      <c r="AP37" s="106">
        <f t="shared" si="10"/>
        <v>0</v>
      </c>
      <c r="AQ37" s="199">
        <f t="shared" si="11"/>
        <v>2</v>
      </c>
      <c r="AS37" s="202">
        <f t="shared" si="16"/>
        <v>2</v>
      </c>
      <c r="AX37" s="201"/>
      <c r="BC37" s="201"/>
      <c r="BD37" s="200">
        <f t="shared" si="17"/>
        <v>0</v>
      </c>
      <c r="BE37" s="202">
        <f t="shared" si="18"/>
        <v>0</v>
      </c>
      <c r="BH37" s="108">
        <v>520567</v>
      </c>
      <c r="BI37" s="108">
        <v>175919</v>
      </c>
      <c r="BJ37" s="108" t="s">
        <v>467</v>
      </c>
      <c r="BK37" s="108" t="s">
        <v>163</v>
      </c>
      <c r="BO37" s="108" t="s">
        <v>129</v>
      </c>
      <c r="BP37" s="108" t="s">
        <v>563</v>
      </c>
      <c r="BU37" s="108" t="s">
        <v>294</v>
      </c>
    </row>
    <row r="38" spans="1:73" ht="20.100000000000001" customHeight="1" x14ac:dyDescent="0.3">
      <c r="A38" s="108" t="s">
        <v>564</v>
      </c>
      <c r="B38" s="108" t="s">
        <v>393</v>
      </c>
      <c r="D38" s="101">
        <v>43951</v>
      </c>
      <c r="E38" s="101">
        <v>45046</v>
      </c>
      <c r="F38" s="101">
        <v>44046</v>
      </c>
      <c r="G38" s="101">
        <v>44476</v>
      </c>
      <c r="H38" s="106" t="s">
        <v>196</v>
      </c>
      <c r="I38" s="106" t="s">
        <v>249</v>
      </c>
      <c r="J38" s="188" t="s">
        <v>294</v>
      </c>
      <c r="K38" s="108" t="s">
        <v>565</v>
      </c>
      <c r="L38" s="108" t="s">
        <v>566</v>
      </c>
      <c r="M38" s="106" t="s">
        <v>567</v>
      </c>
      <c r="N38" s="106">
        <v>4</v>
      </c>
      <c r="W38" s="106">
        <f t="shared" si="15"/>
        <v>4</v>
      </c>
      <c r="Z38" s="106">
        <v>1</v>
      </c>
      <c r="AG38" s="106">
        <f t="shared" si="1"/>
        <v>1</v>
      </c>
      <c r="AH38" s="106">
        <f t="shared" si="2"/>
        <v>-4</v>
      </c>
      <c r="AI38" s="106">
        <f t="shared" si="3"/>
        <v>0</v>
      </c>
      <c r="AJ38" s="106">
        <f t="shared" si="4"/>
        <v>1</v>
      </c>
      <c r="AK38" s="106">
        <f t="shared" si="5"/>
        <v>0</v>
      </c>
      <c r="AL38" s="106">
        <f t="shared" si="6"/>
        <v>0</v>
      </c>
      <c r="AM38" s="106">
        <f t="shared" si="7"/>
        <v>0</v>
      </c>
      <c r="AN38" s="106">
        <f t="shared" si="8"/>
        <v>0</v>
      </c>
      <c r="AO38" s="106">
        <f t="shared" si="9"/>
        <v>0</v>
      </c>
      <c r="AP38" s="106">
        <f t="shared" si="10"/>
        <v>0</v>
      </c>
      <c r="AQ38" s="199">
        <f t="shared" si="11"/>
        <v>-3</v>
      </c>
      <c r="AS38" s="202">
        <f t="shared" si="16"/>
        <v>-3</v>
      </c>
      <c r="AX38" s="201"/>
      <c r="BC38" s="201"/>
      <c r="BD38" s="200">
        <f t="shared" si="17"/>
        <v>0</v>
      </c>
      <c r="BE38" s="202">
        <f t="shared" si="18"/>
        <v>0</v>
      </c>
      <c r="BH38" s="108">
        <v>520722</v>
      </c>
      <c r="BI38" s="108">
        <v>175144</v>
      </c>
      <c r="BJ38" s="108" t="s">
        <v>397</v>
      </c>
      <c r="BK38" s="108" t="s">
        <v>125</v>
      </c>
      <c r="BU38" s="108" t="s">
        <v>294</v>
      </c>
    </row>
    <row r="39" spans="1:73" ht="20.100000000000001" customHeight="1" x14ac:dyDescent="0.3">
      <c r="A39" s="108" t="s">
        <v>568</v>
      </c>
      <c r="B39" s="108" t="s">
        <v>387</v>
      </c>
      <c r="D39" s="101">
        <v>43922</v>
      </c>
      <c r="E39" s="101">
        <v>45017</v>
      </c>
      <c r="F39" s="101">
        <v>44013</v>
      </c>
      <c r="G39" s="101">
        <v>44637</v>
      </c>
      <c r="H39" s="106" t="s">
        <v>196</v>
      </c>
      <c r="I39" s="106" t="s">
        <v>249</v>
      </c>
      <c r="J39" s="188" t="s">
        <v>294</v>
      </c>
      <c r="K39" s="108" t="s">
        <v>569</v>
      </c>
      <c r="L39" s="108" t="s">
        <v>570</v>
      </c>
      <c r="M39" s="106" t="s">
        <v>571</v>
      </c>
      <c r="Q39" s="106">
        <v>1</v>
      </c>
      <c r="W39" s="106">
        <f t="shared" si="15"/>
        <v>1</v>
      </c>
      <c r="AA39" s="106">
        <v>1</v>
      </c>
      <c r="AG39" s="106">
        <f t="shared" si="1"/>
        <v>1</v>
      </c>
      <c r="AH39" s="106">
        <f t="shared" si="2"/>
        <v>0</v>
      </c>
      <c r="AI39" s="106">
        <f t="shared" si="3"/>
        <v>0</v>
      </c>
      <c r="AJ39" s="106">
        <f t="shared" si="4"/>
        <v>0</v>
      </c>
      <c r="AK39" s="106">
        <f t="shared" si="5"/>
        <v>0</v>
      </c>
      <c r="AL39" s="106">
        <f t="shared" si="6"/>
        <v>0</v>
      </c>
      <c r="AM39" s="106">
        <f t="shared" si="7"/>
        <v>0</v>
      </c>
      <c r="AN39" s="106">
        <f t="shared" si="8"/>
        <v>0</v>
      </c>
      <c r="AO39" s="106">
        <f t="shared" si="9"/>
        <v>0</v>
      </c>
      <c r="AP39" s="106">
        <f t="shared" si="10"/>
        <v>0</v>
      </c>
      <c r="AQ39" s="199">
        <f t="shared" si="11"/>
        <v>0</v>
      </c>
      <c r="AS39" s="202">
        <f t="shared" si="16"/>
        <v>0</v>
      </c>
      <c r="AX39" s="201"/>
      <c r="BC39" s="201"/>
      <c r="BD39" s="200">
        <f t="shared" si="17"/>
        <v>0</v>
      </c>
      <c r="BE39" s="202">
        <f t="shared" si="18"/>
        <v>0</v>
      </c>
      <c r="BH39" s="108">
        <v>516359</v>
      </c>
      <c r="BI39" s="108">
        <v>171323</v>
      </c>
      <c r="BJ39" s="108" t="s">
        <v>404</v>
      </c>
      <c r="BK39" s="108" t="s">
        <v>128</v>
      </c>
      <c r="BU39" s="108" t="s">
        <v>294</v>
      </c>
    </row>
    <row r="40" spans="1:73" ht="20.100000000000001" customHeight="1" x14ac:dyDescent="0.3">
      <c r="A40" s="108" t="s">
        <v>572</v>
      </c>
      <c r="B40" s="108" t="s">
        <v>400</v>
      </c>
      <c r="C40" s="108" t="s">
        <v>223</v>
      </c>
      <c r="D40" s="101">
        <v>43867</v>
      </c>
      <c r="E40" s="101">
        <v>44963</v>
      </c>
      <c r="F40" s="101">
        <v>43871</v>
      </c>
      <c r="G40" s="101">
        <v>44382</v>
      </c>
      <c r="H40" s="106" t="s">
        <v>196</v>
      </c>
      <c r="I40" s="106" t="s">
        <v>249</v>
      </c>
      <c r="J40" s="188" t="s">
        <v>294</v>
      </c>
      <c r="K40" s="108" t="s">
        <v>573</v>
      </c>
      <c r="L40" s="108" t="s">
        <v>574</v>
      </c>
      <c r="M40" s="106" t="s">
        <v>575</v>
      </c>
      <c r="W40" s="106">
        <f t="shared" si="15"/>
        <v>0</v>
      </c>
      <c r="X40" s="106">
        <v>2</v>
      </c>
      <c r="AG40" s="106">
        <f t="shared" si="1"/>
        <v>2</v>
      </c>
      <c r="AH40" s="106">
        <f t="shared" si="2"/>
        <v>2</v>
      </c>
      <c r="AI40" s="106">
        <f t="shared" si="3"/>
        <v>0</v>
      </c>
      <c r="AJ40" s="106">
        <f t="shared" si="4"/>
        <v>0</v>
      </c>
      <c r="AK40" s="106">
        <f t="shared" si="5"/>
        <v>0</v>
      </c>
      <c r="AL40" s="106">
        <f t="shared" si="6"/>
        <v>0</v>
      </c>
      <c r="AM40" s="106">
        <f t="shared" si="7"/>
        <v>0</v>
      </c>
      <c r="AN40" s="106">
        <f t="shared" si="8"/>
        <v>0</v>
      </c>
      <c r="AO40" s="106">
        <f t="shared" si="9"/>
        <v>0</v>
      </c>
      <c r="AP40" s="106">
        <f t="shared" si="10"/>
        <v>0</v>
      </c>
      <c r="AQ40" s="199">
        <f t="shared" si="11"/>
        <v>2</v>
      </c>
      <c r="AS40" s="202">
        <f t="shared" si="16"/>
        <v>2</v>
      </c>
      <c r="AX40" s="201"/>
      <c r="BC40" s="201"/>
      <c r="BD40" s="200">
        <f t="shared" si="17"/>
        <v>0</v>
      </c>
      <c r="BE40" s="202">
        <f t="shared" si="18"/>
        <v>0</v>
      </c>
      <c r="BH40" s="108">
        <v>520890</v>
      </c>
      <c r="BI40" s="108">
        <v>175755</v>
      </c>
      <c r="BJ40" s="108" t="s">
        <v>467</v>
      </c>
      <c r="BK40" s="108" t="s">
        <v>163</v>
      </c>
      <c r="BU40" s="108" t="s">
        <v>294</v>
      </c>
    </row>
    <row r="41" spans="1:73" ht="20.100000000000001" customHeight="1" x14ac:dyDescent="0.3">
      <c r="A41" s="108" t="s">
        <v>576</v>
      </c>
      <c r="B41" s="108" t="s">
        <v>400</v>
      </c>
      <c r="D41" s="101">
        <v>43942</v>
      </c>
      <c r="E41" s="101">
        <v>45037</v>
      </c>
      <c r="F41" s="101">
        <v>43971</v>
      </c>
      <c r="G41" s="101">
        <v>44651</v>
      </c>
      <c r="H41" s="106" t="s">
        <v>196</v>
      </c>
      <c r="I41" s="106" t="s">
        <v>249</v>
      </c>
      <c r="J41" s="188" t="s">
        <v>294</v>
      </c>
      <c r="K41" s="108" t="s">
        <v>577</v>
      </c>
      <c r="L41" s="108" t="s">
        <v>578</v>
      </c>
      <c r="M41" s="106" t="s">
        <v>579</v>
      </c>
      <c r="W41" s="106">
        <f t="shared" si="15"/>
        <v>0</v>
      </c>
      <c r="X41" s="106">
        <v>4</v>
      </c>
      <c r="Y41" s="106">
        <v>2</v>
      </c>
      <c r="AG41" s="106">
        <f t="shared" si="1"/>
        <v>6</v>
      </c>
      <c r="AH41" s="106">
        <f t="shared" si="2"/>
        <v>4</v>
      </c>
      <c r="AI41" s="106">
        <f t="shared" si="3"/>
        <v>2</v>
      </c>
      <c r="AJ41" s="106">
        <f t="shared" si="4"/>
        <v>0</v>
      </c>
      <c r="AK41" s="106">
        <f t="shared" si="5"/>
        <v>0</v>
      </c>
      <c r="AL41" s="106">
        <f t="shared" si="6"/>
        <v>0</v>
      </c>
      <c r="AM41" s="106">
        <f t="shared" si="7"/>
        <v>0</v>
      </c>
      <c r="AN41" s="106">
        <f t="shared" si="8"/>
        <v>0</v>
      </c>
      <c r="AO41" s="106">
        <f t="shared" si="9"/>
        <v>0</v>
      </c>
      <c r="AP41" s="106">
        <f t="shared" si="10"/>
        <v>0</v>
      </c>
      <c r="AQ41" s="199">
        <f t="shared" si="11"/>
        <v>6</v>
      </c>
      <c r="AS41" s="202">
        <f t="shared" si="16"/>
        <v>6</v>
      </c>
      <c r="AX41" s="201"/>
      <c r="BC41" s="201"/>
      <c r="BD41" s="200">
        <f t="shared" si="17"/>
        <v>0</v>
      </c>
      <c r="BE41" s="202">
        <f t="shared" si="18"/>
        <v>0</v>
      </c>
      <c r="BH41" s="108">
        <v>520601</v>
      </c>
      <c r="BI41" s="108">
        <v>175400</v>
      </c>
      <c r="BJ41" s="108" t="s">
        <v>397</v>
      </c>
      <c r="BK41" s="108" t="s">
        <v>125</v>
      </c>
      <c r="BM41" s="108" t="s">
        <v>125</v>
      </c>
      <c r="BU41" s="108" t="s">
        <v>294</v>
      </c>
    </row>
    <row r="42" spans="1:73" ht="20.100000000000001" customHeight="1" x14ac:dyDescent="0.3">
      <c r="A42" s="108" t="s">
        <v>580</v>
      </c>
      <c r="B42" s="108" t="s">
        <v>393</v>
      </c>
      <c r="D42" s="101">
        <v>44134</v>
      </c>
      <c r="E42" s="101">
        <v>45229</v>
      </c>
      <c r="F42" s="101">
        <v>44286</v>
      </c>
      <c r="G42" s="101">
        <v>44287</v>
      </c>
      <c r="H42" s="106" t="s">
        <v>196</v>
      </c>
      <c r="I42" s="106" t="s">
        <v>249</v>
      </c>
      <c r="J42" s="188" t="s">
        <v>294</v>
      </c>
      <c r="K42" s="108" t="s">
        <v>581</v>
      </c>
      <c r="L42" s="108" t="s">
        <v>582</v>
      </c>
      <c r="M42" s="106" t="s">
        <v>583</v>
      </c>
      <c r="U42" s="106">
        <v>1</v>
      </c>
      <c r="W42" s="106">
        <f t="shared" si="15"/>
        <v>1</v>
      </c>
      <c r="Z42" s="106">
        <v>1</v>
      </c>
      <c r="AB42" s="106">
        <v>1</v>
      </c>
      <c r="AG42" s="106">
        <f t="shared" si="1"/>
        <v>2</v>
      </c>
      <c r="AH42" s="106">
        <f t="shared" si="2"/>
        <v>0</v>
      </c>
      <c r="AI42" s="106">
        <f t="shared" si="3"/>
        <v>0</v>
      </c>
      <c r="AJ42" s="106">
        <f t="shared" si="4"/>
        <v>1</v>
      </c>
      <c r="AK42" s="106">
        <f t="shared" si="5"/>
        <v>0</v>
      </c>
      <c r="AL42" s="106">
        <f t="shared" si="6"/>
        <v>1</v>
      </c>
      <c r="AM42" s="106">
        <f t="shared" si="7"/>
        <v>0</v>
      </c>
      <c r="AN42" s="106">
        <f t="shared" si="8"/>
        <v>0</v>
      </c>
      <c r="AO42" s="106">
        <f t="shared" si="9"/>
        <v>-1</v>
      </c>
      <c r="AP42" s="106">
        <f t="shared" si="10"/>
        <v>0</v>
      </c>
      <c r="AQ42" s="199">
        <f t="shared" si="11"/>
        <v>1</v>
      </c>
      <c r="AS42" s="202">
        <f t="shared" si="16"/>
        <v>1</v>
      </c>
      <c r="AX42" s="201"/>
      <c r="BC42" s="201"/>
      <c r="BD42" s="200">
        <f t="shared" si="17"/>
        <v>0</v>
      </c>
      <c r="BE42" s="202">
        <f t="shared" si="18"/>
        <v>0</v>
      </c>
      <c r="BH42" s="108">
        <v>521660</v>
      </c>
      <c r="BI42" s="108">
        <v>176636</v>
      </c>
      <c r="BJ42" s="108" t="s">
        <v>421</v>
      </c>
      <c r="BK42" s="108" t="s">
        <v>142</v>
      </c>
      <c r="BN42" s="108" t="s">
        <v>127</v>
      </c>
      <c r="BS42" s="108" t="s">
        <v>136</v>
      </c>
      <c r="BT42" s="108" t="s">
        <v>584</v>
      </c>
      <c r="BU42" s="108" t="s">
        <v>294</v>
      </c>
    </row>
    <row r="43" spans="1:73" ht="20.100000000000001" customHeight="1" x14ac:dyDescent="0.3">
      <c r="A43" s="108" t="s">
        <v>585</v>
      </c>
      <c r="B43" s="108" t="s">
        <v>400</v>
      </c>
      <c r="D43" s="101">
        <v>43985</v>
      </c>
      <c r="E43" s="101">
        <v>45080</v>
      </c>
      <c r="F43" s="101">
        <v>43892</v>
      </c>
      <c r="G43" s="101">
        <v>44287</v>
      </c>
      <c r="H43" s="108" t="s">
        <v>196</v>
      </c>
      <c r="I43" s="106" t="s">
        <v>249</v>
      </c>
      <c r="J43" s="188" t="s">
        <v>294</v>
      </c>
      <c r="K43" s="108" t="s">
        <v>586</v>
      </c>
      <c r="L43" s="108" t="s">
        <v>587</v>
      </c>
      <c r="M43" s="108" t="s">
        <v>588</v>
      </c>
      <c r="O43" s="106">
        <v>1</v>
      </c>
      <c r="W43" s="106">
        <f t="shared" si="15"/>
        <v>1</v>
      </c>
      <c r="Z43" s="106">
        <v>1</v>
      </c>
      <c r="AG43" s="106">
        <f t="shared" si="1"/>
        <v>1</v>
      </c>
      <c r="AH43" s="106">
        <f t="shared" si="2"/>
        <v>0</v>
      </c>
      <c r="AI43" s="106">
        <f t="shared" si="3"/>
        <v>-1</v>
      </c>
      <c r="AJ43" s="106">
        <f t="shared" si="4"/>
        <v>1</v>
      </c>
      <c r="AK43" s="106">
        <f t="shared" si="5"/>
        <v>0</v>
      </c>
      <c r="AL43" s="106">
        <f t="shared" si="6"/>
        <v>0</v>
      </c>
      <c r="AM43" s="106">
        <f t="shared" si="7"/>
        <v>0</v>
      </c>
      <c r="AN43" s="106">
        <f t="shared" si="8"/>
        <v>0</v>
      </c>
      <c r="AO43" s="106">
        <f t="shared" si="9"/>
        <v>0</v>
      </c>
      <c r="AP43" s="106">
        <f t="shared" si="10"/>
        <v>0</v>
      </c>
      <c r="AQ43" s="199">
        <f t="shared" si="11"/>
        <v>0</v>
      </c>
      <c r="AS43" s="202">
        <f t="shared" si="16"/>
        <v>0</v>
      </c>
      <c r="AX43" s="201"/>
      <c r="BC43" s="201"/>
      <c r="BD43" s="200">
        <f t="shared" si="17"/>
        <v>0</v>
      </c>
      <c r="BE43" s="202">
        <f t="shared" si="18"/>
        <v>0</v>
      </c>
      <c r="BH43" s="108">
        <v>517463</v>
      </c>
      <c r="BI43" s="108">
        <v>169474</v>
      </c>
      <c r="BJ43" s="108" t="s">
        <v>486</v>
      </c>
      <c r="BK43" s="108" t="s">
        <v>147</v>
      </c>
      <c r="BO43" s="108" t="s">
        <v>129</v>
      </c>
      <c r="BP43" s="108" t="s">
        <v>147</v>
      </c>
      <c r="BS43" s="108" t="s">
        <v>136</v>
      </c>
      <c r="BT43" s="108" t="s">
        <v>512</v>
      </c>
      <c r="BU43" s="108" t="s">
        <v>294</v>
      </c>
    </row>
    <row r="44" spans="1:73" ht="20.100000000000001" customHeight="1" x14ac:dyDescent="0.3">
      <c r="A44" s="108" t="s">
        <v>589</v>
      </c>
      <c r="B44" s="108" t="s">
        <v>387</v>
      </c>
      <c r="D44" s="101">
        <v>43990</v>
      </c>
      <c r="E44" s="101">
        <v>45085</v>
      </c>
      <c r="F44" s="101">
        <v>44228</v>
      </c>
      <c r="G44" s="101">
        <v>44651</v>
      </c>
      <c r="H44" s="108" t="s">
        <v>196</v>
      </c>
      <c r="I44" s="106" t="s">
        <v>249</v>
      </c>
      <c r="J44" s="188" t="s">
        <v>294</v>
      </c>
      <c r="K44" s="108" t="s">
        <v>590</v>
      </c>
      <c r="L44" s="108" t="s">
        <v>591</v>
      </c>
      <c r="M44" s="108" t="s">
        <v>592</v>
      </c>
      <c r="O44" s="106">
        <v>1</v>
      </c>
      <c r="W44" s="106">
        <f t="shared" si="15"/>
        <v>1</v>
      </c>
      <c r="Z44" s="106">
        <v>1</v>
      </c>
      <c r="AG44" s="106">
        <f t="shared" si="1"/>
        <v>1</v>
      </c>
      <c r="AH44" s="106">
        <f t="shared" si="2"/>
        <v>0</v>
      </c>
      <c r="AI44" s="106">
        <f t="shared" si="3"/>
        <v>-1</v>
      </c>
      <c r="AJ44" s="106">
        <f t="shared" si="4"/>
        <v>1</v>
      </c>
      <c r="AK44" s="106">
        <f t="shared" si="5"/>
        <v>0</v>
      </c>
      <c r="AL44" s="106">
        <f t="shared" si="6"/>
        <v>0</v>
      </c>
      <c r="AM44" s="106">
        <f t="shared" si="7"/>
        <v>0</v>
      </c>
      <c r="AN44" s="106">
        <f t="shared" si="8"/>
        <v>0</v>
      </c>
      <c r="AO44" s="106">
        <f t="shared" si="9"/>
        <v>0</v>
      </c>
      <c r="AP44" s="106">
        <f t="shared" si="10"/>
        <v>0</v>
      </c>
      <c r="AQ44" s="199">
        <f t="shared" si="11"/>
        <v>0</v>
      </c>
      <c r="AS44" s="202">
        <f t="shared" si="16"/>
        <v>0</v>
      </c>
      <c r="AX44" s="201"/>
      <c r="BC44" s="201"/>
      <c r="BD44" s="200">
        <f t="shared" si="17"/>
        <v>0</v>
      </c>
      <c r="BE44" s="202">
        <f t="shared" si="18"/>
        <v>0</v>
      </c>
      <c r="BH44" s="108">
        <v>513897</v>
      </c>
      <c r="BI44" s="108">
        <v>171526</v>
      </c>
      <c r="BJ44" s="108" t="s">
        <v>427</v>
      </c>
      <c r="BK44" s="108" t="s">
        <v>162</v>
      </c>
    </row>
    <row r="45" spans="1:73" ht="20.100000000000001" customHeight="1" x14ac:dyDescent="0.3">
      <c r="A45" s="108" t="s">
        <v>593</v>
      </c>
      <c r="B45" s="108" t="s">
        <v>400</v>
      </c>
      <c r="D45" s="101">
        <v>44048</v>
      </c>
      <c r="E45" s="101">
        <v>45143</v>
      </c>
      <c r="F45" s="101">
        <v>43913</v>
      </c>
      <c r="G45" s="101">
        <v>44651</v>
      </c>
      <c r="H45" s="108" t="s">
        <v>196</v>
      </c>
      <c r="I45" s="106" t="s">
        <v>249</v>
      </c>
      <c r="J45" s="188" t="s">
        <v>294</v>
      </c>
      <c r="K45" s="108" t="s">
        <v>594</v>
      </c>
      <c r="L45" s="108" t="s">
        <v>595</v>
      </c>
      <c r="M45" s="108" t="s">
        <v>596</v>
      </c>
      <c r="N45" s="106">
        <v>2</v>
      </c>
      <c r="W45" s="106">
        <f t="shared" si="15"/>
        <v>2</v>
      </c>
      <c r="Z45" s="106">
        <v>2</v>
      </c>
      <c r="AG45" s="106">
        <f t="shared" si="1"/>
        <v>2</v>
      </c>
      <c r="AH45" s="106">
        <f t="shared" si="2"/>
        <v>-2</v>
      </c>
      <c r="AI45" s="106">
        <f t="shared" si="3"/>
        <v>0</v>
      </c>
      <c r="AJ45" s="106">
        <f t="shared" si="4"/>
        <v>2</v>
      </c>
      <c r="AK45" s="106">
        <f t="shared" si="5"/>
        <v>0</v>
      </c>
      <c r="AL45" s="106">
        <f t="shared" si="6"/>
        <v>0</v>
      </c>
      <c r="AM45" s="106">
        <f t="shared" si="7"/>
        <v>0</v>
      </c>
      <c r="AN45" s="106">
        <f t="shared" si="8"/>
        <v>0</v>
      </c>
      <c r="AO45" s="106">
        <f t="shared" si="9"/>
        <v>0</v>
      </c>
      <c r="AP45" s="106">
        <f t="shared" si="10"/>
        <v>0</v>
      </c>
      <c r="AQ45" s="199">
        <f t="shared" si="11"/>
        <v>0</v>
      </c>
      <c r="AS45" s="202">
        <f t="shared" si="16"/>
        <v>0</v>
      </c>
      <c r="AX45" s="201"/>
      <c r="BC45" s="201"/>
      <c r="BD45" s="200">
        <f t="shared" si="17"/>
        <v>0</v>
      </c>
      <c r="BE45" s="202">
        <f t="shared" si="18"/>
        <v>0</v>
      </c>
      <c r="BH45" s="108">
        <v>522192</v>
      </c>
      <c r="BI45" s="108">
        <v>177628</v>
      </c>
      <c r="BJ45" s="108" t="s">
        <v>421</v>
      </c>
      <c r="BK45" s="108" t="s">
        <v>142</v>
      </c>
      <c r="BL45" s="108" t="s">
        <v>294</v>
      </c>
    </row>
    <row r="46" spans="1:73" ht="20.100000000000001" customHeight="1" x14ac:dyDescent="0.3">
      <c r="A46" s="108" t="s">
        <v>597</v>
      </c>
      <c r="B46" s="108" t="s">
        <v>393</v>
      </c>
      <c r="D46" s="101">
        <v>44076</v>
      </c>
      <c r="E46" s="101">
        <v>45171</v>
      </c>
      <c r="F46" s="101">
        <v>44160</v>
      </c>
      <c r="G46" s="101">
        <v>44330</v>
      </c>
      <c r="H46" s="106" t="s">
        <v>196</v>
      </c>
      <c r="I46" s="106" t="s">
        <v>249</v>
      </c>
      <c r="J46" s="188" t="s">
        <v>294</v>
      </c>
      <c r="K46" s="108" t="s">
        <v>598</v>
      </c>
      <c r="L46" s="108" t="s">
        <v>599</v>
      </c>
      <c r="M46" s="106" t="s">
        <v>600</v>
      </c>
      <c r="Q46" s="106">
        <v>1</v>
      </c>
      <c r="W46" s="106">
        <f t="shared" si="15"/>
        <v>1</v>
      </c>
      <c r="X46" s="106">
        <v>3</v>
      </c>
      <c r="AG46" s="106">
        <f t="shared" si="1"/>
        <v>3</v>
      </c>
      <c r="AH46" s="106">
        <f t="shared" si="2"/>
        <v>3</v>
      </c>
      <c r="AI46" s="106">
        <f t="shared" si="3"/>
        <v>0</v>
      </c>
      <c r="AJ46" s="106">
        <f t="shared" si="4"/>
        <v>0</v>
      </c>
      <c r="AK46" s="106">
        <f t="shared" si="5"/>
        <v>-1</v>
      </c>
      <c r="AL46" s="106">
        <f t="shared" si="6"/>
        <v>0</v>
      </c>
      <c r="AM46" s="106">
        <f t="shared" si="7"/>
        <v>0</v>
      </c>
      <c r="AN46" s="106">
        <f t="shared" si="8"/>
        <v>0</v>
      </c>
      <c r="AO46" s="106">
        <f t="shared" si="9"/>
        <v>0</v>
      </c>
      <c r="AP46" s="106">
        <f t="shared" si="10"/>
        <v>0</v>
      </c>
      <c r="AQ46" s="199">
        <f t="shared" si="11"/>
        <v>2</v>
      </c>
      <c r="AS46" s="202">
        <f t="shared" si="16"/>
        <v>2</v>
      </c>
      <c r="AX46" s="201"/>
      <c r="BC46" s="201"/>
      <c r="BD46" s="200">
        <f t="shared" si="17"/>
        <v>0</v>
      </c>
      <c r="BE46" s="202">
        <f t="shared" si="18"/>
        <v>0</v>
      </c>
      <c r="BH46" s="108">
        <v>515578</v>
      </c>
      <c r="BI46" s="108">
        <v>171697</v>
      </c>
      <c r="BJ46" s="108" t="s">
        <v>404</v>
      </c>
      <c r="BK46" s="108" t="s">
        <v>128</v>
      </c>
      <c r="BO46" s="108" t="s">
        <v>129</v>
      </c>
      <c r="BP46" s="108" t="s">
        <v>601</v>
      </c>
      <c r="BU46" s="108" t="s">
        <v>294</v>
      </c>
    </row>
    <row r="47" spans="1:73" ht="20.100000000000001" customHeight="1" x14ac:dyDescent="0.3">
      <c r="A47" s="108" t="s">
        <v>602</v>
      </c>
      <c r="B47" s="108" t="s">
        <v>400</v>
      </c>
      <c r="C47" s="108" t="s">
        <v>223</v>
      </c>
      <c r="D47" s="101">
        <v>44258</v>
      </c>
      <c r="E47" s="101">
        <v>45354</v>
      </c>
      <c r="F47" s="101">
        <v>44286</v>
      </c>
      <c r="G47" s="101">
        <v>44615</v>
      </c>
      <c r="H47" s="106" t="s">
        <v>196</v>
      </c>
      <c r="I47" s="106" t="s">
        <v>249</v>
      </c>
      <c r="J47" s="188" t="s">
        <v>294</v>
      </c>
      <c r="K47" s="108" t="s">
        <v>603</v>
      </c>
      <c r="L47" s="108" t="s">
        <v>604</v>
      </c>
      <c r="M47" s="106" t="s">
        <v>605</v>
      </c>
      <c r="W47" s="106">
        <f t="shared" si="15"/>
        <v>0</v>
      </c>
      <c r="X47" s="106">
        <v>14</v>
      </c>
      <c r="AG47" s="106">
        <f t="shared" si="1"/>
        <v>14</v>
      </c>
      <c r="AH47" s="106">
        <f t="shared" si="2"/>
        <v>14</v>
      </c>
      <c r="AI47" s="106">
        <f t="shared" si="3"/>
        <v>0</v>
      </c>
      <c r="AJ47" s="106">
        <f t="shared" si="4"/>
        <v>0</v>
      </c>
      <c r="AK47" s="106">
        <f t="shared" si="5"/>
        <v>0</v>
      </c>
      <c r="AL47" s="106">
        <f t="shared" si="6"/>
        <v>0</v>
      </c>
      <c r="AM47" s="106">
        <f t="shared" si="7"/>
        <v>0</v>
      </c>
      <c r="AN47" s="106">
        <f t="shared" si="8"/>
        <v>0</v>
      </c>
      <c r="AO47" s="106">
        <f t="shared" si="9"/>
        <v>0</v>
      </c>
      <c r="AP47" s="106">
        <f t="shared" si="10"/>
        <v>0</v>
      </c>
      <c r="AQ47" s="199">
        <f t="shared" si="11"/>
        <v>14</v>
      </c>
      <c r="AR47" s="200" t="s">
        <v>294</v>
      </c>
      <c r="AS47" s="202">
        <f t="shared" si="16"/>
        <v>14</v>
      </c>
      <c r="AX47" s="201"/>
      <c r="BC47" s="201"/>
      <c r="BD47" s="200">
        <f t="shared" si="17"/>
        <v>0</v>
      </c>
      <c r="BE47" s="202">
        <f t="shared" si="18"/>
        <v>0</v>
      </c>
      <c r="BH47" s="108">
        <v>514145</v>
      </c>
      <c r="BI47" s="108">
        <v>169627</v>
      </c>
      <c r="BJ47" s="108" t="s">
        <v>491</v>
      </c>
      <c r="BK47" s="108" t="s">
        <v>145</v>
      </c>
      <c r="BS47" s="108" t="s">
        <v>136</v>
      </c>
      <c r="BT47" s="108" t="s">
        <v>493</v>
      </c>
    </row>
    <row r="48" spans="1:73" ht="20.100000000000001" customHeight="1" x14ac:dyDescent="0.3">
      <c r="A48" s="108" t="s">
        <v>606</v>
      </c>
      <c r="B48" s="108" t="s">
        <v>400</v>
      </c>
      <c r="D48" s="101">
        <v>44148</v>
      </c>
      <c r="E48" s="101">
        <v>45243</v>
      </c>
      <c r="F48" s="101">
        <v>44197</v>
      </c>
      <c r="G48" s="101">
        <v>44610</v>
      </c>
      <c r="H48" s="106" t="s">
        <v>196</v>
      </c>
      <c r="I48" s="106" t="s">
        <v>249</v>
      </c>
      <c r="J48" s="188" t="s">
        <v>294</v>
      </c>
      <c r="K48" s="108" t="s">
        <v>607</v>
      </c>
      <c r="L48" s="108" t="s">
        <v>608</v>
      </c>
      <c r="M48" s="106" t="s">
        <v>609</v>
      </c>
      <c r="W48" s="106">
        <f t="shared" si="15"/>
        <v>0</v>
      </c>
      <c r="X48" s="106">
        <v>1</v>
      </c>
      <c r="AG48" s="106">
        <f t="shared" si="1"/>
        <v>1</v>
      </c>
      <c r="AH48" s="106">
        <f t="shared" si="2"/>
        <v>1</v>
      </c>
      <c r="AI48" s="106">
        <f t="shared" si="3"/>
        <v>0</v>
      </c>
      <c r="AJ48" s="106">
        <f t="shared" si="4"/>
        <v>0</v>
      </c>
      <c r="AK48" s="106">
        <f t="shared" si="5"/>
        <v>0</v>
      </c>
      <c r="AL48" s="106">
        <f t="shared" si="6"/>
        <v>0</v>
      </c>
      <c r="AM48" s="106">
        <f t="shared" si="7"/>
        <v>0</v>
      </c>
      <c r="AN48" s="106">
        <f t="shared" si="8"/>
        <v>0</v>
      </c>
      <c r="AO48" s="106">
        <f t="shared" si="9"/>
        <v>0</v>
      </c>
      <c r="AP48" s="106">
        <f t="shared" si="10"/>
        <v>0</v>
      </c>
      <c r="AQ48" s="199">
        <f t="shared" si="11"/>
        <v>1</v>
      </c>
      <c r="AS48" s="202">
        <f t="shared" si="16"/>
        <v>1</v>
      </c>
      <c r="AX48" s="201"/>
      <c r="BC48" s="201"/>
      <c r="BD48" s="200">
        <f t="shared" si="17"/>
        <v>0</v>
      </c>
      <c r="BE48" s="202">
        <f t="shared" si="18"/>
        <v>0</v>
      </c>
      <c r="BH48" s="108">
        <v>516178</v>
      </c>
      <c r="BI48" s="108">
        <v>173202</v>
      </c>
      <c r="BJ48" s="108" t="s">
        <v>409</v>
      </c>
      <c r="BK48" s="108" t="s">
        <v>155</v>
      </c>
      <c r="BM48" s="108" t="s">
        <v>130</v>
      </c>
      <c r="BS48" s="108" t="s">
        <v>136</v>
      </c>
      <c r="BT48" s="108" t="s">
        <v>610</v>
      </c>
      <c r="BU48" s="108" t="s">
        <v>294</v>
      </c>
    </row>
    <row r="49" spans="1:73" ht="20.100000000000001" customHeight="1" x14ac:dyDescent="0.3">
      <c r="A49" s="108" t="s">
        <v>611</v>
      </c>
      <c r="B49" s="108" t="s">
        <v>400</v>
      </c>
      <c r="C49" s="108" t="s">
        <v>223</v>
      </c>
      <c r="D49" s="101">
        <v>44109</v>
      </c>
      <c r="E49" s="101">
        <v>45204</v>
      </c>
      <c r="F49" s="101">
        <v>44326</v>
      </c>
      <c r="G49" s="101">
        <v>44651</v>
      </c>
      <c r="H49" s="106" t="s">
        <v>196</v>
      </c>
      <c r="I49" s="106" t="s">
        <v>249</v>
      </c>
      <c r="J49" s="188" t="s">
        <v>294</v>
      </c>
      <c r="K49" s="108" t="s">
        <v>612</v>
      </c>
      <c r="L49" s="108" t="s">
        <v>613</v>
      </c>
      <c r="M49" s="106" t="s">
        <v>497</v>
      </c>
      <c r="W49" s="106">
        <f t="shared" si="15"/>
        <v>0</v>
      </c>
      <c r="X49" s="106">
        <v>2</v>
      </c>
      <c r="AG49" s="106">
        <f t="shared" si="1"/>
        <v>2</v>
      </c>
      <c r="AH49" s="106">
        <f t="shared" si="2"/>
        <v>2</v>
      </c>
      <c r="AI49" s="106">
        <f t="shared" si="3"/>
        <v>0</v>
      </c>
      <c r="AJ49" s="106">
        <f t="shared" si="4"/>
        <v>0</v>
      </c>
      <c r="AK49" s="106">
        <f t="shared" si="5"/>
        <v>0</v>
      </c>
      <c r="AL49" s="106">
        <f t="shared" si="6"/>
        <v>0</v>
      </c>
      <c r="AM49" s="106">
        <f t="shared" si="7"/>
        <v>0</v>
      </c>
      <c r="AN49" s="106">
        <f t="shared" si="8"/>
        <v>0</v>
      </c>
      <c r="AO49" s="106">
        <f t="shared" si="9"/>
        <v>0</v>
      </c>
      <c r="AP49" s="106">
        <f t="shared" si="10"/>
        <v>0</v>
      </c>
      <c r="AQ49" s="199">
        <f t="shared" si="11"/>
        <v>2</v>
      </c>
      <c r="AS49" s="202">
        <f t="shared" si="16"/>
        <v>2</v>
      </c>
      <c r="AX49" s="201"/>
      <c r="BC49" s="201"/>
      <c r="BD49" s="200">
        <f t="shared" si="17"/>
        <v>0</v>
      </c>
      <c r="BE49" s="202">
        <f t="shared" si="18"/>
        <v>0</v>
      </c>
      <c r="BH49" s="108">
        <v>519056</v>
      </c>
      <c r="BI49" s="108">
        <v>176648</v>
      </c>
      <c r="BJ49" s="108" t="s">
        <v>498</v>
      </c>
      <c r="BK49" s="108" t="s">
        <v>149</v>
      </c>
      <c r="BS49" s="108" t="s">
        <v>136</v>
      </c>
      <c r="BT49" s="108" t="s">
        <v>499</v>
      </c>
      <c r="BU49" s="108" t="s">
        <v>294</v>
      </c>
    </row>
    <row r="50" spans="1:73" ht="20.100000000000001" customHeight="1" x14ac:dyDescent="0.3">
      <c r="A50" s="108" t="s">
        <v>614</v>
      </c>
      <c r="B50" s="108" t="s">
        <v>400</v>
      </c>
      <c r="D50" s="101">
        <v>44302</v>
      </c>
      <c r="E50" s="101">
        <v>45398</v>
      </c>
      <c r="F50" s="101">
        <v>44314</v>
      </c>
      <c r="G50" s="101">
        <v>44636</v>
      </c>
      <c r="H50" s="106" t="s">
        <v>196</v>
      </c>
      <c r="I50" s="106" t="s">
        <v>249</v>
      </c>
      <c r="J50" s="188" t="s">
        <v>294</v>
      </c>
      <c r="K50" s="108" t="s">
        <v>615</v>
      </c>
      <c r="L50" s="108" t="s">
        <v>616</v>
      </c>
      <c r="M50" s="106" t="s">
        <v>617</v>
      </c>
      <c r="N50" s="106">
        <v>1</v>
      </c>
      <c r="O50" s="106">
        <v>1</v>
      </c>
      <c r="W50" s="106">
        <f t="shared" si="15"/>
        <v>2</v>
      </c>
      <c r="Z50" s="106">
        <v>1</v>
      </c>
      <c r="AG50" s="106">
        <f t="shared" si="1"/>
        <v>1</v>
      </c>
      <c r="AH50" s="106">
        <f t="shared" si="2"/>
        <v>-1</v>
      </c>
      <c r="AI50" s="106">
        <f t="shared" si="3"/>
        <v>-1</v>
      </c>
      <c r="AJ50" s="106">
        <f t="shared" si="4"/>
        <v>1</v>
      </c>
      <c r="AK50" s="106">
        <f t="shared" si="5"/>
        <v>0</v>
      </c>
      <c r="AL50" s="106">
        <f t="shared" si="6"/>
        <v>0</v>
      </c>
      <c r="AM50" s="106">
        <f t="shared" si="7"/>
        <v>0</v>
      </c>
      <c r="AN50" s="106">
        <f t="shared" si="8"/>
        <v>0</v>
      </c>
      <c r="AO50" s="106">
        <f t="shared" si="9"/>
        <v>0</v>
      </c>
      <c r="AP50" s="106">
        <f t="shared" si="10"/>
        <v>0</v>
      </c>
      <c r="AQ50" s="199">
        <f t="shared" si="11"/>
        <v>-1</v>
      </c>
      <c r="AS50" s="202">
        <f t="shared" si="16"/>
        <v>-1</v>
      </c>
      <c r="AX50" s="201"/>
      <c r="BC50" s="201"/>
      <c r="BD50" s="200">
        <f t="shared" si="17"/>
        <v>0</v>
      </c>
      <c r="BE50" s="202">
        <f t="shared" si="18"/>
        <v>0</v>
      </c>
      <c r="BH50" s="108">
        <v>516877</v>
      </c>
      <c r="BI50" s="108">
        <v>170799</v>
      </c>
      <c r="BJ50" s="108" t="s">
        <v>486</v>
      </c>
      <c r="BK50" s="108" t="s">
        <v>147</v>
      </c>
      <c r="BU50" s="108" t="s">
        <v>294</v>
      </c>
    </row>
    <row r="51" spans="1:73" ht="20.100000000000001" customHeight="1" x14ac:dyDescent="0.3">
      <c r="A51" s="108" t="s">
        <v>618</v>
      </c>
      <c r="B51" s="108" t="s">
        <v>400</v>
      </c>
      <c r="C51" s="108" t="s">
        <v>223</v>
      </c>
      <c r="D51" s="101">
        <v>44270</v>
      </c>
      <c r="E51" s="101">
        <v>45366</v>
      </c>
      <c r="F51" s="101">
        <v>44348</v>
      </c>
      <c r="G51" s="101">
        <v>44593</v>
      </c>
      <c r="H51" s="106" t="s">
        <v>196</v>
      </c>
      <c r="I51" s="106" t="s">
        <v>249</v>
      </c>
      <c r="J51" s="188" t="s">
        <v>294</v>
      </c>
      <c r="K51" s="108" t="s">
        <v>619</v>
      </c>
      <c r="L51" s="108" t="s">
        <v>620</v>
      </c>
      <c r="M51" s="106" t="s">
        <v>621</v>
      </c>
      <c r="W51" s="106">
        <f t="shared" si="15"/>
        <v>0</v>
      </c>
      <c r="Y51" s="106">
        <v>1</v>
      </c>
      <c r="AG51" s="106">
        <f t="shared" si="1"/>
        <v>1</v>
      </c>
      <c r="AH51" s="106">
        <f t="shared" si="2"/>
        <v>0</v>
      </c>
      <c r="AI51" s="106">
        <f t="shared" si="3"/>
        <v>1</v>
      </c>
      <c r="AJ51" s="106">
        <f t="shared" si="4"/>
        <v>0</v>
      </c>
      <c r="AK51" s="106">
        <f t="shared" si="5"/>
        <v>0</v>
      </c>
      <c r="AL51" s="106">
        <f t="shared" si="6"/>
        <v>0</v>
      </c>
      <c r="AM51" s="106">
        <f t="shared" si="7"/>
        <v>0</v>
      </c>
      <c r="AN51" s="106">
        <f t="shared" si="8"/>
        <v>0</v>
      </c>
      <c r="AO51" s="106">
        <f t="shared" si="9"/>
        <v>0</v>
      </c>
      <c r="AP51" s="106">
        <f t="shared" si="10"/>
        <v>0</v>
      </c>
      <c r="AQ51" s="199">
        <f t="shared" si="11"/>
        <v>1</v>
      </c>
      <c r="AS51" s="202">
        <f t="shared" si="16"/>
        <v>1</v>
      </c>
      <c r="AX51" s="201"/>
      <c r="BC51" s="201"/>
      <c r="BD51" s="200">
        <f t="shared" si="17"/>
        <v>0</v>
      </c>
      <c r="BE51" s="202">
        <f t="shared" si="18"/>
        <v>0</v>
      </c>
      <c r="BH51" s="108">
        <v>515302</v>
      </c>
      <c r="BI51" s="108">
        <v>173042</v>
      </c>
      <c r="BJ51" s="108" t="s">
        <v>452</v>
      </c>
      <c r="BK51" s="108" t="s">
        <v>153</v>
      </c>
      <c r="BO51" s="108" t="s">
        <v>129</v>
      </c>
      <c r="BP51" s="108" t="s">
        <v>622</v>
      </c>
      <c r="BS51" s="108" t="s">
        <v>136</v>
      </c>
      <c r="BT51" s="108" t="s">
        <v>623</v>
      </c>
      <c r="BU51" s="108" t="s">
        <v>294</v>
      </c>
    </row>
    <row r="52" spans="1:73" ht="20.100000000000001" customHeight="1" x14ac:dyDescent="0.3">
      <c r="A52" s="108" t="s">
        <v>624</v>
      </c>
      <c r="B52" s="108" t="s">
        <v>400</v>
      </c>
      <c r="C52" s="108" t="s">
        <v>223</v>
      </c>
      <c r="D52" s="101">
        <v>44313</v>
      </c>
      <c r="E52" s="101">
        <v>45409</v>
      </c>
      <c r="F52" s="101">
        <v>44378</v>
      </c>
      <c r="G52" s="101">
        <v>44523</v>
      </c>
      <c r="H52" s="106" t="s">
        <v>196</v>
      </c>
      <c r="I52" s="106" t="s">
        <v>249</v>
      </c>
      <c r="J52" s="188" t="s">
        <v>294</v>
      </c>
      <c r="K52" s="108" t="s">
        <v>625</v>
      </c>
      <c r="L52" s="108" t="s">
        <v>626</v>
      </c>
      <c r="M52" s="108" t="s">
        <v>627</v>
      </c>
      <c r="W52" s="106">
        <f t="shared" si="15"/>
        <v>0</v>
      </c>
      <c r="X52" s="106">
        <v>2</v>
      </c>
      <c r="AG52" s="106">
        <f t="shared" si="1"/>
        <v>2</v>
      </c>
      <c r="AH52" s="106">
        <f t="shared" si="2"/>
        <v>2</v>
      </c>
      <c r="AI52" s="106">
        <f t="shared" si="3"/>
        <v>0</v>
      </c>
      <c r="AJ52" s="106">
        <f t="shared" si="4"/>
        <v>0</v>
      </c>
      <c r="AK52" s="106">
        <f t="shared" si="5"/>
        <v>0</v>
      </c>
      <c r="AL52" s="106">
        <f t="shared" si="6"/>
        <v>0</v>
      </c>
      <c r="AM52" s="106">
        <f t="shared" si="7"/>
        <v>0</v>
      </c>
      <c r="AN52" s="106">
        <f t="shared" si="8"/>
        <v>0</v>
      </c>
      <c r="AO52" s="106">
        <f t="shared" si="9"/>
        <v>0</v>
      </c>
      <c r="AP52" s="106">
        <f t="shared" si="10"/>
        <v>0</v>
      </c>
      <c r="AQ52" s="199">
        <f t="shared" si="11"/>
        <v>2</v>
      </c>
      <c r="AS52" s="202">
        <f t="shared" si="16"/>
        <v>2</v>
      </c>
      <c r="AX52" s="201"/>
      <c r="BC52" s="201"/>
      <c r="BD52" s="200">
        <f t="shared" si="17"/>
        <v>0</v>
      </c>
      <c r="BE52" s="202">
        <f t="shared" si="18"/>
        <v>0</v>
      </c>
      <c r="BH52" s="108">
        <v>512728</v>
      </c>
      <c r="BI52" s="108">
        <v>173606</v>
      </c>
      <c r="BJ52" s="108" t="s">
        <v>628</v>
      </c>
      <c r="BK52" s="108" t="s">
        <v>148</v>
      </c>
      <c r="BO52" s="108" t="s">
        <v>129</v>
      </c>
      <c r="BP52" s="108" t="s">
        <v>629</v>
      </c>
    </row>
    <row r="53" spans="1:73" ht="20.100000000000001" customHeight="1" x14ac:dyDescent="0.3">
      <c r="A53" s="108" t="s">
        <v>630</v>
      </c>
      <c r="B53" s="108" t="s">
        <v>400</v>
      </c>
      <c r="D53" s="101">
        <v>44596</v>
      </c>
      <c r="E53" s="101">
        <v>45692</v>
      </c>
      <c r="F53" s="101">
        <v>44596</v>
      </c>
      <c r="G53" s="101">
        <v>44651</v>
      </c>
      <c r="H53" s="108" t="s">
        <v>196</v>
      </c>
      <c r="I53" s="106" t="s">
        <v>249</v>
      </c>
      <c r="J53" s="188" t="s">
        <v>294</v>
      </c>
      <c r="K53" s="108" t="s">
        <v>631</v>
      </c>
      <c r="L53" s="108" t="s">
        <v>632</v>
      </c>
      <c r="M53" s="108" t="s">
        <v>633</v>
      </c>
      <c r="W53" s="106">
        <f t="shared" si="15"/>
        <v>0</v>
      </c>
      <c r="X53" s="106">
        <v>1</v>
      </c>
      <c r="Y53" s="106">
        <v>1</v>
      </c>
      <c r="AG53" s="106">
        <f t="shared" si="1"/>
        <v>2</v>
      </c>
      <c r="AH53" s="106">
        <f t="shared" si="2"/>
        <v>1</v>
      </c>
      <c r="AI53" s="106">
        <f t="shared" si="3"/>
        <v>1</v>
      </c>
      <c r="AJ53" s="106">
        <f t="shared" si="4"/>
        <v>0</v>
      </c>
      <c r="AK53" s="106">
        <f t="shared" si="5"/>
        <v>0</v>
      </c>
      <c r="AL53" s="106">
        <f t="shared" si="6"/>
        <v>0</v>
      </c>
      <c r="AM53" s="106">
        <f t="shared" si="7"/>
        <v>0</v>
      </c>
      <c r="AN53" s="106">
        <f t="shared" si="8"/>
        <v>0</v>
      </c>
      <c r="AO53" s="106">
        <f t="shared" si="9"/>
        <v>0</v>
      </c>
      <c r="AP53" s="106">
        <f t="shared" si="10"/>
        <v>0</v>
      </c>
      <c r="AQ53" s="199">
        <f t="shared" si="11"/>
        <v>2</v>
      </c>
      <c r="AS53" s="202">
        <f t="shared" si="16"/>
        <v>2</v>
      </c>
      <c r="AX53" s="201"/>
      <c r="BC53" s="201"/>
      <c r="BD53" s="200">
        <f t="shared" si="17"/>
        <v>0</v>
      </c>
      <c r="BE53" s="202">
        <f t="shared" si="18"/>
        <v>0</v>
      </c>
      <c r="BH53" s="108">
        <v>521270</v>
      </c>
      <c r="BI53" s="108">
        <v>176076</v>
      </c>
      <c r="BJ53" s="108" t="s">
        <v>467</v>
      </c>
      <c r="BK53" s="108" t="s">
        <v>163</v>
      </c>
      <c r="BN53" s="108" t="s">
        <v>127</v>
      </c>
      <c r="BO53" s="108" t="s">
        <v>129</v>
      </c>
      <c r="BP53" s="108" t="s">
        <v>634</v>
      </c>
      <c r="BS53" s="108" t="s">
        <v>136</v>
      </c>
      <c r="BT53" s="108" t="s">
        <v>469</v>
      </c>
      <c r="BU53" s="108" t="s">
        <v>294</v>
      </c>
    </row>
    <row r="54" spans="1:73" ht="20.100000000000001" customHeight="1" x14ac:dyDescent="0.3">
      <c r="A54" s="108" t="s">
        <v>635</v>
      </c>
      <c r="B54" s="108" t="s">
        <v>400</v>
      </c>
      <c r="D54" s="101">
        <v>44326</v>
      </c>
      <c r="E54" s="101">
        <v>44326</v>
      </c>
      <c r="F54" s="101">
        <v>44326</v>
      </c>
      <c r="G54" s="101">
        <v>44326</v>
      </c>
      <c r="H54" s="106" t="s">
        <v>196</v>
      </c>
      <c r="I54" s="106" t="s">
        <v>249</v>
      </c>
      <c r="J54" s="188" t="s">
        <v>294</v>
      </c>
      <c r="K54" s="108" t="s">
        <v>636</v>
      </c>
      <c r="L54" s="108" t="s">
        <v>637</v>
      </c>
      <c r="M54" s="106" t="s">
        <v>638</v>
      </c>
      <c r="O54" s="106">
        <v>1</v>
      </c>
      <c r="W54" s="106">
        <f t="shared" si="15"/>
        <v>1</v>
      </c>
      <c r="Z54" s="106">
        <v>1</v>
      </c>
      <c r="AG54" s="106">
        <f t="shared" si="1"/>
        <v>1</v>
      </c>
      <c r="AH54" s="106">
        <f t="shared" si="2"/>
        <v>0</v>
      </c>
      <c r="AI54" s="106">
        <f t="shared" si="3"/>
        <v>-1</v>
      </c>
      <c r="AJ54" s="106">
        <f t="shared" si="4"/>
        <v>1</v>
      </c>
      <c r="AK54" s="106">
        <f t="shared" si="5"/>
        <v>0</v>
      </c>
      <c r="AL54" s="106">
        <f t="shared" si="6"/>
        <v>0</v>
      </c>
      <c r="AM54" s="106">
        <f t="shared" si="7"/>
        <v>0</v>
      </c>
      <c r="AN54" s="106">
        <f t="shared" si="8"/>
        <v>0</v>
      </c>
      <c r="AO54" s="106">
        <f t="shared" si="9"/>
        <v>0</v>
      </c>
      <c r="AP54" s="106">
        <f t="shared" si="10"/>
        <v>0</v>
      </c>
      <c r="AQ54" s="199">
        <f t="shared" si="11"/>
        <v>0</v>
      </c>
      <c r="AS54" s="202">
        <f t="shared" si="16"/>
        <v>0</v>
      </c>
      <c r="AX54" s="201"/>
      <c r="BC54" s="201"/>
      <c r="BD54" s="200">
        <f t="shared" si="17"/>
        <v>0</v>
      </c>
      <c r="BE54" s="202">
        <f t="shared" si="18"/>
        <v>0</v>
      </c>
      <c r="BH54" s="108">
        <v>520436</v>
      </c>
      <c r="BI54" s="108">
        <v>175645</v>
      </c>
      <c r="BJ54" s="108" t="s">
        <v>397</v>
      </c>
      <c r="BK54" s="108" t="s">
        <v>125</v>
      </c>
      <c r="BM54" s="108" t="s">
        <v>125</v>
      </c>
      <c r="BU54" s="108" t="s">
        <v>294</v>
      </c>
    </row>
    <row r="55" spans="1:73" ht="20.100000000000001" customHeight="1" x14ac:dyDescent="0.3">
      <c r="A55" s="108" t="s">
        <v>639</v>
      </c>
      <c r="B55" s="108" t="s">
        <v>400</v>
      </c>
      <c r="D55" s="101">
        <v>44326</v>
      </c>
      <c r="E55" s="101">
        <v>44326</v>
      </c>
      <c r="F55" s="101">
        <v>44326</v>
      </c>
      <c r="G55" s="101">
        <v>44326</v>
      </c>
      <c r="H55" s="106" t="s">
        <v>196</v>
      </c>
      <c r="I55" s="106" t="s">
        <v>249</v>
      </c>
      <c r="J55" s="188" t="s">
        <v>294</v>
      </c>
      <c r="K55" s="108" t="s">
        <v>640</v>
      </c>
      <c r="L55" s="108" t="s">
        <v>641</v>
      </c>
      <c r="M55" s="106" t="s">
        <v>642</v>
      </c>
      <c r="N55" s="106">
        <v>1</v>
      </c>
      <c r="W55" s="106">
        <f t="shared" si="15"/>
        <v>1</v>
      </c>
      <c r="X55" s="106">
        <v>1</v>
      </c>
      <c r="AG55" s="106">
        <f t="shared" si="1"/>
        <v>1</v>
      </c>
      <c r="AH55" s="106">
        <f t="shared" si="2"/>
        <v>0</v>
      </c>
      <c r="AI55" s="106">
        <f t="shared" si="3"/>
        <v>0</v>
      </c>
      <c r="AJ55" s="106">
        <f t="shared" si="4"/>
        <v>0</v>
      </c>
      <c r="AK55" s="106">
        <f t="shared" si="5"/>
        <v>0</v>
      </c>
      <c r="AL55" s="106">
        <f t="shared" si="6"/>
        <v>0</v>
      </c>
      <c r="AM55" s="106">
        <f t="shared" si="7"/>
        <v>0</v>
      </c>
      <c r="AN55" s="106">
        <f t="shared" si="8"/>
        <v>0</v>
      </c>
      <c r="AO55" s="106">
        <f t="shared" si="9"/>
        <v>0</v>
      </c>
      <c r="AP55" s="106">
        <f t="shared" si="10"/>
        <v>0</v>
      </c>
      <c r="AQ55" s="199">
        <f t="shared" si="11"/>
        <v>0</v>
      </c>
      <c r="AS55" s="202">
        <f t="shared" si="16"/>
        <v>0</v>
      </c>
      <c r="AX55" s="201"/>
      <c r="BC55" s="201"/>
      <c r="BD55" s="200">
        <f t="shared" si="17"/>
        <v>0</v>
      </c>
      <c r="BE55" s="202">
        <f t="shared" si="18"/>
        <v>0</v>
      </c>
      <c r="BH55" s="108">
        <v>516926</v>
      </c>
      <c r="BI55" s="108">
        <v>173754</v>
      </c>
      <c r="BJ55" s="108" t="s">
        <v>409</v>
      </c>
      <c r="BK55" s="108" t="s">
        <v>155</v>
      </c>
      <c r="BS55" s="108" t="s">
        <v>136</v>
      </c>
      <c r="BT55" s="108" t="s">
        <v>410</v>
      </c>
      <c r="BU55" s="108" t="s">
        <v>294</v>
      </c>
    </row>
    <row r="56" spans="1:73" ht="20.100000000000001" customHeight="1" x14ac:dyDescent="0.3">
      <c r="A56" s="108" t="s">
        <v>643</v>
      </c>
      <c r="B56" s="108" t="s">
        <v>393</v>
      </c>
      <c r="D56" s="101">
        <v>44376</v>
      </c>
      <c r="E56" s="101">
        <v>44376</v>
      </c>
      <c r="F56" s="101">
        <v>44376</v>
      </c>
      <c r="G56" s="101">
        <v>44376</v>
      </c>
      <c r="H56" s="106" t="s">
        <v>196</v>
      </c>
      <c r="I56" s="106" t="s">
        <v>249</v>
      </c>
      <c r="J56" s="188" t="s">
        <v>294</v>
      </c>
      <c r="K56" s="108" t="s">
        <v>644</v>
      </c>
      <c r="L56" s="108" t="s">
        <v>645</v>
      </c>
      <c r="M56" s="106" t="s">
        <v>646</v>
      </c>
      <c r="W56" s="106">
        <f t="shared" si="15"/>
        <v>0</v>
      </c>
      <c r="X56" s="106">
        <v>1</v>
      </c>
      <c r="AG56" s="106">
        <f t="shared" si="1"/>
        <v>1</v>
      </c>
      <c r="AH56" s="106">
        <f t="shared" si="2"/>
        <v>1</v>
      </c>
      <c r="AI56" s="106">
        <f t="shared" si="3"/>
        <v>0</v>
      </c>
      <c r="AJ56" s="106">
        <f t="shared" si="4"/>
        <v>0</v>
      </c>
      <c r="AK56" s="106">
        <f t="shared" si="5"/>
        <v>0</v>
      </c>
      <c r="AL56" s="106">
        <f t="shared" si="6"/>
        <v>0</v>
      </c>
      <c r="AM56" s="106">
        <f t="shared" si="7"/>
        <v>0</v>
      </c>
      <c r="AN56" s="106">
        <f t="shared" si="8"/>
        <v>0</v>
      </c>
      <c r="AO56" s="106">
        <f t="shared" si="9"/>
        <v>0</v>
      </c>
      <c r="AP56" s="106">
        <f t="shared" si="10"/>
        <v>0</v>
      </c>
      <c r="AQ56" s="199">
        <f t="shared" si="11"/>
        <v>1</v>
      </c>
      <c r="AS56" s="202">
        <f t="shared" si="16"/>
        <v>1</v>
      </c>
      <c r="AX56" s="201"/>
      <c r="BC56" s="201"/>
      <c r="BD56" s="200">
        <f t="shared" si="17"/>
        <v>0</v>
      </c>
      <c r="BE56" s="202">
        <f t="shared" si="18"/>
        <v>0</v>
      </c>
      <c r="BH56" s="108">
        <v>516877</v>
      </c>
      <c r="BI56" s="108">
        <v>174852</v>
      </c>
      <c r="BJ56" s="108" t="s">
        <v>391</v>
      </c>
      <c r="BK56" s="108" t="s">
        <v>164</v>
      </c>
      <c r="BS56" s="108" t="s">
        <v>136</v>
      </c>
      <c r="BT56" s="108" t="s">
        <v>647</v>
      </c>
      <c r="BU56" s="108" t="s">
        <v>294</v>
      </c>
    </row>
    <row r="57" spans="1:73" ht="20.100000000000001" customHeight="1" x14ac:dyDescent="0.3">
      <c r="A57" s="108" t="s">
        <v>648</v>
      </c>
      <c r="B57" s="108" t="s">
        <v>400</v>
      </c>
      <c r="C57" s="108" t="s">
        <v>223</v>
      </c>
      <c r="D57" s="101">
        <v>44449</v>
      </c>
      <c r="E57" s="101">
        <v>44449</v>
      </c>
      <c r="F57" s="101">
        <v>44406</v>
      </c>
      <c r="G57" s="101">
        <v>44593</v>
      </c>
      <c r="H57" s="108" t="s">
        <v>196</v>
      </c>
      <c r="I57" s="106" t="s">
        <v>249</v>
      </c>
      <c r="J57" s="188" t="s">
        <v>294</v>
      </c>
      <c r="K57" s="108" t="s">
        <v>649</v>
      </c>
      <c r="L57" s="108" t="s">
        <v>650</v>
      </c>
      <c r="M57" s="108" t="s">
        <v>651</v>
      </c>
      <c r="Q57" s="106">
        <v>1</v>
      </c>
      <c r="W57" s="106">
        <f t="shared" si="15"/>
        <v>1</v>
      </c>
      <c r="AA57" s="106">
        <v>1</v>
      </c>
      <c r="AG57" s="106">
        <f t="shared" si="1"/>
        <v>1</v>
      </c>
      <c r="AH57" s="106">
        <f t="shared" si="2"/>
        <v>0</v>
      </c>
      <c r="AI57" s="106">
        <f t="shared" si="3"/>
        <v>0</v>
      </c>
      <c r="AJ57" s="106">
        <f t="shared" si="4"/>
        <v>0</v>
      </c>
      <c r="AK57" s="106">
        <f t="shared" si="5"/>
        <v>0</v>
      </c>
      <c r="AL57" s="106">
        <f t="shared" si="6"/>
        <v>0</v>
      </c>
      <c r="AM57" s="106">
        <f t="shared" si="7"/>
        <v>0</v>
      </c>
      <c r="AN57" s="106">
        <f t="shared" si="8"/>
        <v>0</v>
      </c>
      <c r="AO57" s="106">
        <f t="shared" si="9"/>
        <v>0</v>
      </c>
      <c r="AP57" s="106">
        <f t="shared" si="10"/>
        <v>0</v>
      </c>
      <c r="AQ57" s="199">
        <f t="shared" si="11"/>
        <v>0</v>
      </c>
      <c r="AS57" s="202">
        <f t="shared" si="16"/>
        <v>0</v>
      </c>
      <c r="AX57" s="201"/>
      <c r="BC57" s="201"/>
      <c r="BD57" s="200">
        <f t="shared" si="17"/>
        <v>0</v>
      </c>
      <c r="BE57" s="202">
        <f t="shared" si="18"/>
        <v>0</v>
      </c>
      <c r="BG57" s="108" t="s">
        <v>294</v>
      </c>
      <c r="BH57" s="108">
        <v>512913</v>
      </c>
      <c r="BI57" s="108">
        <v>173047</v>
      </c>
      <c r="BJ57" s="108" t="s">
        <v>628</v>
      </c>
      <c r="BK57" s="108" t="s">
        <v>148</v>
      </c>
    </row>
    <row r="58" spans="1:73" ht="20.100000000000001" customHeight="1" x14ac:dyDescent="0.3">
      <c r="A58" s="108" t="s">
        <v>652</v>
      </c>
      <c r="B58" s="108" t="s">
        <v>393</v>
      </c>
      <c r="D58" s="101">
        <v>44467</v>
      </c>
      <c r="E58" s="101">
        <v>44467</v>
      </c>
      <c r="F58" s="101">
        <v>44467</v>
      </c>
      <c r="G58" s="101">
        <v>44467</v>
      </c>
      <c r="H58" s="106" t="s">
        <v>196</v>
      </c>
      <c r="I58" s="106" t="s">
        <v>249</v>
      </c>
      <c r="J58" s="188" t="s">
        <v>294</v>
      </c>
      <c r="K58" s="108" t="s">
        <v>653</v>
      </c>
      <c r="L58" s="108" t="s">
        <v>654</v>
      </c>
      <c r="M58" s="106" t="s">
        <v>655</v>
      </c>
      <c r="R58" s="106">
        <v>1</v>
      </c>
      <c r="W58" s="106">
        <f t="shared" si="15"/>
        <v>1</v>
      </c>
      <c r="Y58" s="106">
        <v>1</v>
      </c>
      <c r="Z58" s="106">
        <v>1</v>
      </c>
      <c r="AG58" s="106">
        <f t="shared" si="1"/>
        <v>2</v>
      </c>
      <c r="AH58" s="106">
        <f t="shared" si="2"/>
        <v>0</v>
      </c>
      <c r="AI58" s="106">
        <f t="shared" si="3"/>
        <v>1</v>
      </c>
      <c r="AJ58" s="106">
        <f t="shared" si="4"/>
        <v>1</v>
      </c>
      <c r="AK58" s="106">
        <f t="shared" si="5"/>
        <v>0</v>
      </c>
      <c r="AL58" s="106">
        <f t="shared" si="6"/>
        <v>-1</v>
      </c>
      <c r="AM58" s="106">
        <f t="shared" si="7"/>
        <v>0</v>
      </c>
      <c r="AN58" s="106">
        <f t="shared" si="8"/>
        <v>0</v>
      </c>
      <c r="AO58" s="106">
        <f t="shared" si="9"/>
        <v>0</v>
      </c>
      <c r="AP58" s="106">
        <f t="shared" si="10"/>
        <v>0</v>
      </c>
      <c r="AQ58" s="199">
        <f t="shared" si="11"/>
        <v>1</v>
      </c>
      <c r="AS58" s="202">
        <f t="shared" si="16"/>
        <v>1</v>
      </c>
      <c r="AX58" s="201"/>
      <c r="BC58" s="201"/>
      <c r="BD58" s="200">
        <f t="shared" si="17"/>
        <v>0</v>
      </c>
      <c r="BE58" s="202">
        <f t="shared" si="18"/>
        <v>0</v>
      </c>
      <c r="BH58" s="108">
        <v>518107</v>
      </c>
      <c r="BI58" s="108">
        <v>172841</v>
      </c>
      <c r="BJ58" s="108" t="s">
        <v>462</v>
      </c>
      <c r="BK58" s="108" t="s">
        <v>144</v>
      </c>
      <c r="BS58" s="108" t="s">
        <v>136</v>
      </c>
      <c r="BT58" s="108" t="s">
        <v>656</v>
      </c>
    </row>
    <row r="59" spans="1:73" ht="20.100000000000001" customHeight="1" x14ac:dyDescent="0.3">
      <c r="A59" s="108" t="s">
        <v>657</v>
      </c>
      <c r="B59" s="108" t="s">
        <v>400</v>
      </c>
      <c r="D59" s="101">
        <v>44593</v>
      </c>
      <c r="E59" s="101">
        <v>45689</v>
      </c>
      <c r="F59" s="101">
        <v>44593</v>
      </c>
      <c r="G59" s="101">
        <v>44593</v>
      </c>
      <c r="H59" s="106" t="s">
        <v>196</v>
      </c>
      <c r="I59" s="106" t="s">
        <v>249</v>
      </c>
      <c r="J59" s="188" t="s">
        <v>294</v>
      </c>
      <c r="K59" s="108" t="s">
        <v>658</v>
      </c>
      <c r="L59" s="108" t="s">
        <v>659</v>
      </c>
      <c r="M59" s="108" t="s">
        <v>660</v>
      </c>
      <c r="W59" s="106">
        <f t="shared" si="15"/>
        <v>0</v>
      </c>
      <c r="X59" s="106">
        <v>1</v>
      </c>
      <c r="AG59" s="106">
        <f t="shared" si="1"/>
        <v>1</v>
      </c>
      <c r="AH59" s="106">
        <f t="shared" si="2"/>
        <v>1</v>
      </c>
      <c r="AI59" s="106">
        <f t="shared" si="3"/>
        <v>0</v>
      </c>
      <c r="AJ59" s="106">
        <f t="shared" si="4"/>
        <v>0</v>
      </c>
      <c r="AK59" s="106">
        <f t="shared" si="5"/>
        <v>0</v>
      </c>
      <c r="AL59" s="106">
        <f t="shared" si="6"/>
        <v>0</v>
      </c>
      <c r="AM59" s="106">
        <f t="shared" si="7"/>
        <v>0</v>
      </c>
      <c r="AN59" s="106">
        <f t="shared" si="8"/>
        <v>0</v>
      </c>
      <c r="AO59" s="106">
        <f t="shared" si="9"/>
        <v>0</v>
      </c>
      <c r="AP59" s="106">
        <f t="shared" si="10"/>
        <v>0</v>
      </c>
      <c r="AQ59" s="199">
        <f t="shared" si="11"/>
        <v>1</v>
      </c>
      <c r="AS59" s="202">
        <f t="shared" si="16"/>
        <v>1</v>
      </c>
      <c r="AX59" s="201"/>
      <c r="BC59" s="201"/>
      <c r="BD59" s="200">
        <f t="shared" si="17"/>
        <v>0</v>
      </c>
      <c r="BE59" s="202">
        <f t="shared" si="18"/>
        <v>0</v>
      </c>
      <c r="BH59" s="108">
        <v>520450</v>
      </c>
      <c r="BI59" s="108">
        <v>174830</v>
      </c>
      <c r="BJ59" s="108" t="s">
        <v>397</v>
      </c>
      <c r="BK59" s="108" t="s">
        <v>125</v>
      </c>
      <c r="BL59" s="108" t="s">
        <v>294</v>
      </c>
      <c r="BU59" s="108" t="s">
        <v>294</v>
      </c>
    </row>
    <row r="60" spans="1:73" ht="20.100000000000001" customHeight="1" x14ac:dyDescent="0.3">
      <c r="A60" s="108" t="s">
        <v>661</v>
      </c>
      <c r="B60" s="108" t="s">
        <v>400</v>
      </c>
      <c r="C60" s="108" t="s">
        <v>223</v>
      </c>
      <c r="D60" s="101">
        <v>44581</v>
      </c>
      <c r="E60" s="101">
        <v>45677</v>
      </c>
      <c r="F60" s="101">
        <v>44027</v>
      </c>
      <c r="G60" s="101">
        <v>44649</v>
      </c>
      <c r="H60" s="106" t="s">
        <v>196</v>
      </c>
      <c r="I60" s="106" t="s">
        <v>249</v>
      </c>
      <c r="J60" s="188" t="s">
        <v>294</v>
      </c>
      <c r="K60" s="108" t="s">
        <v>662</v>
      </c>
      <c r="L60" s="108" t="s">
        <v>578</v>
      </c>
      <c r="M60" s="106" t="s">
        <v>579</v>
      </c>
      <c r="W60" s="106">
        <f t="shared" si="15"/>
        <v>0</v>
      </c>
      <c r="Y60" s="106">
        <v>1</v>
      </c>
      <c r="AG60" s="106">
        <f t="shared" si="1"/>
        <v>1</v>
      </c>
      <c r="AH60" s="106">
        <f t="shared" si="2"/>
        <v>0</v>
      </c>
      <c r="AI60" s="106">
        <f t="shared" si="3"/>
        <v>1</v>
      </c>
      <c r="AJ60" s="106">
        <f t="shared" si="4"/>
        <v>0</v>
      </c>
      <c r="AK60" s="106">
        <f t="shared" si="5"/>
        <v>0</v>
      </c>
      <c r="AL60" s="106">
        <f t="shared" si="6"/>
        <v>0</v>
      </c>
      <c r="AM60" s="106">
        <f t="shared" si="7"/>
        <v>0</v>
      </c>
      <c r="AN60" s="106">
        <f t="shared" si="8"/>
        <v>0</v>
      </c>
      <c r="AO60" s="106">
        <f t="shared" si="9"/>
        <v>0</v>
      </c>
      <c r="AP60" s="106">
        <f t="shared" si="10"/>
        <v>0</v>
      </c>
      <c r="AQ60" s="199">
        <f t="shared" si="11"/>
        <v>1</v>
      </c>
      <c r="AS60" s="202">
        <f t="shared" si="16"/>
        <v>1</v>
      </c>
      <c r="AX60" s="201"/>
      <c r="BC60" s="201"/>
      <c r="BD60" s="200">
        <f t="shared" si="17"/>
        <v>0</v>
      </c>
      <c r="BE60" s="202">
        <f t="shared" si="18"/>
        <v>0</v>
      </c>
      <c r="BH60" s="108">
        <v>520601</v>
      </c>
      <c r="BI60" s="108">
        <v>175400</v>
      </c>
      <c r="BJ60" s="108" t="s">
        <v>397</v>
      </c>
      <c r="BK60" s="108" t="s">
        <v>125</v>
      </c>
      <c r="BM60" s="108" t="s">
        <v>125</v>
      </c>
      <c r="BU60" s="108" t="s">
        <v>294</v>
      </c>
    </row>
    <row r="61" spans="1:73" ht="20.100000000000001" customHeight="1" x14ac:dyDescent="0.3">
      <c r="A61" s="108" t="s">
        <v>663</v>
      </c>
      <c r="B61" s="108" t="s">
        <v>393</v>
      </c>
      <c r="D61" s="101">
        <v>44586</v>
      </c>
      <c r="E61" s="101">
        <v>45682</v>
      </c>
      <c r="F61" s="101">
        <v>44586</v>
      </c>
      <c r="G61" s="101">
        <v>44586</v>
      </c>
      <c r="H61" s="106" t="s">
        <v>196</v>
      </c>
      <c r="I61" s="106" t="s">
        <v>249</v>
      </c>
      <c r="J61" s="188" t="s">
        <v>294</v>
      </c>
      <c r="K61" s="108" t="s">
        <v>664</v>
      </c>
      <c r="L61" s="108" t="s">
        <v>665</v>
      </c>
      <c r="M61" s="106" t="s">
        <v>666</v>
      </c>
      <c r="O61" s="106">
        <v>2</v>
      </c>
      <c r="W61" s="106">
        <f t="shared" si="15"/>
        <v>2</v>
      </c>
      <c r="AA61" s="106">
        <v>1</v>
      </c>
      <c r="AG61" s="106">
        <f t="shared" si="1"/>
        <v>1</v>
      </c>
      <c r="AH61" s="106">
        <f t="shared" si="2"/>
        <v>0</v>
      </c>
      <c r="AI61" s="106">
        <f t="shared" si="3"/>
        <v>-2</v>
      </c>
      <c r="AJ61" s="106">
        <f t="shared" si="4"/>
        <v>0</v>
      </c>
      <c r="AK61" s="106">
        <f t="shared" si="5"/>
        <v>1</v>
      </c>
      <c r="AL61" s="106">
        <f t="shared" si="6"/>
        <v>0</v>
      </c>
      <c r="AM61" s="106">
        <f t="shared" si="7"/>
        <v>0</v>
      </c>
      <c r="AN61" s="106">
        <f t="shared" si="8"/>
        <v>0</v>
      </c>
      <c r="AO61" s="106">
        <f t="shared" si="9"/>
        <v>0</v>
      </c>
      <c r="AP61" s="106">
        <f t="shared" si="10"/>
        <v>0</v>
      </c>
      <c r="AQ61" s="199">
        <f t="shared" si="11"/>
        <v>-1</v>
      </c>
      <c r="AS61" s="202">
        <f t="shared" si="16"/>
        <v>-1</v>
      </c>
      <c r="AX61" s="201"/>
      <c r="BC61" s="201"/>
      <c r="BD61" s="200">
        <f t="shared" si="17"/>
        <v>0</v>
      </c>
      <c r="BE61" s="202">
        <f t="shared" si="18"/>
        <v>0</v>
      </c>
      <c r="BH61" s="108">
        <v>521605</v>
      </c>
      <c r="BI61" s="108">
        <v>176518</v>
      </c>
      <c r="BJ61" s="108" t="s">
        <v>421</v>
      </c>
      <c r="BK61" s="108" t="s">
        <v>142</v>
      </c>
      <c r="BN61" s="108" t="s">
        <v>127</v>
      </c>
      <c r="BS61" s="108" t="s">
        <v>136</v>
      </c>
      <c r="BT61" s="108" t="s">
        <v>584</v>
      </c>
      <c r="BU61" s="108" t="s">
        <v>294</v>
      </c>
    </row>
    <row r="62" spans="1:73" ht="20.100000000000001" customHeight="1" x14ac:dyDescent="0.3">
      <c r="A62" s="108" t="s">
        <v>667</v>
      </c>
      <c r="B62" s="108" t="s">
        <v>393</v>
      </c>
      <c r="D62" s="101">
        <v>44649</v>
      </c>
      <c r="E62" s="101">
        <v>45745</v>
      </c>
      <c r="F62" s="101">
        <v>44649</v>
      </c>
      <c r="G62" s="101">
        <v>44649</v>
      </c>
      <c r="H62" s="106" t="s">
        <v>196</v>
      </c>
      <c r="I62" s="106" t="s">
        <v>249</v>
      </c>
      <c r="J62" s="188" t="s">
        <v>294</v>
      </c>
      <c r="K62" s="108" t="s">
        <v>668</v>
      </c>
      <c r="L62" s="108" t="s">
        <v>669</v>
      </c>
      <c r="M62" s="106" t="s">
        <v>670</v>
      </c>
      <c r="N62" s="106">
        <v>2</v>
      </c>
      <c r="O62" s="106">
        <v>1</v>
      </c>
      <c r="W62" s="106">
        <f t="shared" si="15"/>
        <v>3</v>
      </c>
      <c r="X62" s="106">
        <v>1</v>
      </c>
      <c r="AA62" s="106">
        <v>1</v>
      </c>
      <c r="AG62" s="106">
        <f t="shared" si="1"/>
        <v>2</v>
      </c>
      <c r="AH62" s="106">
        <f t="shared" si="2"/>
        <v>-1</v>
      </c>
      <c r="AI62" s="106">
        <f t="shared" si="3"/>
        <v>-1</v>
      </c>
      <c r="AJ62" s="106">
        <f t="shared" si="4"/>
        <v>0</v>
      </c>
      <c r="AK62" s="106">
        <f t="shared" si="5"/>
        <v>1</v>
      </c>
      <c r="AL62" s="106">
        <f t="shared" si="6"/>
        <v>0</v>
      </c>
      <c r="AM62" s="106">
        <f t="shared" si="7"/>
        <v>0</v>
      </c>
      <c r="AN62" s="106">
        <f t="shared" si="8"/>
        <v>0</v>
      </c>
      <c r="AO62" s="106">
        <f t="shared" si="9"/>
        <v>0</v>
      </c>
      <c r="AP62" s="106">
        <f t="shared" si="10"/>
        <v>0</v>
      </c>
      <c r="AQ62" s="199">
        <f t="shared" si="11"/>
        <v>-1</v>
      </c>
      <c r="AS62" s="202">
        <f t="shared" si="16"/>
        <v>-1</v>
      </c>
      <c r="AX62" s="201"/>
      <c r="BC62" s="201"/>
      <c r="BD62" s="200">
        <f t="shared" si="17"/>
        <v>0</v>
      </c>
      <c r="BE62" s="202">
        <f t="shared" si="18"/>
        <v>0</v>
      </c>
      <c r="BH62" s="108">
        <v>518245</v>
      </c>
      <c r="BI62" s="108">
        <v>174790</v>
      </c>
      <c r="BJ62" s="108" t="s">
        <v>415</v>
      </c>
      <c r="BK62" s="108" t="s">
        <v>152</v>
      </c>
      <c r="BS62" s="108" t="s">
        <v>136</v>
      </c>
      <c r="BT62" s="108" t="s">
        <v>416</v>
      </c>
      <c r="BU62" s="108" t="s">
        <v>294</v>
      </c>
    </row>
    <row r="63" spans="1:73" ht="20.100000000000001" customHeight="1" x14ac:dyDescent="0.3">
      <c r="A63" s="108" t="s">
        <v>671</v>
      </c>
      <c r="B63" s="108" t="s">
        <v>387</v>
      </c>
      <c r="D63" s="101">
        <v>39539</v>
      </c>
      <c r="E63" s="101">
        <v>40634</v>
      </c>
      <c r="F63" s="101">
        <v>41138</v>
      </c>
      <c r="H63" s="106" t="s">
        <v>205</v>
      </c>
      <c r="I63" s="106" t="s">
        <v>249</v>
      </c>
      <c r="J63" s="188" t="s">
        <v>294</v>
      </c>
      <c r="K63" s="108" t="s">
        <v>672</v>
      </c>
      <c r="L63" s="108" t="s">
        <v>673</v>
      </c>
      <c r="M63" s="108" t="s">
        <v>674</v>
      </c>
      <c r="Q63" s="106">
        <v>1</v>
      </c>
      <c r="W63" s="106">
        <f t="shared" si="15"/>
        <v>1</v>
      </c>
      <c r="X63" s="106">
        <v>1</v>
      </c>
      <c r="AA63" s="106">
        <v>2</v>
      </c>
      <c r="AG63" s="106">
        <f t="shared" si="1"/>
        <v>3</v>
      </c>
      <c r="AH63" s="106">
        <f t="shared" si="2"/>
        <v>1</v>
      </c>
      <c r="AI63" s="106">
        <f t="shared" si="3"/>
        <v>0</v>
      </c>
      <c r="AJ63" s="106">
        <f t="shared" si="4"/>
        <v>0</v>
      </c>
      <c r="AK63" s="106">
        <f t="shared" si="5"/>
        <v>1</v>
      </c>
      <c r="AL63" s="106">
        <f t="shared" si="6"/>
        <v>0</v>
      </c>
      <c r="AM63" s="106">
        <f t="shared" si="7"/>
        <v>0</v>
      </c>
      <c r="AN63" s="106">
        <f t="shared" si="8"/>
        <v>0</v>
      </c>
      <c r="AO63" s="106">
        <f t="shared" si="9"/>
        <v>0</v>
      </c>
      <c r="AP63" s="106">
        <f t="shared" si="10"/>
        <v>0</v>
      </c>
      <c r="AQ63" s="199">
        <f t="shared" si="11"/>
        <v>2</v>
      </c>
      <c r="AS63" s="202"/>
      <c r="AU63" s="200">
        <v>2</v>
      </c>
      <c r="AX63" s="201"/>
      <c r="BC63" s="201"/>
      <c r="BD63" s="200">
        <f t="shared" si="17"/>
        <v>2</v>
      </c>
      <c r="BE63" s="202">
        <f t="shared" si="18"/>
        <v>2</v>
      </c>
      <c r="BH63" s="108">
        <v>517856</v>
      </c>
      <c r="BI63" s="108">
        <v>172364</v>
      </c>
      <c r="BJ63" s="108" t="s">
        <v>462</v>
      </c>
      <c r="BK63" s="108" t="s">
        <v>144</v>
      </c>
    </row>
    <row r="64" spans="1:73" ht="20.100000000000001" customHeight="1" x14ac:dyDescent="0.3">
      <c r="A64" s="108" t="s">
        <v>675</v>
      </c>
      <c r="B64" s="108" t="s">
        <v>387</v>
      </c>
      <c r="D64" s="101">
        <v>39477</v>
      </c>
      <c r="E64" s="101">
        <v>40573</v>
      </c>
      <c r="F64" s="101">
        <v>40568</v>
      </c>
      <c r="H64" s="106" t="s">
        <v>205</v>
      </c>
      <c r="I64" s="106" t="s">
        <v>249</v>
      </c>
      <c r="J64" s="188" t="s">
        <v>294</v>
      </c>
      <c r="K64" s="108" t="s">
        <v>676</v>
      </c>
      <c r="L64" s="108" t="s">
        <v>677</v>
      </c>
      <c r="M64" s="108" t="s">
        <v>678</v>
      </c>
      <c r="P64" s="106">
        <v>1</v>
      </c>
      <c r="W64" s="106">
        <f t="shared" si="15"/>
        <v>1</v>
      </c>
      <c r="X64" s="106">
        <v>1</v>
      </c>
      <c r="AA64" s="106">
        <v>1</v>
      </c>
      <c r="AG64" s="106">
        <f t="shared" si="1"/>
        <v>2</v>
      </c>
      <c r="AH64" s="106">
        <f t="shared" si="2"/>
        <v>1</v>
      </c>
      <c r="AI64" s="106">
        <f t="shared" si="3"/>
        <v>0</v>
      </c>
      <c r="AJ64" s="106">
        <f t="shared" si="4"/>
        <v>-1</v>
      </c>
      <c r="AK64" s="106">
        <f t="shared" si="5"/>
        <v>1</v>
      </c>
      <c r="AL64" s="106">
        <f t="shared" si="6"/>
        <v>0</v>
      </c>
      <c r="AM64" s="106">
        <f t="shared" si="7"/>
        <v>0</v>
      </c>
      <c r="AN64" s="106">
        <f t="shared" si="8"/>
        <v>0</v>
      </c>
      <c r="AO64" s="106">
        <f t="shared" si="9"/>
        <v>0</v>
      </c>
      <c r="AP64" s="106">
        <f t="shared" si="10"/>
        <v>0</v>
      </c>
      <c r="AQ64" s="199">
        <f t="shared" si="11"/>
        <v>1</v>
      </c>
      <c r="AS64" s="202"/>
      <c r="AU64" s="200">
        <v>1</v>
      </c>
      <c r="AX64" s="201"/>
      <c r="BC64" s="201"/>
      <c r="BD64" s="200">
        <f t="shared" si="17"/>
        <v>1</v>
      </c>
      <c r="BE64" s="202">
        <f t="shared" si="18"/>
        <v>1</v>
      </c>
      <c r="BH64" s="108">
        <v>513713</v>
      </c>
      <c r="BI64" s="108">
        <v>169858</v>
      </c>
      <c r="BJ64" s="108" t="s">
        <v>491</v>
      </c>
      <c r="BK64" s="108" t="s">
        <v>145</v>
      </c>
      <c r="BU64" s="108" t="s">
        <v>294</v>
      </c>
    </row>
    <row r="65" spans="1:73" ht="20.100000000000001" customHeight="1" x14ac:dyDescent="0.3">
      <c r="A65" s="108" t="s">
        <v>679</v>
      </c>
      <c r="B65" s="108" t="s">
        <v>387</v>
      </c>
      <c r="D65" s="101">
        <v>40609</v>
      </c>
      <c r="E65" s="101">
        <v>41705</v>
      </c>
      <c r="F65" s="101">
        <v>40609</v>
      </c>
      <c r="H65" s="108" t="s">
        <v>205</v>
      </c>
      <c r="I65" s="106" t="s">
        <v>249</v>
      </c>
      <c r="J65" s="188" t="s">
        <v>680</v>
      </c>
      <c r="K65" s="108" t="s">
        <v>681</v>
      </c>
      <c r="L65" s="108" t="s">
        <v>682</v>
      </c>
      <c r="M65" s="108" t="s">
        <v>683</v>
      </c>
      <c r="W65" s="106">
        <f t="shared" si="15"/>
        <v>0</v>
      </c>
      <c r="X65" s="106">
        <v>4</v>
      </c>
      <c r="Y65" s="106">
        <v>7</v>
      </c>
      <c r="AG65" s="106">
        <f t="shared" si="1"/>
        <v>11</v>
      </c>
      <c r="AH65" s="106">
        <f t="shared" si="2"/>
        <v>4</v>
      </c>
      <c r="AI65" s="106">
        <f t="shared" si="3"/>
        <v>7</v>
      </c>
      <c r="AJ65" s="106">
        <f t="shared" si="4"/>
        <v>0</v>
      </c>
      <c r="AK65" s="106">
        <f t="shared" si="5"/>
        <v>0</v>
      </c>
      <c r="AL65" s="106">
        <f t="shared" si="6"/>
        <v>0</v>
      </c>
      <c r="AM65" s="106">
        <f t="shared" si="7"/>
        <v>0</v>
      </c>
      <c r="AN65" s="106">
        <f t="shared" si="8"/>
        <v>0</v>
      </c>
      <c r="AO65" s="106">
        <f t="shared" si="9"/>
        <v>0</v>
      </c>
      <c r="AP65" s="106">
        <f t="shared" si="10"/>
        <v>0</v>
      </c>
      <c r="AQ65" s="199">
        <f t="shared" si="11"/>
        <v>11</v>
      </c>
      <c r="AR65" s="200" t="s">
        <v>294</v>
      </c>
      <c r="AS65" s="202"/>
      <c r="AU65" s="200">
        <v>11</v>
      </c>
      <c r="AX65" s="201"/>
      <c r="BC65" s="201"/>
      <c r="BD65" s="200">
        <f t="shared" si="17"/>
        <v>11</v>
      </c>
      <c r="BE65" s="202">
        <f t="shared" si="18"/>
        <v>11</v>
      </c>
      <c r="BH65" s="108">
        <v>517650</v>
      </c>
      <c r="BI65" s="108">
        <v>169624</v>
      </c>
      <c r="BJ65" s="108" t="s">
        <v>486</v>
      </c>
      <c r="BK65" s="108" t="s">
        <v>147</v>
      </c>
      <c r="BN65" s="108" t="s">
        <v>127</v>
      </c>
      <c r="BO65" s="108" t="s">
        <v>129</v>
      </c>
      <c r="BP65" s="108" t="s">
        <v>147</v>
      </c>
      <c r="BS65" s="108" t="s">
        <v>136</v>
      </c>
      <c r="BT65" s="108" t="s">
        <v>512</v>
      </c>
      <c r="BU65" s="108" t="s">
        <v>294</v>
      </c>
    </row>
    <row r="66" spans="1:73" ht="20.100000000000001" customHeight="1" x14ac:dyDescent="0.3">
      <c r="A66" s="108" t="s">
        <v>684</v>
      </c>
      <c r="B66" s="108" t="s">
        <v>400</v>
      </c>
      <c r="D66" s="101">
        <v>41520</v>
      </c>
      <c r="E66" s="101">
        <v>42616</v>
      </c>
      <c r="F66" s="101">
        <v>42601</v>
      </c>
      <c r="H66" s="106" t="s">
        <v>205</v>
      </c>
      <c r="I66" s="106" t="s">
        <v>249</v>
      </c>
      <c r="J66" s="188" t="s">
        <v>294</v>
      </c>
      <c r="K66" s="108" t="s">
        <v>685</v>
      </c>
      <c r="L66" s="108" t="s">
        <v>686</v>
      </c>
      <c r="M66" s="108" t="s">
        <v>687</v>
      </c>
      <c r="Q66" s="106">
        <v>2</v>
      </c>
      <c r="W66" s="106">
        <f t="shared" ref="W66:W97" si="19">SUM(N66:V66)</f>
        <v>2</v>
      </c>
      <c r="AA66" s="106">
        <v>1</v>
      </c>
      <c r="AG66" s="106">
        <f t="shared" ref="AG66:AG129" si="20">SUM(X66:AD66)</f>
        <v>1</v>
      </c>
      <c r="AH66" s="106">
        <f t="shared" ref="AH66:AH129" si="21">X66-N66</f>
        <v>0</v>
      </c>
      <c r="AI66" s="106">
        <f t="shared" ref="AI66:AI129" si="22">Y66-O66</f>
        <v>0</v>
      </c>
      <c r="AJ66" s="106">
        <f t="shared" ref="AJ66:AJ129" si="23">Z66-P66</f>
        <v>0</v>
      </c>
      <c r="AK66" s="106">
        <f t="shared" ref="AK66:AK129" si="24">AA66-Q66</f>
        <v>-1</v>
      </c>
      <c r="AL66" s="106">
        <f t="shared" ref="AL66:AL129" si="25">AB66-R66</f>
        <v>0</v>
      </c>
      <c r="AM66" s="106">
        <f t="shared" ref="AM66:AM129" si="26">AC66-S66</f>
        <v>0</v>
      </c>
      <c r="AN66" s="106">
        <f t="shared" ref="AN66:AN129" si="27">AD66-T66</f>
        <v>0</v>
      </c>
      <c r="AO66" s="106">
        <f t="shared" ref="AO66:AO129" si="28">AE66-U66</f>
        <v>0</v>
      </c>
      <c r="AP66" s="106">
        <f t="shared" ref="AP66:AP129" si="29">AF66-V66</f>
        <v>0</v>
      </c>
      <c r="AQ66" s="199">
        <f t="shared" ref="AQ66:AQ129" si="30">AG66-W66</f>
        <v>-1</v>
      </c>
      <c r="AS66" s="202"/>
      <c r="AU66" s="200">
        <v>-1</v>
      </c>
      <c r="AX66" s="201"/>
      <c r="BC66" s="201"/>
      <c r="BD66" s="200">
        <f t="shared" ref="BD66:BD97" si="31">SUM(AT66:AX66)</f>
        <v>-1</v>
      </c>
      <c r="BE66" s="202">
        <f t="shared" ref="BE66:BE97" si="32">SUM(AT66:BC66)</f>
        <v>-1</v>
      </c>
      <c r="BH66" s="108">
        <v>518397</v>
      </c>
      <c r="BI66" s="108">
        <v>173968</v>
      </c>
      <c r="BJ66" s="108" t="s">
        <v>462</v>
      </c>
      <c r="BK66" s="108" t="s">
        <v>144</v>
      </c>
      <c r="BN66" s="108" t="s">
        <v>127</v>
      </c>
      <c r="BS66" s="108" t="s">
        <v>136</v>
      </c>
      <c r="BT66" s="108" t="s">
        <v>688</v>
      </c>
      <c r="BU66" s="108" t="s">
        <v>294</v>
      </c>
    </row>
    <row r="67" spans="1:73" ht="20.100000000000001" customHeight="1" x14ac:dyDescent="0.3">
      <c r="A67" s="108" t="s">
        <v>689</v>
      </c>
      <c r="B67" s="108" t="s">
        <v>400</v>
      </c>
      <c r="C67" s="108" t="s">
        <v>223</v>
      </c>
      <c r="D67" s="101">
        <v>41871</v>
      </c>
      <c r="E67" s="101">
        <v>43066</v>
      </c>
      <c r="F67" s="101">
        <v>42916</v>
      </c>
      <c r="G67" s="101"/>
      <c r="H67" s="106" t="s">
        <v>205</v>
      </c>
      <c r="I67" s="106" t="s">
        <v>249</v>
      </c>
      <c r="J67" s="188" t="s">
        <v>294</v>
      </c>
      <c r="K67" s="108" t="s">
        <v>690</v>
      </c>
      <c r="L67" s="108" t="s">
        <v>691</v>
      </c>
      <c r="M67" s="108" t="s">
        <v>692</v>
      </c>
      <c r="W67" s="106">
        <f t="shared" si="19"/>
        <v>0</v>
      </c>
      <c r="X67" s="106">
        <v>1</v>
      </c>
      <c r="Y67" s="106">
        <v>5</v>
      </c>
      <c r="AG67" s="106">
        <f t="shared" si="20"/>
        <v>6</v>
      </c>
      <c r="AH67" s="106">
        <f t="shared" si="21"/>
        <v>1</v>
      </c>
      <c r="AI67" s="106">
        <f t="shared" si="22"/>
        <v>5</v>
      </c>
      <c r="AJ67" s="106">
        <f t="shared" si="23"/>
        <v>0</v>
      </c>
      <c r="AK67" s="106">
        <f t="shared" si="24"/>
        <v>0</v>
      </c>
      <c r="AL67" s="106">
        <f t="shared" si="25"/>
        <v>0</v>
      </c>
      <c r="AM67" s="106">
        <f t="shared" si="26"/>
        <v>0</v>
      </c>
      <c r="AN67" s="106">
        <f t="shared" si="27"/>
        <v>0</v>
      </c>
      <c r="AO67" s="106">
        <f t="shared" si="28"/>
        <v>0</v>
      </c>
      <c r="AP67" s="106">
        <f t="shared" si="29"/>
        <v>0</v>
      </c>
      <c r="AQ67" s="199">
        <f t="shared" si="30"/>
        <v>6</v>
      </c>
      <c r="AS67" s="202"/>
      <c r="AU67" s="200">
        <v>6</v>
      </c>
      <c r="AX67" s="201"/>
      <c r="BC67" s="201"/>
      <c r="BD67" s="200">
        <f t="shared" si="31"/>
        <v>6</v>
      </c>
      <c r="BE67" s="202">
        <f t="shared" si="32"/>
        <v>6</v>
      </c>
      <c r="BH67" s="108">
        <v>515206</v>
      </c>
      <c r="BI67" s="108">
        <v>173341</v>
      </c>
      <c r="BJ67" s="108" t="s">
        <v>452</v>
      </c>
      <c r="BK67" s="108" t="s">
        <v>153</v>
      </c>
      <c r="BU67" s="108" t="s">
        <v>294</v>
      </c>
    </row>
    <row r="68" spans="1:73" ht="20.100000000000001" customHeight="1" x14ac:dyDescent="0.3">
      <c r="A68" s="108" t="s">
        <v>693</v>
      </c>
      <c r="B68" s="108" t="s">
        <v>393</v>
      </c>
      <c r="D68" s="101">
        <v>42051</v>
      </c>
      <c r="E68" s="101">
        <v>43147</v>
      </c>
      <c r="F68" s="101">
        <v>43182</v>
      </c>
      <c r="H68" s="108" t="s">
        <v>205</v>
      </c>
      <c r="I68" s="106" t="s">
        <v>249</v>
      </c>
      <c r="J68" s="188" t="s">
        <v>294</v>
      </c>
      <c r="K68" s="108" t="s">
        <v>694</v>
      </c>
      <c r="L68" s="108" t="s">
        <v>695</v>
      </c>
      <c r="M68" s="108" t="s">
        <v>696</v>
      </c>
      <c r="N68" s="106">
        <v>1</v>
      </c>
      <c r="P68" s="106">
        <v>1</v>
      </c>
      <c r="W68" s="106">
        <f t="shared" si="19"/>
        <v>2</v>
      </c>
      <c r="AA68" s="106">
        <v>1</v>
      </c>
      <c r="AG68" s="106">
        <f t="shared" si="20"/>
        <v>1</v>
      </c>
      <c r="AH68" s="106">
        <f t="shared" si="21"/>
        <v>-1</v>
      </c>
      <c r="AI68" s="106">
        <f t="shared" si="22"/>
        <v>0</v>
      </c>
      <c r="AJ68" s="106">
        <f t="shared" si="23"/>
        <v>-1</v>
      </c>
      <c r="AK68" s="106">
        <f t="shared" si="24"/>
        <v>1</v>
      </c>
      <c r="AL68" s="106">
        <f t="shared" si="25"/>
        <v>0</v>
      </c>
      <c r="AM68" s="106">
        <f t="shared" si="26"/>
        <v>0</v>
      </c>
      <c r="AN68" s="106">
        <f t="shared" si="27"/>
        <v>0</v>
      </c>
      <c r="AO68" s="106">
        <f t="shared" si="28"/>
        <v>0</v>
      </c>
      <c r="AP68" s="106">
        <f t="shared" si="29"/>
        <v>0</v>
      </c>
      <c r="AQ68" s="199">
        <f t="shared" si="30"/>
        <v>-1</v>
      </c>
      <c r="AS68" s="202"/>
      <c r="AU68" s="200">
        <v>-1</v>
      </c>
      <c r="AX68" s="201"/>
      <c r="BC68" s="201"/>
      <c r="BD68" s="200">
        <f t="shared" si="31"/>
        <v>-1</v>
      </c>
      <c r="BE68" s="202">
        <f t="shared" si="32"/>
        <v>-1</v>
      </c>
      <c r="BH68" s="108">
        <v>518090</v>
      </c>
      <c r="BI68" s="108">
        <v>174701</v>
      </c>
      <c r="BJ68" s="108" t="s">
        <v>415</v>
      </c>
      <c r="BK68" s="108" t="s">
        <v>152</v>
      </c>
      <c r="BS68" s="108" t="s">
        <v>136</v>
      </c>
      <c r="BT68" s="108" t="s">
        <v>688</v>
      </c>
      <c r="BU68" s="108" t="s">
        <v>294</v>
      </c>
    </row>
    <row r="69" spans="1:73" ht="20.100000000000001" customHeight="1" x14ac:dyDescent="0.3">
      <c r="A69" s="108" t="s">
        <v>697</v>
      </c>
      <c r="B69" s="108" t="s">
        <v>387</v>
      </c>
      <c r="D69" s="101">
        <v>42201</v>
      </c>
      <c r="E69" s="101">
        <v>43297</v>
      </c>
      <c r="F69" s="101">
        <v>43255</v>
      </c>
      <c r="H69" s="108" t="s">
        <v>205</v>
      </c>
      <c r="I69" s="106" t="s">
        <v>249</v>
      </c>
      <c r="J69" s="188" t="s">
        <v>294</v>
      </c>
      <c r="K69" s="108" t="s">
        <v>698</v>
      </c>
      <c r="L69" s="108" t="s">
        <v>699</v>
      </c>
      <c r="M69" s="108" t="s">
        <v>700</v>
      </c>
      <c r="O69" s="106">
        <v>1</v>
      </c>
      <c r="W69" s="106">
        <f t="shared" si="19"/>
        <v>1</v>
      </c>
      <c r="AA69" s="106">
        <v>2</v>
      </c>
      <c r="AG69" s="106">
        <f t="shared" si="20"/>
        <v>2</v>
      </c>
      <c r="AH69" s="106">
        <f t="shared" si="21"/>
        <v>0</v>
      </c>
      <c r="AI69" s="106">
        <f t="shared" si="22"/>
        <v>-1</v>
      </c>
      <c r="AJ69" s="106">
        <f t="shared" si="23"/>
        <v>0</v>
      </c>
      <c r="AK69" s="106">
        <f t="shared" si="24"/>
        <v>2</v>
      </c>
      <c r="AL69" s="106">
        <f t="shared" si="25"/>
        <v>0</v>
      </c>
      <c r="AM69" s="106">
        <f t="shared" si="26"/>
        <v>0</v>
      </c>
      <c r="AN69" s="106">
        <f t="shared" si="27"/>
        <v>0</v>
      </c>
      <c r="AO69" s="106">
        <f t="shared" si="28"/>
        <v>0</v>
      </c>
      <c r="AP69" s="106">
        <f t="shared" si="29"/>
        <v>0</v>
      </c>
      <c r="AQ69" s="199">
        <f t="shared" si="30"/>
        <v>1</v>
      </c>
      <c r="AS69" s="202"/>
      <c r="AU69" s="200">
        <v>1</v>
      </c>
      <c r="AX69" s="201"/>
      <c r="BC69" s="201"/>
      <c r="BD69" s="200">
        <f t="shared" si="31"/>
        <v>1</v>
      </c>
      <c r="BE69" s="202">
        <f t="shared" si="32"/>
        <v>1</v>
      </c>
      <c r="BH69" s="108">
        <v>512819</v>
      </c>
      <c r="BI69" s="108">
        <v>173657</v>
      </c>
      <c r="BJ69" s="108" t="s">
        <v>628</v>
      </c>
      <c r="BK69" s="108" t="s">
        <v>148</v>
      </c>
    </row>
    <row r="70" spans="1:73" ht="20.100000000000001" customHeight="1" x14ac:dyDescent="0.3">
      <c r="A70" s="108" t="s">
        <v>701</v>
      </c>
      <c r="B70" s="108" t="s">
        <v>387</v>
      </c>
      <c r="D70" s="101">
        <v>43284</v>
      </c>
      <c r="E70" s="101">
        <v>44380</v>
      </c>
      <c r="F70" s="101">
        <v>44380</v>
      </c>
      <c r="H70" s="108" t="s">
        <v>205</v>
      </c>
      <c r="I70" s="106" t="s">
        <v>249</v>
      </c>
      <c r="J70" s="188" t="s">
        <v>294</v>
      </c>
      <c r="K70" s="108" t="s">
        <v>702</v>
      </c>
      <c r="L70" s="108" t="s">
        <v>703</v>
      </c>
      <c r="M70" s="108" t="s">
        <v>704</v>
      </c>
      <c r="W70" s="106">
        <f t="shared" si="19"/>
        <v>0</v>
      </c>
      <c r="Y70" s="106">
        <v>1</v>
      </c>
      <c r="AG70" s="106">
        <f t="shared" si="20"/>
        <v>1</v>
      </c>
      <c r="AH70" s="106">
        <f t="shared" si="21"/>
        <v>0</v>
      </c>
      <c r="AI70" s="106">
        <f t="shared" si="22"/>
        <v>1</v>
      </c>
      <c r="AJ70" s="106">
        <f t="shared" si="23"/>
        <v>0</v>
      </c>
      <c r="AK70" s="106">
        <f t="shared" si="24"/>
        <v>0</v>
      </c>
      <c r="AL70" s="106">
        <f t="shared" si="25"/>
        <v>0</v>
      </c>
      <c r="AM70" s="106">
        <f t="shared" si="26"/>
        <v>0</v>
      </c>
      <c r="AN70" s="106">
        <f t="shared" si="27"/>
        <v>0</v>
      </c>
      <c r="AO70" s="106">
        <f t="shared" si="28"/>
        <v>0</v>
      </c>
      <c r="AP70" s="106">
        <f t="shared" si="29"/>
        <v>0</v>
      </c>
      <c r="AQ70" s="199">
        <f t="shared" si="30"/>
        <v>1</v>
      </c>
      <c r="AS70" s="202"/>
      <c r="AT70" s="200">
        <v>1</v>
      </c>
      <c r="AX70" s="201"/>
      <c r="BC70" s="201"/>
      <c r="BD70" s="200">
        <f t="shared" si="31"/>
        <v>1</v>
      </c>
      <c r="BE70" s="202">
        <f t="shared" si="32"/>
        <v>1</v>
      </c>
      <c r="BH70" s="108">
        <v>514174</v>
      </c>
      <c r="BI70" s="108">
        <v>174381</v>
      </c>
      <c r="BJ70" s="108" t="s">
        <v>705</v>
      </c>
      <c r="BK70" s="108" t="s">
        <v>132</v>
      </c>
      <c r="BU70" s="108" t="s">
        <v>294</v>
      </c>
    </row>
    <row r="71" spans="1:73" ht="20.100000000000001" customHeight="1" x14ac:dyDescent="0.3">
      <c r="A71" s="108" t="s">
        <v>706</v>
      </c>
      <c r="B71" s="108" t="s">
        <v>400</v>
      </c>
      <c r="D71" s="101">
        <v>42650</v>
      </c>
      <c r="E71" s="101">
        <v>43745</v>
      </c>
      <c r="F71" s="101">
        <v>43160</v>
      </c>
      <c r="G71" s="101"/>
      <c r="H71" s="108" t="s">
        <v>205</v>
      </c>
      <c r="I71" s="106" t="s">
        <v>249</v>
      </c>
      <c r="J71" s="188" t="s">
        <v>294</v>
      </c>
      <c r="K71" s="108" t="s">
        <v>707</v>
      </c>
      <c r="L71" s="108" t="s">
        <v>708</v>
      </c>
      <c r="M71" s="108" t="s">
        <v>709</v>
      </c>
      <c r="W71" s="106">
        <f t="shared" si="19"/>
        <v>0</v>
      </c>
      <c r="Y71" s="106">
        <v>6</v>
      </c>
      <c r="AG71" s="106">
        <f t="shared" si="20"/>
        <v>6</v>
      </c>
      <c r="AH71" s="106">
        <f t="shared" si="21"/>
        <v>0</v>
      </c>
      <c r="AI71" s="106">
        <f t="shared" si="22"/>
        <v>6</v>
      </c>
      <c r="AJ71" s="106">
        <f t="shared" si="23"/>
        <v>0</v>
      </c>
      <c r="AK71" s="106">
        <f t="shared" si="24"/>
        <v>0</v>
      </c>
      <c r="AL71" s="106">
        <f t="shared" si="25"/>
        <v>0</v>
      </c>
      <c r="AM71" s="106">
        <f t="shared" si="26"/>
        <v>0</v>
      </c>
      <c r="AN71" s="106">
        <f t="shared" si="27"/>
        <v>0</v>
      </c>
      <c r="AO71" s="106">
        <f t="shared" si="28"/>
        <v>0</v>
      </c>
      <c r="AP71" s="106">
        <f t="shared" si="29"/>
        <v>0</v>
      </c>
      <c r="AQ71" s="199">
        <f t="shared" si="30"/>
        <v>6</v>
      </c>
      <c r="AS71" s="202"/>
      <c r="AT71" s="200">
        <v>6</v>
      </c>
      <c r="AX71" s="201"/>
      <c r="BC71" s="201"/>
      <c r="BD71" s="200">
        <f t="shared" si="31"/>
        <v>6</v>
      </c>
      <c r="BE71" s="202">
        <f t="shared" si="32"/>
        <v>6</v>
      </c>
      <c r="BH71" s="108">
        <v>516013</v>
      </c>
      <c r="BI71" s="108">
        <v>171023</v>
      </c>
      <c r="BJ71" s="108" t="s">
        <v>404</v>
      </c>
      <c r="BK71" s="108" t="s">
        <v>128</v>
      </c>
      <c r="BS71" s="108" t="s">
        <v>136</v>
      </c>
      <c r="BT71" s="108" t="s">
        <v>503</v>
      </c>
      <c r="BU71" s="108" t="s">
        <v>294</v>
      </c>
    </row>
    <row r="72" spans="1:73" ht="20.100000000000001" customHeight="1" x14ac:dyDescent="0.3">
      <c r="A72" s="108" t="s">
        <v>710</v>
      </c>
      <c r="B72" s="108" t="s">
        <v>387</v>
      </c>
      <c r="D72" s="101">
        <v>43690</v>
      </c>
      <c r="E72" s="101">
        <v>44786</v>
      </c>
      <c r="F72" s="101">
        <v>44286</v>
      </c>
      <c r="G72" s="101">
        <v>44790</v>
      </c>
      <c r="H72" s="108" t="s">
        <v>205</v>
      </c>
      <c r="I72" s="106" t="s">
        <v>302</v>
      </c>
      <c r="J72" s="188" t="s">
        <v>294</v>
      </c>
      <c r="K72" s="108" t="s">
        <v>711</v>
      </c>
      <c r="L72" s="108" t="s">
        <v>712</v>
      </c>
      <c r="M72" s="108" t="s">
        <v>709</v>
      </c>
      <c r="W72" s="106">
        <f t="shared" si="19"/>
        <v>0</v>
      </c>
      <c r="Z72" s="106">
        <v>3</v>
      </c>
      <c r="AA72" s="106">
        <v>2</v>
      </c>
      <c r="AG72" s="106">
        <f t="shared" si="20"/>
        <v>5</v>
      </c>
      <c r="AH72" s="106">
        <f t="shared" si="21"/>
        <v>0</v>
      </c>
      <c r="AI72" s="106">
        <f t="shared" si="22"/>
        <v>0</v>
      </c>
      <c r="AJ72" s="106">
        <f t="shared" si="23"/>
        <v>3</v>
      </c>
      <c r="AK72" s="106">
        <f t="shared" si="24"/>
        <v>2</v>
      </c>
      <c r="AL72" s="106">
        <f t="shared" si="25"/>
        <v>0</v>
      </c>
      <c r="AM72" s="106">
        <f t="shared" si="26"/>
        <v>0</v>
      </c>
      <c r="AN72" s="106">
        <f t="shared" si="27"/>
        <v>0</v>
      </c>
      <c r="AO72" s="106">
        <f t="shared" si="28"/>
        <v>0</v>
      </c>
      <c r="AP72" s="106">
        <f t="shared" si="29"/>
        <v>0</v>
      </c>
      <c r="AQ72" s="199">
        <f t="shared" si="30"/>
        <v>5</v>
      </c>
      <c r="AS72" s="202"/>
      <c r="AT72" s="200">
        <v>5</v>
      </c>
      <c r="AX72" s="201"/>
      <c r="BC72" s="201"/>
      <c r="BD72" s="200">
        <f t="shared" si="31"/>
        <v>5</v>
      </c>
      <c r="BE72" s="202">
        <f t="shared" si="32"/>
        <v>5</v>
      </c>
      <c r="BH72" s="108">
        <v>517328</v>
      </c>
      <c r="BI72" s="108">
        <v>170954</v>
      </c>
      <c r="BJ72" s="108" t="s">
        <v>486</v>
      </c>
      <c r="BK72" s="108" t="s">
        <v>147</v>
      </c>
      <c r="BU72" s="108" t="s">
        <v>294</v>
      </c>
    </row>
    <row r="73" spans="1:73" ht="20.100000000000001" customHeight="1" x14ac:dyDescent="0.3">
      <c r="A73" s="108" t="s">
        <v>713</v>
      </c>
      <c r="B73" s="108" t="s">
        <v>387</v>
      </c>
      <c r="D73" s="101">
        <v>43690</v>
      </c>
      <c r="E73" s="101">
        <v>44786</v>
      </c>
      <c r="F73" s="101">
        <v>44286</v>
      </c>
      <c r="H73" s="106" t="s">
        <v>205</v>
      </c>
      <c r="I73" s="106" t="s">
        <v>302</v>
      </c>
      <c r="J73" s="188" t="s">
        <v>294</v>
      </c>
      <c r="K73" s="108" t="s">
        <v>714</v>
      </c>
      <c r="L73" s="108" t="s">
        <v>715</v>
      </c>
      <c r="M73" s="108" t="s">
        <v>709</v>
      </c>
      <c r="W73" s="106">
        <f t="shared" si="19"/>
        <v>0</v>
      </c>
      <c r="AA73" s="106">
        <v>2</v>
      </c>
      <c r="AG73" s="106">
        <f t="shared" si="20"/>
        <v>2</v>
      </c>
      <c r="AH73" s="106">
        <f t="shared" si="21"/>
        <v>0</v>
      </c>
      <c r="AI73" s="106">
        <f t="shared" si="22"/>
        <v>0</v>
      </c>
      <c r="AJ73" s="106">
        <f t="shared" si="23"/>
        <v>0</v>
      </c>
      <c r="AK73" s="106">
        <f t="shared" si="24"/>
        <v>2</v>
      </c>
      <c r="AL73" s="106">
        <f t="shared" si="25"/>
        <v>0</v>
      </c>
      <c r="AM73" s="106">
        <f t="shared" si="26"/>
        <v>0</v>
      </c>
      <c r="AN73" s="106">
        <f t="shared" si="27"/>
        <v>0</v>
      </c>
      <c r="AO73" s="106">
        <f t="shared" si="28"/>
        <v>0</v>
      </c>
      <c r="AP73" s="106">
        <f t="shared" si="29"/>
        <v>0</v>
      </c>
      <c r="AQ73" s="199">
        <f t="shared" si="30"/>
        <v>2</v>
      </c>
      <c r="AS73" s="202"/>
      <c r="AU73" s="200">
        <v>2</v>
      </c>
      <c r="AX73" s="201"/>
      <c r="BC73" s="201"/>
      <c r="BD73" s="200">
        <f t="shared" si="31"/>
        <v>2</v>
      </c>
      <c r="BE73" s="202">
        <f t="shared" si="32"/>
        <v>2</v>
      </c>
      <c r="BH73" s="108">
        <v>517351</v>
      </c>
      <c r="BI73" s="108">
        <v>170884</v>
      </c>
      <c r="BJ73" s="108" t="s">
        <v>486</v>
      </c>
      <c r="BK73" s="108" t="s">
        <v>147</v>
      </c>
    </row>
    <row r="74" spans="1:73" ht="20.100000000000001" customHeight="1" x14ac:dyDescent="0.3">
      <c r="A74" s="108" t="s">
        <v>716</v>
      </c>
      <c r="B74" s="108" t="s">
        <v>400</v>
      </c>
      <c r="D74" s="101">
        <v>42565</v>
      </c>
      <c r="E74" s="101">
        <v>43660</v>
      </c>
      <c r="F74" s="101">
        <v>43656</v>
      </c>
      <c r="H74" s="106" t="s">
        <v>205</v>
      </c>
      <c r="I74" s="106" t="s">
        <v>249</v>
      </c>
      <c r="J74" s="188" t="s">
        <v>294</v>
      </c>
      <c r="K74" s="108" t="s">
        <v>717</v>
      </c>
      <c r="L74" s="108" t="s">
        <v>718</v>
      </c>
      <c r="M74" s="108" t="s">
        <v>719</v>
      </c>
      <c r="W74" s="106">
        <f t="shared" si="19"/>
        <v>0</v>
      </c>
      <c r="X74" s="106">
        <v>9</v>
      </c>
      <c r="AG74" s="106">
        <f t="shared" si="20"/>
        <v>9</v>
      </c>
      <c r="AH74" s="106">
        <f t="shared" si="21"/>
        <v>9</v>
      </c>
      <c r="AI74" s="106">
        <f t="shared" si="22"/>
        <v>0</v>
      </c>
      <c r="AJ74" s="106">
        <f t="shared" si="23"/>
        <v>0</v>
      </c>
      <c r="AK74" s="106">
        <f t="shared" si="24"/>
        <v>0</v>
      </c>
      <c r="AL74" s="106">
        <f t="shared" si="25"/>
        <v>0</v>
      </c>
      <c r="AM74" s="106">
        <f t="shared" si="26"/>
        <v>0</v>
      </c>
      <c r="AN74" s="106">
        <f t="shared" si="27"/>
        <v>0</v>
      </c>
      <c r="AO74" s="106">
        <f t="shared" si="28"/>
        <v>0</v>
      </c>
      <c r="AP74" s="106">
        <f t="shared" si="29"/>
        <v>0</v>
      </c>
      <c r="AQ74" s="199">
        <f t="shared" si="30"/>
        <v>9</v>
      </c>
      <c r="AS74" s="202"/>
      <c r="AV74" s="200">
        <v>9</v>
      </c>
      <c r="AX74" s="201"/>
      <c r="BC74" s="201"/>
      <c r="BD74" s="200">
        <f t="shared" si="31"/>
        <v>9</v>
      </c>
      <c r="BE74" s="202">
        <f t="shared" si="32"/>
        <v>9</v>
      </c>
      <c r="BH74" s="108">
        <v>517924</v>
      </c>
      <c r="BI74" s="108">
        <v>174891</v>
      </c>
      <c r="BJ74" s="108" t="s">
        <v>415</v>
      </c>
      <c r="BK74" s="108" t="s">
        <v>152</v>
      </c>
      <c r="BM74" s="108" t="s">
        <v>126</v>
      </c>
      <c r="BS74" s="108" t="s">
        <v>136</v>
      </c>
      <c r="BT74" s="108" t="s">
        <v>720</v>
      </c>
      <c r="BU74" s="108" t="s">
        <v>294</v>
      </c>
    </row>
    <row r="75" spans="1:73" ht="20.100000000000001" customHeight="1" x14ac:dyDescent="0.3">
      <c r="A75" s="108" t="s">
        <v>721</v>
      </c>
      <c r="B75" s="108" t="s">
        <v>518</v>
      </c>
      <c r="D75" s="101">
        <v>42983</v>
      </c>
      <c r="E75" s="101">
        <v>44317</v>
      </c>
      <c r="F75" s="101">
        <v>44312</v>
      </c>
      <c r="H75" s="108" t="s">
        <v>205</v>
      </c>
      <c r="I75" s="106" t="s">
        <v>249</v>
      </c>
      <c r="J75" s="188" t="s">
        <v>294</v>
      </c>
      <c r="K75" s="108" t="s">
        <v>722</v>
      </c>
      <c r="L75" s="108" t="s">
        <v>723</v>
      </c>
      <c r="M75" s="108" t="s">
        <v>724</v>
      </c>
      <c r="W75" s="106">
        <f t="shared" si="19"/>
        <v>0</v>
      </c>
      <c r="X75" s="106">
        <v>4</v>
      </c>
      <c r="Y75" s="106">
        <v>12</v>
      </c>
      <c r="Z75" s="106">
        <v>10</v>
      </c>
      <c r="AA75" s="106">
        <v>2</v>
      </c>
      <c r="AG75" s="106">
        <f t="shared" si="20"/>
        <v>28</v>
      </c>
      <c r="AH75" s="106">
        <f t="shared" si="21"/>
        <v>4</v>
      </c>
      <c r="AI75" s="106">
        <f t="shared" si="22"/>
        <v>12</v>
      </c>
      <c r="AJ75" s="106">
        <f t="shared" si="23"/>
        <v>10</v>
      </c>
      <c r="AK75" s="106">
        <f t="shared" si="24"/>
        <v>2</v>
      </c>
      <c r="AL75" s="106">
        <f t="shared" si="25"/>
        <v>0</v>
      </c>
      <c r="AM75" s="106">
        <f t="shared" si="26"/>
        <v>0</v>
      </c>
      <c r="AN75" s="106">
        <f t="shared" si="27"/>
        <v>0</v>
      </c>
      <c r="AO75" s="106">
        <f t="shared" si="28"/>
        <v>0</v>
      </c>
      <c r="AP75" s="106">
        <f t="shared" si="29"/>
        <v>0</v>
      </c>
      <c r="AQ75" s="199">
        <f t="shared" si="30"/>
        <v>28</v>
      </c>
      <c r="AR75" s="200" t="s">
        <v>294</v>
      </c>
      <c r="AS75" s="202"/>
      <c r="AV75" s="200">
        <v>28</v>
      </c>
      <c r="AX75" s="201"/>
      <c r="BC75" s="201"/>
      <c r="BD75" s="200">
        <f t="shared" si="31"/>
        <v>28</v>
      </c>
      <c r="BE75" s="202">
        <f t="shared" si="32"/>
        <v>28</v>
      </c>
      <c r="BH75" s="108">
        <v>513766</v>
      </c>
      <c r="BI75" s="108">
        <v>169736</v>
      </c>
      <c r="BJ75" s="108" t="s">
        <v>491</v>
      </c>
      <c r="BK75" s="108" t="s">
        <v>145</v>
      </c>
      <c r="BO75" s="108" t="s">
        <v>129</v>
      </c>
      <c r="BP75" s="108" t="s">
        <v>725</v>
      </c>
      <c r="BS75" s="108" t="s">
        <v>136</v>
      </c>
      <c r="BT75" s="108" t="s">
        <v>493</v>
      </c>
      <c r="BU75" s="108" t="s">
        <v>294</v>
      </c>
    </row>
    <row r="76" spans="1:73" ht="20.100000000000001" customHeight="1" x14ac:dyDescent="0.3">
      <c r="A76" s="108" t="s">
        <v>726</v>
      </c>
      <c r="B76" s="108" t="s">
        <v>423</v>
      </c>
      <c r="D76" s="101">
        <v>42479</v>
      </c>
      <c r="E76" s="101">
        <v>43574</v>
      </c>
      <c r="F76" s="101">
        <v>42552</v>
      </c>
      <c r="H76" s="106" t="s">
        <v>205</v>
      </c>
      <c r="I76" s="106" t="s">
        <v>249</v>
      </c>
      <c r="J76" s="188" t="s">
        <v>294</v>
      </c>
      <c r="K76" s="108" t="s">
        <v>727</v>
      </c>
      <c r="L76" s="108" t="s">
        <v>728</v>
      </c>
      <c r="M76" s="106" t="s">
        <v>729</v>
      </c>
      <c r="Q76" s="106">
        <v>1</v>
      </c>
      <c r="W76" s="106">
        <f t="shared" si="19"/>
        <v>1</v>
      </c>
      <c r="AA76" s="106">
        <v>2</v>
      </c>
      <c r="AG76" s="106">
        <f t="shared" si="20"/>
        <v>2</v>
      </c>
      <c r="AH76" s="106">
        <f t="shared" si="21"/>
        <v>0</v>
      </c>
      <c r="AI76" s="106">
        <f t="shared" si="22"/>
        <v>0</v>
      </c>
      <c r="AJ76" s="106">
        <f t="shared" si="23"/>
        <v>0</v>
      </c>
      <c r="AK76" s="106">
        <f t="shared" si="24"/>
        <v>1</v>
      </c>
      <c r="AL76" s="106">
        <f t="shared" si="25"/>
        <v>0</v>
      </c>
      <c r="AM76" s="106">
        <f t="shared" si="26"/>
        <v>0</v>
      </c>
      <c r="AN76" s="106">
        <f t="shared" si="27"/>
        <v>0</v>
      </c>
      <c r="AO76" s="106">
        <f t="shared" si="28"/>
        <v>0</v>
      </c>
      <c r="AP76" s="106">
        <f t="shared" si="29"/>
        <v>0</v>
      </c>
      <c r="AQ76" s="199">
        <f t="shared" si="30"/>
        <v>1</v>
      </c>
      <c r="AS76" s="202"/>
      <c r="AT76" s="200">
        <v>1</v>
      </c>
      <c r="AX76" s="201"/>
      <c r="BC76" s="201"/>
      <c r="BD76" s="200">
        <f t="shared" si="31"/>
        <v>1</v>
      </c>
      <c r="BE76" s="202">
        <f t="shared" si="32"/>
        <v>1</v>
      </c>
      <c r="BH76" s="108">
        <v>520343</v>
      </c>
      <c r="BI76" s="108">
        <v>175141</v>
      </c>
      <c r="BJ76" s="108" t="s">
        <v>397</v>
      </c>
      <c r="BK76" s="108" t="s">
        <v>125</v>
      </c>
      <c r="BU76" s="108" t="s">
        <v>294</v>
      </c>
    </row>
    <row r="77" spans="1:73" ht="20.100000000000001" customHeight="1" x14ac:dyDescent="0.3">
      <c r="A77" s="108" t="s">
        <v>730</v>
      </c>
      <c r="B77" s="108" t="s">
        <v>387</v>
      </c>
      <c r="D77" s="101">
        <v>42789</v>
      </c>
      <c r="E77" s="101">
        <v>43884</v>
      </c>
      <c r="F77" s="101">
        <v>43880</v>
      </c>
      <c r="H77" s="106" t="s">
        <v>205</v>
      </c>
      <c r="I77" s="106" t="s">
        <v>249</v>
      </c>
      <c r="J77" s="188" t="s">
        <v>294</v>
      </c>
      <c r="K77" s="108" t="s">
        <v>731</v>
      </c>
      <c r="L77" s="108" t="s">
        <v>732</v>
      </c>
      <c r="M77" s="108" t="s">
        <v>733</v>
      </c>
      <c r="W77" s="106">
        <f t="shared" si="19"/>
        <v>0</v>
      </c>
      <c r="X77" s="106">
        <v>4</v>
      </c>
      <c r="Y77" s="106">
        <v>2</v>
      </c>
      <c r="AG77" s="106">
        <f t="shared" si="20"/>
        <v>6</v>
      </c>
      <c r="AH77" s="106">
        <f t="shared" si="21"/>
        <v>4</v>
      </c>
      <c r="AI77" s="106">
        <f t="shared" si="22"/>
        <v>2</v>
      </c>
      <c r="AJ77" s="106">
        <f t="shared" si="23"/>
        <v>0</v>
      </c>
      <c r="AK77" s="106">
        <f t="shared" si="24"/>
        <v>0</v>
      </c>
      <c r="AL77" s="106">
        <f t="shared" si="25"/>
        <v>0</v>
      </c>
      <c r="AM77" s="106">
        <f t="shared" si="26"/>
        <v>0</v>
      </c>
      <c r="AN77" s="106">
        <f t="shared" si="27"/>
        <v>0</v>
      </c>
      <c r="AO77" s="106">
        <f t="shared" si="28"/>
        <v>0</v>
      </c>
      <c r="AP77" s="106">
        <f t="shared" si="29"/>
        <v>0</v>
      </c>
      <c r="AQ77" s="199">
        <f t="shared" si="30"/>
        <v>6</v>
      </c>
      <c r="AS77" s="202"/>
      <c r="AU77" s="200">
        <v>6</v>
      </c>
      <c r="AX77" s="201"/>
      <c r="BC77" s="201"/>
      <c r="BD77" s="200">
        <f t="shared" si="31"/>
        <v>6</v>
      </c>
      <c r="BE77" s="202">
        <f t="shared" si="32"/>
        <v>6</v>
      </c>
      <c r="BH77" s="108">
        <v>519126</v>
      </c>
      <c r="BI77" s="108">
        <v>176420</v>
      </c>
      <c r="BJ77" s="108" t="s">
        <v>498</v>
      </c>
      <c r="BK77" s="108" t="s">
        <v>149</v>
      </c>
      <c r="BO77" s="108" t="s">
        <v>129</v>
      </c>
      <c r="BP77" s="108" t="s">
        <v>734</v>
      </c>
      <c r="BS77" s="108" t="s">
        <v>136</v>
      </c>
      <c r="BT77" s="108" t="s">
        <v>499</v>
      </c>
      <c r="BU77" s="108" t="s">
        <v>294</v>
      </c>
    </row>
    <row r="78" spans="1:73" ht="20.100000000000001" customHeight="1" x14ac:dyDescent="0.3">
      <c r="A78" s="108" t="s">
        <v>735</v>
      </c>
      <c r="B78" s="108" t="s">
        <v>393</v>
      </c>
      <c r="D78" s="101">
        <v>42599</v>
      </c>
      <c r="E78" s="101">
        <v>43694</v>
      </c>
      <c r="F78" s="101">
        <v>43479</v>
      </c>
      <c r="G78" s="101">
        <v>44713</v>
      </c>
      <c r="H78" s="106" t="s">
        <v>205</v>
      </c>
      <c r="I78" s="106" t="s">
        <v>249</v>
      </c>
      <c r="J78" s="188" t="s">
        <v>294</v>
      </c>
      <c r="K78" s="108" t="s">
        <v>736</v>
      </c>
      <c r="L78" s="108" t="s">
        <v>737</v>
      </c>
      <c r="M78" s="108" t="s">
        <v>738</v>
      </c>
      <c r="N78" s="106">
        <v>2</v>
      </c>
      <c r="O78" s="106">
        <v>2</v>
      </c>
      <c r="P78" s="106">
        <v>1</v>
      </c>
      <c r="W78" s="106">
        <f t="shared" si="19"/>
        <v>5</v>
      </c>
      <c r="X78" s="106">
        <v>1</v>
      </c>
      <c r="AA78" s="106">
        <v>1</v>
      </c>
      <c r="AG78" s="106">
        <f t="shared" si="20"/>
        <v>2</v>
      </c>
      <c r="AH78" s="106">
        <f t="shared" si="21"/>
        <v>-1</v>
      </c>
      <c r="AI78" s="106">
        <f t="shared" si="22"/>
        <v>-2</v>
      </c>
      <c r="AJ78" s="106">
        <f t="shared" si="23"/>
        <v>-1</v>
      </c>
      <c r="AK78" s="106">
        <f t="shared" si="24"/>
        <v>1</v>
      </c>
      <c r="AL78" s="106">
        <f t="shared" si="25"/>
        <v>0</v>
      </c>
      <c r="AM78" s="106">
        <f t="shared" si="26"/>
        <v>0</v>
      </c>
      <c r="AN78" s="106">
        <f t="shared" si="27"/>
        <v>0</v>
      </c>
      <c r="AO78" s="106">
        <f t="shared" si="28"/>
        <v>0</v>
      </c>
      <c r="AP78" s="106">
        <f t="shared" si="29"/>
        <v>0</v>
      </c>
      <c r="AQ78" s="199">
        <f t="shared" si="30"/>
        <v>-3</v>
      </c>
      <c r="AS78" s="202"/>
      <c r="AT78" s="200">
        <v>-3</v>
      </c>
      <c r="AX78" s="201"/>
      <c r="BC78" s="201"/>
      <c r="BD78" s="200">
        <f t="shared" si="31"/>
        <v>-3</v>
      </c>
      <c r="BE78" s="202">
        <f t="shared" si="32"/>
        <v>-3</v>
      </c>
      <c r="BH78" s="108">
        <v>518294</v>
      </c>
      <c r="BI78" s="108">
        <v>174078</v>
      </c>
      <c r="BJ78" s="108" t="s">
        <v>462</v>
      </c>
      <c r="BK78" s="108" t="s">
        <v>144</v>
      </c>
      <c r="BN78" s="108" t="s">
        <v>127</v>
      </c>
      <c r="BS78" s="108" t="s">
        <v>136</v>
      </c>
      <c r="BT78" s="108" t="s">
        <v>688</v>
      </c>
      <c r="BU78" s="108" t="s">
        <v>294</v>
      </c>
    </row>
    <row r="79" spans="1:73" ht="20.100000000000001" customHeight="1" x14ac:dyDescent="0.3">
      <c r="A79" s="108" t="s">
        <v>739</v>
      </c>
      <c r="B79" s="108" t="s">
        <v>387</v>
      </c>
      <c r="D79" s="101">
        <v>43558</v>
      </c>
      <c r="E79" s="101">
        <v>44654</v>
      </c>
      <c r="F79" s="101">
        <v>44636</v>
      </c>
      <c r="H79" s="108" t="s">
        <v>205</v>
      </c>
      <c r="I79" s="106" t="s">
        <v>249</v>
      </c>
      <c r="J79" s="188" t="s">
        <v>294</v>
      </c>
      <c r="K79" s="108" t="s">
        <v>740</v>
      </c>
      <c r="L79" s="108" t="s">
        <v>741</v>
      </c>
      <c r="M79" s="108" t="s">
        <v>742</v>
      </c>
      <c r="N79" s="106">
        <v>3</v>
      </c>
      <c r="W79" s="106">
        <f t="shared" si="19"/>
        <v>3</v>
      </c>
      <c r="X79" s="106">
        <v>1</v>
      </c>
      <c r="Y79" s="106">
        <v>7</v>
      </c>
      <c r="AG79" s="106">
        <f t="shared" si="20"/>
        <v>8</v>
      </c>
      <c r="AH79" s="106">
        <f t="shared" si="21"/>
        <v>-2</v>
      </c>
      <c r="AI79" s="106">
        <f t="shared" si="22"/>
        <v>7</v>
      </c>
      <c r="AJ79" s="106">
        <f t="shared" si="23"/>
        <v>0</v>
      </c>
      <c r="AK79" s="106">
        <f t="shared" si="24"/>
        <v>0</v>
      </c>
      <c r="AL79" s="106">
        <f t="shared" si="25"/>
        <v>0</v>
      </c>
      <c r="AM79" s="106">
        <f t="shared" si="26"/>
        <v>0</v>
      </c>
      <c r="AN79" s="106">
        <f t="shared" si="27"/>
        <v>0</v>
      </c>
      <c r="AO79" s="106">
        <f t="shared" si="28"/>
        <v>0</v>
      </c>
      <c r="AP79" s="106">
        <f t="shared" si="29"/>
        <v>0</v>
      </c>
      <c r="AQ79" s="199">
        <f t="shared" si="30"/>
        <v>5</v>
      </c>
      <c r="AS79" s="202"/>
      <c r="AU79" s="200">
        <v>5</v>
      </c>
      <c r="AX79" s="201"/>
      <c r="BC79" s="201"/>
      <c r="BD79" s="200">
        <f t="shared" si="31"/>
        <v>5</v>
      </c>
      <c r="BE79" s="202">
        <f t="shared" si="32"/>
        <v>5</v>
      </c>
      <c r="BH79" s="108">
        <v>517622</v>
      </c>
      <c r="BI79" s="108">
        <v>169605</v>
      </c>
      <c r="BJ79" s="108" t="s">
        <v>486</v>
      </c>
      <c r="BK79" s="108" t="s">
        <v>147</v>
      </c>
      <c r="BN79" s="108" t="s">
        <v>127</v>
      </c>
      <c r="BO79" s="108" t="s">
        <v>129</v>
      </c>
      <c r="BP79" s="108" t="s">
        <v>147</v>
      </c>
      <c r="BS79" s="108" t="s">
        <v>136</v>
      </c>
      <c r="BT79" s="108" t="s">
        <v>512</v>
      </c>
      <c r="BU79" s="108" t="s">
        <v>294</v>
      </c>
    </row>
    <row r="80" spans="1:73" ht="20.100000000000001" customHeight="1" x14ac:dyDescent="0.3">
      <c r="A80" s="108" t="s">
        <v>743</v>
      </c>
      <c r="B80" s="108" t="s">
        <v>387</v>
      </c>
      <c r="D80" s="101">
        <v>42677</v>
      </c>
      <c r="E80" s="101">
        <v>43772</v>
      </c>
      <c r="F80" s="101">
        <v>42807</v>
      </c>
      <c r="H80" s="106" t="s">
        <v>205</v>
      </c>
      <c r="I80" s="106" t="s">
        <v>249</v>
      </c>
      <c r="J80" s="188" t="s">
        <v>294</v>
      </c>
      <c r="K80" s="108" t="s">
        <v>744</v>
      </c>
      <c r="L80" s="108" t="s">
        <v>745</v>
      </c>
      <c r="M80" s="108" t="s">
        <v>746</v>
      </c>
      <c r="W80" s="106">
        <f t="shared" si="19"/>
        <v>0</v>
      </c>
      <c r="X80" s="106">
        <v>38</v>
      </c>
      <c r="Y80" s="106">
        <v>68</v>
      </c>
      <c r="Z80" s="106">
        <v>32</v>
      </c>
      <c r="AA80" s="106">
        <v>15</v>
      </c>
      <c r="AG80" s="106">
        <f t="shared" si="20"/>
        <v>153</v>
      </c>
      <c r="AH80" s="106">
        <f t="shared" si="21"/>
        <v>38</v>
      </c>
      <c r="AI80" s="106">
        <f t="shared" si="22"/>
        <v>68</v>
      </c>
      <c r="AJ80" s="106">
        <f t="shared" si="23"/>
        <v>32</v>
      </c>
      <c r="AK80" s="106">
        <f t="shared" si="24"/>
        <v>15</v>
      </c>
      <c r="AL80" s="106">
        <f t="shared" si="25"/>
        <v>0</v>
      </c>
      <c r="AM80" s="106">
        <f t="shared" si="26"/>
        <v>0</v>
      </c>
      <c r="AN80" s="106">
        <f t="shared" si="27"/>
        <v>0</v>
      </c>
      <c r="AO80" s="106">
        <f t="shared" si="28"/>
        <v>0</v>
      </c>
      <c r="AP80" s="106">
        <f t="shared" si="29"/>
        <v>0</v>
      </c>
      <c r="AQ80" s="199">
        <f t="shared" si="30"/>
        <v>153</v>
      </c>
      <c r="AR80" s="200" t="s">
        <v>294</v>
      </c>
      <c r="AS80" s="202"/>
      <c r="AV80" s="204">
        <v>76.5</v>
      </c>
      <c r="AW80" s="204">
        <v>76.5</v>
      </c>
      <c r="AX80" s="201"/>
      <c r="BC80" s="201"/>
      <c r="BD80" s="200">
        <f t="shared" si="31"/>
        <v>153</v>
      </c>
      <c r="BE80" s="202">
        <f t="shared" si="32"/>
        <v>153</v>
      </c>
      <c r="BH80" s="108">
        <v>515304</v>
      </c>
      <c r="BI80" s="108">
        <v>173889</v>
      </c>
      <c r="BJ80" s="108" t="s">
        <v>391</v>
      </c>
      <c r="BK80" s="108" t="s">
        <v>164</v>
      </c>
      <c r="BU80" s="108" t="s">
        <v>294</v>
      </c>
    </row>
    <row r="81" spans="1:73" ht="20.100000000000001" customHeight="1" x14ac:dyDescent="0.3">
      <c r="A81" s="108" t="s">
        <v>743</v>
      </c>
      <c r="B81" s="108" t="s">
        <v>387</v>
      </c>
      <c r="D81" s="101">
        <v>42677</v>
      </c>
      <c r="E81" s="101">
        <v>43772</v>
      </c>
      <c r="F81" s="101">
        <v>42807</v>
      </c>
      <c r="H81" s="106" t="s">
        <v>205</v>
      </c>
      <c r="I81" s="106" t="s">
        <v>245</v>
      </c>
      <c r="J81" s="188" t="s">
        <v>294</v>
      </c>
      <c r="K81" s="108" t="s">
        <v>744</v>
      </c>
      <c r="L81" s="108" t="s">
        <v>745</v>
      </c>
      <c r="M81" s="108" t="s">
        <v>746</v>
      </c>
      <c r="W81" s="106">
        <f t="shared" si="19"/>
        <v>0</v>
      </c>
      <c r="X81" s="106">
        <v>3</v>
      </c>
      <c r="Y81" s="106">
        <v>11</v>
      </c>
      <c r="Z81" s="106">
        <v>5</v>
      </c>
      <c r="AA81" s="106">
        <v>3</v>
      </c>
      <c r="AG81" s="106">
        <f t="shared" si="20"/>
        <v>22</v>
      </c>
      <c r="AH81" s="106">
        <f t="shared" si="21"/>
        <v>3</v>
      </c>
      <c r="AI81" s="106">
        <f t="shared" si="22"/>
        <v>11</v>
      </c>
      <c r="AJ81" s="106">
        <f t="shared" si="23"/>
        <v>5</v>
      </c>
      <c r="AK81" s="106">
        <f t="shared" si="24"/>
        <v>3</v>
      </c>
      <c r="AL81" s="106">
        <f t="shared" si="25"/>
        <v>0</v>
      </c>
      <c r="AM81" s="106">
        <f t="shared" si="26"/>
        <v>0</v>
      </c>
      <c r="AN81" s="106">
        <f t="shared" si="27"/>
        <v>0</v>
      </c>
      <c r="AO81" s="106">
        <f t="shared" si="28"/>
        <v>0</v>
      </c>
      <c r="AP81" s="106">
        <f t="shared" si="29"/>
        <v>0</v>
      </c>
      <c r="AQ81" s="199">
        <f t="shared" si="30"/>
        <v>22</v>
      </c>
      <c r="AR81" s="200" t="s">
        <v>294</v>
      </c>
      <c r="AS81" s="202"/>
      <c r="AV81" s="204">
        <v>11</v>
      </c>
      <c r="AW81" s="204">
        <v>11</v>
      </c>
      <c r="AX81" s="201"/>
      <c r="BC81" s="201"/>
      <c r="BD81" s="200">
        <f t="shared" si="31"/>
        <v>22</v>
      </c>
      <c r="BE81" s="202">
        <f t="shared" si="32"/>
        <v>22</v>
      </c>
      <c r="BH81" s="108">
        <v>515304</v>
      </c>
      <c r="BI81" s="108">
        <v>173889</v>
      </c>
      <c r="BJ81" s="108" t="s">
        <v>391</v>
      </c>
      <c r="BK81" s="108" t="s">
        <v>164</v>
      </c>
      <c r="BU81" s="108" t="s">
        <v>294</v>
      </c>
    </row>
    <row r="82" spans="1:73" ht="20.100000000000001" customHeight="1" x14ac:dyDescent="0.3">
      <c r="A82" s="108" t="s">
        <v>743</v>
      </c>
      <c r="B82" s="108" t="s">
        <v>387</v>
      </c>
      <c r="D82" s="101">
        <v>42677</v>
      </c>
      <c r="E82" s="101">
        <v>43772</v>
      </c>
      <c r="F82" s="101">
        <v>42807</v>
      </c>
      <c r="H82" s="106" t="s">
        <v>205</v>
      </c>
      <c r="I82" s="106" t="s">
        <v>175</v>
      </c>
      <c r="J82" s="188" t="s">
        <v>294</v>
      </c>
      <c r="K82" s="108" t="s">
        <v>744</v>
      </c>
      <c r="L82" s="108" t="s">
        <v>745</v>
      </c>
      <c r="M82" s="108" t="s">
        <v>746</v>
      </c>
      <c r="W82" s="106">
        <f t="shared" si="19"/>
        <v>0</v>
      </c>
      <c r="X82" s="106">
        <v>4</v>
      </c>
      <c r="Y82" s="106">
        <v>1</v>
      </c>
      <c r="AG82" s="106">
        <f t="shared" si="20"/>
        <v>5</v>
      </c>
      <c r="AH82" s="106">
        <f t="shared" si="21"/>
        <v>4</v>
      </c>
      <c r="AI82" s="106">
        <f t="shared" si="22"/>
        <v>1</v>
      </c>
      <c r="AJ82" s="106">
        <f t="shared" si="23"/>
        <v>0</v>
      </c>
      <c r="AK82" s="106">
        <f t="shared" si="24"/>
        <v>0</v>
      </c>
      <c r="AL82" s="106">
        <f t="shared" si="25"/>
        <v>0</v>
      </c>
      <c r="AM82" s="106">
        <f t="shared" si="26"/>
        <v>0</v>
      </c>
      <c r="AN82" s="106">
        <f t="shared" si="27"/>
        <v>0</v>
      </c>
      <c r="AO82" s="106">
        <f t="shared" si="28"/>
        <v>0</v>
      </c>
      <c r="AP82" s="106">
        <f t="shared" si="29"/>
        <v>0</v>
      </c>
      <c r="AQ82" s="199">
        <f t="shared" si="30"/>
        <v>5</v>
      </c>
      <c r="AR82" s="200" t="s">
        <v>294</v>
      </c>
      <c r="AS82" s="202"/>
      <c r="AV82" s="204">
        <v>2.5</v>
      </c>
      <c r="AW82" s="204">
        <v>2.5</v>
      </c>
      <c r="AX82" s="201"/>
      <c r="AY82" s="217"/>
      <c r="AZ82" s="217"/>
      <c r="BA82" s="217"/>
      <c r="BB82" s="217"/>
      <c r="BC82" s="201"/>
      <c r="BD82" s="200">
        <f t="shared" si="31"/>
        <v>5</v>
      </c>
      <c r="BE82" s="202">
        <f t="shared" si="32"/>
        <v>5</v>
      </c>
      <c r="BH82" s="108">
        <v>515304</v>
      </c>
      <c r="BI82" s="108">
        <v>173889</v>
      </c>
      <c r="BJ82" s="108" t="s">
        <v>391</v>
      </c>
      <c r="BK82" s="108" t="s">
        <v>164</v>
      </c>
      <c r="BU82" s="108" t="s">
        <v>294</v>
      </c>
    </row>
    <row r="83" spans="1:73" ht="20.100000000000001" customHeight="1" x14ac:dyDescent="0.3">
      <c r="A83" s="108" t="s">
        <v>747</v>
      </c>
      <c r="B83" s="108" t="s">
        <v>387</v>
      </c>
      <c r="D83" s="101">
        <v>43384</v>
      </c>
      <c r="E83" s="101">
        <v>44480</v>
      </c>
      <c r="F83" s="101">
        <v>43752</v>
      </c>
      <c r="H83" s="106" t="s">
        <v>205</v>
      </c>
      <c r="I83" s="106" t="s">
        <v>748</v>
      </c>
      <c r="J83" s="188" t="s">
        <v>294</v>
      </c>
      <c r="K83" s="108" t="s">
        <v>749</v>
      </c>
      <c r="L83" s="108" t="s">
        <v>750</v>
      </c>
      <c r="M83" s="106" t="s">
        <v>751</v>
      </c>
      <c r="W83" s="106">
        <f t="shared" si="19"/>
        <v>0</v>
      </c>
      <c r="X83" s="106">
        <v>19</v>
      </c>
      <c r="AG83" s="106">
        <f t="shared" si="20"/>
        <v>19</v>
      </c>
      <c r="AH83" s="106">
        <f t="shared" si="21"/>
        <v>19</v>
      </c>
      <c r="AI83" s="106">
        <f t="shared" si="22"/>
        <v>0</v>
      </c>
      <c r="AJ83" s="106">
        <f t="shared" si="23"/>
        <v>0</v>
      </c>
      <c r="AK83" s="106">
        <f t="shared" si="24"/>
        <v>0</v>
      </c>
      <c r="AL83" s="106">
        <f t="shared" si="25"/>
        <v>0</v>
      </c>
      <c r="AM83" s="106">
        <f t="shared" si="26"/>
        <v>0</v>
      </c>
      <c r="AN83" s="106">
        <f t="shared" si="27"/>
        <v>0</v>
      </c>
      <c r="AO83" s="106">
        <f t="shared" si="28"/>
        <v>0</v>
      </c>
      <c r="AP83" s="106">
        <f t="shared" si="29"/>
        <v>0</v>
      </c>
      <c r="AQ83" s="199">
        <f t="shared" si="30"/>
        <v>19</v>
      </c>
      <c r="AR83" s="200" t="s">
        <v>294</v>
      </c>
      <c r="AS83" s="202"/>
      <c r="AT83" s="200">
        <v>19</v>
      </c>
      <c r="AX83" s="201"/>
      <c r="AY83" s="217"/>
      <c r="AZ83" s="217"/>
      <c r="BA83" s="217"/>
      <c r="BB83" s="217"/>
      <c r="BC83" s="201"/>
      <c r="BD83" s="200">
        <f t="shared" si="31"/>
        <v>19</v>
      </c>
      <c r="BE83" s="202">
        <f t="shared" si="32"/>
        <v>19</v>
      </c>
      <c r="BF83" s="108" t="s">
        <v>294</v>
      </c>
      <c r="BG83" s="108" t="s">
        <v>294</v>
      </c>
      <c r="BH83" s="108">
        <v>513257</v>
      </c>
      <c r="BI83" s="108">
        <v>174057</v>
      </c>
      <c r="BJ83" s="108" t="s">
        <v>705</v>
      </c>
      <c r="BK83" s="108" t="s">
        <v>132</v>
      </c>
      <c r="BU83" s="108" t="s">
        <v>294</v>
      </c>
    </row>
    <row r="84" spans="1:73" ht="20.100000000000001" customHeight="1" x14ac:dyDescent="0.3">
      <c r="A84" s="108" t="s">
        <v>747</v>
      </c>
      <c r="B84" s="108" t="s">
        <v>387</v>
      </c>
      <c r="D84" s="101">
        <v>43384</v>
      </c>
      <c r="E84" s="101">
        <v>44480</v>
      </c>
      <c r="F84" s="101">
        <v>43752</v>
      </c>
      <c r="H84" s="106" t="s">
        <v>205</v>
      </c>
      <c r="I84" s="106" t="s">
        <v>300</v>
      </c>
      <c r="J84" s="188" t="s">
        <v>294</v>
      </c>
      <c r="K84" s="108" t="s">
        <v>749</v>
      </c>
      <c r="L84" s="108" t="s">
        <v>750</v>
      </c>
      <c r="M84" s="106" t="s">
        <v>751</v>
      </c>
      <c r="W84" s="106">
        <f t="shared" si="19"/>
        <v>0</v>
      </c>
      <c r="X84" s="106">
        <v>5</v>
      </c>
      <c r="AG84" s="106">
        <f t="shared" si="20"/>
        <v>5</v>
      </c>
      <c r="AH84" s="106">
        <f t="shared" si="21"/>
        <v>5</v>
      </c>
      <c r="AI84" s="106">
        <f t="shared" si="22"/>
        <v>0</v>
      </c>
      <c r="AJ84" s="106">
        <f t="shared" si="23"/>
        <v>0</v>
      </c>
      <c r="AK84" s="106">
        <f t="shared" si="24"/>
        <v>0</v>
      </c>
      <c r="AL84" s="106">
        <f t="shared" si="25"/>
        <v>0</v>
      </c>
      <c r="AM84" s="106">
        <f t="shared" si="26"/>
        <v>0</v>
      </c>
      <c r="AN84" s="106">
        <f t="shared" si="27"/>
        <v>0</v>
      </c>
      <c r="AO84" s="106">
        <f t="shared" si="28"/>
        <v>0</v>
      </c>
      <c r="AP84" s="106">
        <f t="shared" si="29"/>
        <v>0</v>
      </c>
      <c r="AQ84" s="199">
        <f t="shared" si="30"/>
        <v>5</v>
      </c>
      <c r="AR84" s="200" t="s">
        <v>294</v>
      </c>
      <c r="AS84" s="202"/>
      <c r="AT84" s="200">
        <v>5</v>
      </c>
      <c r="AX84" s="201"/>
      <c r="AY84" s="217"/>
      <c r="AZ84" s="217"/>
      <c r="BA84" s="217"/>
      <c r="BB84" s="217"/>
      <c r="BC84" s="201"/>
      <c r="BD84" s="200">
        <f t="shared" si="31"/>
        <v>5</v>
      </c>
      <c r="BE84" s="202">
        <f t="shared" si="32"/>
        <v>5</v>
      </c>
      <c r="BF84" s="108" t="s">
        <v>294</v>
      </c>
      <c r="BG84" s="108" t="s">
        <v>294</v>
      </c>
      <c r="BH84" s="108">
        <v>513257</v>
      </c>
      <c r="BI84" s="108">
        <v>174057</v>
      </c>
      <c r="BJ84" s="108" t="s">
        <v>705</v>
      </c>
      <c r="BK84" s="108" t="s">
        <v>132</v>
      </c>
      <c r="BU84" s="108" t="s">
        <v>294</v>
      </c>
    </row>
    <row r="85" spans="1:73" ht="20.100000000000001" customHeight="1" x14ac:dyDescent="0.3">
      <c r="A85" s="108" t="s">
        <v>747</v>
      </c>
      <c r="B85" s="108" t="s">
        <v>387</v>
      </c>
      <c r="D85" s="101">
        <v>43384</v>
      </c>
      <c r="E85" s="101">
        <v>44480</v>
      </c>
      <c r="F85" s="101">
        <v>43752</v>
      </c>
      <c r="H85" s="106" t="s">
        <v>205</v>
      </c>
      <c r="I85" s="106" t="s">
        <v>301</v>
      </c>
      <c r="J85" s="188" t="s">
        <v>294</v>
      </c>
      <c r="K85" s="108" t="s">
        <v>749</v>
      </c>
      <c r="L85" s="108" t="s">
        <v>750</v>
      </c>
      <c r="M85" s="106" t="s">
        <v>751</v>
      </c>
      <c r="N85" s="106">
        <v>29</v>
      </c>
      <c r="O85" s="106">
        <v>1</v>
      </c>
      <c r="W85" s="106">
        <f t="shared" si="19"/>
        <v>30</v>
      </c>
      <c r="AG85" s="106">
        <f t="shared" si="20"/>
        <v>0</v>
      </c>
      <c r="AH85" s="106">
        <f t="shared" si="21"/>
        <v>-29</v>
      </c>
      <c r="AI85" s="106">
        <f t="shared" si="22"/>
        <v>-1</v>
      </c>
      <c r="AJ85" s="106">
        <f t="shared" si="23"/>
        <v>0</v>
      </c>
      <c r="AK85" s="106">
        <f t="shared" si="24"/>
        <v>0</v>
      </c>
      <c r="AL85" s="106">
        <f t="shared" si="25"/>
        <v>0</v>
      </c>
      <c r="AM85" s="106">
        <f t="shared" si="26"/>
        <v>0</v>
      </c>
      <c r="AN85" s="106">
        <f t="shared" si="27"/>
        <v>0</v>
      </c>
      <c r="AO85" s="106">
        <f t="shared" si="28"/>
        <v>0</v>
      </c>
      <c r="AP85" s="106">
        <f t="shared" si="29"/>
        <v>0</v>
      </c>
      <c r="AQ85" s="199">
        <f t="shared" si="30"/>
        <v>-30</v>
      </c>
      <c r="AR85" s="200" t="s">
        <v>294</v>
      </c>
      <c r="AS85" s="202"/>
      <c r="AT85" s="200">
        <v>-30</v>
      </c>
      <c r="AX85" s="201"/>
      <c r="AY85" s="217"/>
      <c r="AZ85" s="217"/>
      <c r="BA85" s="217"/>
      <c r="BB85" s="217"/>
      <c r="BC85" s="201"/>
      <c r="BD85" s="200">
        <f t="shared" si="31"/>
        <v>-30</v>
      </c>
      <c r="BE85" s="202">
        <f t="shared" si="32"/>
        <v>-30</v>
      </c>
      <c r="BF85" s="108" t="s">
        <v>294</v>
      </c>
      <c r="BG85" s="108" t="s">
        <v>294</v>
      </c>
      <c r="BH85" s="108">
        <v>513257</v>
      </c>
      <c r="BI85" s="108">
        <v>174057</v>
      </c>
      <c r="BJ85" s="108" t="s">
        <v>705</v>
      </c>
      <c r="BK85" s="108" t="s">
        <v>132</v>
      </c>
      <c r="BU85" s="108" t="s">
        <v>294</v>
      </c>
    </row>
    <row r="86" spans="1:73" ht="20.100000000000001" customHeight="1" x14ac:dyDescent="0.3">
      <c r="A86" s="108" t="s">
        <v>752</v>
      </c>
      <c r="B86" s="108" t="s">
        <v>387</v>
      </c>
      <c r="D86" s="101">
        <v>43069</v>
      </c>
      <c r="E86" s="101">
        <v>44317</v>
      </c>
      <c r="F86" s="101">
        <v>43344</v>
      </c>
      <c r="H86" s="108" t="s">
        <v>205</v>
      </c>
      <c r="I86" s="106" t="s">
        <v>249</v>
      </c>
      <c r="J86" s="188" t="s">
        <v>680</v>
      </c>
      <c r="K86" s="108" t="s">
        <v>753</v>
      </c>
      <c r="L86" s="108" t="s">
        <v>754</v>
      </c>
      <c r="M86" s="108" t="s">
        <v>755</v>
      </c>
      <c r="W86" s="106">
        <f t="shared" si="19"/>
        <v>0</v>
      </c>
      <c r="Y86" s="106">
        <v>1</v>
      </c>
      <c r="AG86" s="106">
        <f t="shared" si="20"/>
        <v>1</v>
      </c>
      <c r="AH86" s="106">
        <f t="shared" si="21"/>
        <v>0</v>
      </c>
      <c r="AI86" s="106">
        <f t="shared" si="22"/>
        <v>1</v>
      </c>
      <c r="AJ86" s="106">
        <f t="shared" si="23"/>
        <v>0</v>
      </c>
      <c r="AK86" s="106">
        <f t="shared" si="24"/>
        <v>0</v>
      </c>
      <c r="AL86" s="106">
        <f t="shared" si="25"/>
        <v>0</v>
      </c>
      <c r="AM86" s="106">
        <f t="shared" si="26"/>
        <v>0</v>
      </c>
      <c r="AN86" s="106">
        <f t="shared" si="27"/>
        <v>0</v>
      </c>
      <c r="AO86" s="106">
        <f t="shared" si="28"/>
        <v>0</v>
      </c>
      <c r="AP86" s="106">
        <f t="shared" si="29"/>
        <v>0</v>
      </c>
      <c r="AQ86" s="199">
        <f t="shared" si="30"/>
        <v>1</v>
      </c>
      <c r="AS86" s="202"/>
      <c r="AU86" s="200">
        <v>1</v>
      </c>
      <c r="AX86" s="201"/>
      <c r="AY86" s="217"/>
      <c r="AZ86" s="217"/>
      <c r="BA86" s="217"/>
      <c r="BB86" s="217"/>
      <c r="BC86" s="201"/>
      <c r="BD86" s="200">
        <f t="shared" si="31"/>
        <v>1</v>
      </c>
      <c r="BE86" s="202">
        <f t="shared" si="32"/>
        <v>1</v>
      </c>
      <c r="BH86" s="108">
        <v>516115</v>
      </c>
      <c r="BI86" s="108">
        <v>173199</v>
      </c>
      <c r="BJ86" s="108" t="s">
        <v>409</v>
      </c>
      <c r="BK86" s="108" t="s">
        <v>155</v>
      </c>
      <c r="BM86" s="108" t="s">
        <v>130</v>
      </c>
      <c r="BU86" s="108" t="s">
        <v>294</v>
      </c>
    </row>
    <row r="87" spans="1:73" ht="20.100000000000001" customHeight="1" x14ac:dyDescent="0.3">
      <c r="A87" s="108" t="s">
        <v>756</v>
      </c>
      <c r="B87" s="108" t="s">
        <v>387</v>
      </c>
      <c r="D87" s="101">
        <v>43035</v>
      </c>
      <c r="E87" s="101">
        <v>44317</v>
      </c>
      <c r="F87" s="101">
        <v>44130</v>
      </c>
      <c r="G87" s="101">
        <v>44880</v>
      </c>
      <c r="H87" s="108" t="s">
        <v>205</v>
      </c>
      <c r="I87" s="106" t="s">
        <v>249</v>
      </c>
      <c r="J87" s="188" t="s">
        <v>294</v>
      </c>
      <c r="K87" s="108" t="s">
        <v>757</v>
      </c>
      <c r="L87" s="108" t="s">
        <v>758</v>
      </c>
      <c r="M87" s="108" t="s">
        <v>759</v>
      </c>
      <c r="W87" s="106">
        <f t="shared" si="19"/>
        <v>0</v>
      </c>
      <c r="X87" s="106">
        <v>1</v>
      </c>
      <c r="AG87" s="106">
        <f t="shared" si="20"/>
        <v>1</v>
      </c>
      <c r="AH87" s="106">
        <f t="shared" si="21"/>
        <v>1</v>
      </c>
      <c r="AI87" s="106">
        <f t="shared" si="22"/>
        <v>0</v>
      </c>
      <c r="AJ87" s="106">
        <f t="shared" si="23"/>
        <v>0</v>
      </c>
      <c r="AK87" s="106">
        <f t="shared" si="24"/>
        <v>0</v>
      </c>
      <c r="AL87" s="106">
        <f t="shared" si="25"/>
        <v>0</v>
      </c>
      <c r="AM87" s="106">
        <f t="shared" si="26"/>
        <v>0</v>
      </c>
      <c r="AN87" s="106">
        <f t="shared" si="27"/>
        <v>0</v>
      </c>
      <c r="AO87" s="106">
        <f t="shared" si="28"/>
        <v>0</v>
      </c>
      <c r="AP87" s="106">
        <f t="shared" si="29"/>
        <v>0</v>
      </c>
      <c r="AQ87" s="199">
        <f t="shared" si="30"/>
        <v>1</v>
      </c>
      <c r="AS87" s="202"/>
      <c r="AT87" s="200">
        <v>1</v>
      </c>
      <c r="AX87" s="201"/>
      <c r="AY87" s="217"/>
      <c r="AZ87" s="217"/>
      <c r="BA87" s="217"/>
      <c r="BB87" s="217"/>
      <c r="BC87" s="201"/>
      <c r="BD87" s="200">
        <f t="shared" si="31"/>
        <v>1</v>
      </c>
      <c r="BE87" s="202">
        <f t="shared" si="32"/>
        <v>1</v>
      </c>
      <c r="BH87" s="108">
        <v>520624</v>
      </c>
      <c r="BI87" s="108">
        <v>175780</v>
      </c>
      <c r="BJ87" s="108" t="s">
        <v>467</v>
      </c>
      <c r="BK87" s="108" t="s">
        <v>163</v>
      </c>
      <c r="BL87" s="108" t="s">
        <v>294</v>
      </c>
      <c r="BS87" s="108" t="s">
        <v>136</v>
      </c>
      <c r="BT87" s="108" t="s">
        <v>469</v>
      </c>
      <c r="BU87" s="108" t="s">
        <v>294</v>
      </c>
    </row>
    <row r="88" spans="1:73" ht="20.100000000000001" customHeight="1" x14ac:dyDescent="0.3">
      <c r="A88" s="108" t="s">
        <v>760</v>
      </c>
      <c r="B88" s="108" t="s">
        <v>387</v>
      </c>
      <c r="D88" s="101">
        <v>42801</v>
      </c>
      <c r="E88" s="101">
        <v>43897</v>
      </c>
      <c r="F88" s="101">
        <v>43891</v>
      </c>
      <c r="H88" s="108" t="s">
        <v>205</v>
      </c>
      <c r="I88" s="106" t="s">
        <v>249</v>
      </c>
      <c r="J88" s="188" t="s">
        <v>294</v>
      </c>
      <c r="K88" s="108" t="s">
        <v>761</v>
      </c>
      <c r="L88" s="108" t="s">
        <v>762</v>
      </c>
      <c r="M88" s="108" t="s">
        <v>763</v>
      </c>
      <c r="W88" s="106">
        <f t="shared" si="19"/>
        <v>0</v>
      </c>
      <c r="Z88" s="106">
        <v>1</v>
      </c>
      <c r="AG88" s="106">
        <f t="shared" si="20"/>
        <v>1</v>
      </c>
      <c r="AH88" s="106">
        <f t="shared" si="21"/>
        <v>0</v>
      </c>
      <c r="AI88" s="106">
        <f t="shared" si="22"/>
        <v>0</v>
      </c>
      <c r="AJ88" s="106">
        <f t="shared" si="23"/>
        <v>1</v>
      </c>
      <c r="AK88" s="106">
        <f t="shared" si="24"/>
        <v>0</v>
      </c>
      <c r="AL88" s="106">
        <f t="shared" si="25"/>
        <v>0</v>
      </c>
      <c r="AM88" s="106">
        <f t="shared" si="26"/>
        <v>0</v>
      </c>
      <c r="AN88" s="106">
        <f t="shared" si="27"/>
        <v>0</v>
      </c>
      <c r="AO88" s="106">
        <f t="shared" si="28"/>
        <v>0</v>
      </c>
      <c r="AP88" s="106">
        <f t="shared" si="29"/>
        <v>0</v>
      </c>
      <c r="AQ88" s="199">
        <f t="shared" si="30"/>
        <v>1</v>
      </c>
      <c r="AS88" s="202"/>
      <c r="AU88" s="200">
        <v>1</v>
      </c>
      <c r="AX88" s="201"/>
      <c r="AY88" s="217"/>
      <c r="AZ88" s="217"/>
      <c r="BA88" s="217"/>
      <c r="BB88" s="217"/>
      <c r="BC88" s="201"/>
      <c r="BD88" s="200">
        <f t="shared" si="31"/>
        <v>1</v>
      </c>
      <c r="BE88" s="202">
        <f t="shared" si="32"/>
        <v>1</v>
      </c>
      <c r="BH88" s="108">
        <v>513432</v>
      </c>
      <c r="BI88" s="108">
        <v>173849</v>
      </c>
      <c r="BJ88" s="108" t="s">
        <v>705</v>
      </c>
      <c r="BK88" s="108" t="s">
        <v>132</v>
      </c>
      <c r="BU88" s="108" t="s">
        <v>294</v>
      </c>
    </row>
    <row r="89" spans="1:73" ht="20.100000000000001" customHeight="1" x14ac:dyDescent="0.3">
      <c r="A89" s="108" t="s">
        <v>764</v>
      </c>
      <c r="B89" s="108" t="s">
        <v>387</v>
      </c>
      <c r="D89" s="101">
        <v>42986</v>
      </c>
      <c r="E89" s="101">
        <v>44317</v>
      </c>
      <c r="F89" s="101">
        <v>43554</v>
      </c>
      <c r="G89" s="101">
        <v>44853</v>
      </c>
      <c r="H89" s="106" t="s">
        <v>205</v>
      </c>
      <c r="I89" s="106" t="s">
        <v>249</v>
      </c>
      <c r="J89" s="188" t="s">
        <v>294</v>
      </c>
      <c r="K89" s="108" t="s">
        <v>765</v>
      </c>
      <c r="L89" s="108" t="s">
        <v>766</v>
      </c>
      <c r="M89" s="106" t="s">
        <v>767</v>
      </c>
      <c r="W89" s="106">
        <f t="shared" si="19"/>
        <v>0</v>
      </c>
      <c r="X89" s="106">
        <v>9</v>
      </c>
      <c r="Y89" s="106">
        <v>7</v>
      </c>
      <c r="Z89" s="106">
        <v>4</v>
      </c>
      <c r="AG89" s="106">
        <f t="shared" si="20"/>
        <v>20</v>
      </c>
      <c r="AH89" s="106">
        <f t="shared" si="21"/>
        <v>9</v>
      </c>
      <c r="AI89" s="106">
        <f t="shared" si="22"/>
        <v>7</v>
      </c>
      <c r="AJ89" s="106">
        <f t="shared" si="23"/>
        <v>4</v>
      </c>
      <c r="AK89" s="106">
        <f t="shared" si="24"/>
        <v>0</v>
      </c>
      <c r="AL89" s="106">
        <f t="shared" si="25"/>
        <v>0</v>
      </c>
      <c r="AM89" s="106">
        <f t="shared" si="26"/>
        <v>0</v>
      </c>
      <c r="AN89" s="106">
        <f t="shared" si="27"/>
        <v>0</v>
      </c>
      <c r="AO89" s="106">
        <f t="shared" si="28"/>
        <v>0</v>
      </c>
      <c r="AP89" s="106">
        <f t="shared" si="29"/>
        <v>0</v>
      </c>
      <c r="AQ89" s="199">
        <f t="shared" si="30"/>
        <v>20</v>
      </c>
      <c r="AR89" s="200" t="s">
        <v>294</v>
      </c>
      <c r="AS89" s="202"/>
      <c r="AT89" s="200">
        <v>20</v>
      </c>
      <c r="AX89" s="201"/>
      <c r="AY89" s="217"/>
      <c r="AZ89" s="217"/>
      <c r="BA89" s="217"/>
      <c r="BB89" s="217"/>
      <c r="BC89" s="201"/>
      <c r="BD89" s="200">
        <f t="shared" si="31"/>
        <v>20</v>
      </c>
      <c r="BE89" s="202">
        <f t="shared" si="32"/>
        <v>20</v>
      </c>
      <c r="BH89" s="108">
        <v>519012</v>
      </c>
      <c r="BI89" s="108">
        <v>175761</v>
      </c>
      <c r="BJ89" s="108" t="s">
        <v>498</v>
      </c>
      <c r="BK89" s="108" t="s">
        <v>149</v>
      </c>
      <c r="BU89" s="108" t="s">
        <v>294</v>
      </c>
    </row>
    <row r="90" spans="1:73" ht="20.100000000000001" customHeight="1" x14ac:dyDescent="0.3">
      <c r="A90" s="108" t="s">
        <v>768</v>
      </c>
      <c r="B90" s="108" t="s">
        <v>387</v>
      </c>
      <c r="D90" s="101">
        <v>43182</v>
      </c>
      <c r="E90" s="101">
        <v>44278</v>
      </c>
      <c r="F90" s="101">
        <v>44250</v>
      </c>
      <c r="H90" s="108" t="s">
        <v>205</v>
      </c>
      <c r="I90" s="106" t="s">
        <v>249</v>
      </c>
      <c r="J90" s="188" t="s">
        <v>294</v>
      </c>
      <c r="K90" s="108" t="s">
        <v>769</v>
      </c>
      <c r="L90" s="108" t="s">
        <v>770</v>
      </c>
      <c r="M90" s="108" t="s">
        <v>771</v>
      </c>
      <c r="W90" s="106">
        <f t="shared" si="19"/>
        <v>0</v>
      </c>
      <c r="Y90" s="106">
        <v>4</v>
      </c>
      <c r="AG90" s="106">
        <f t="shared" si="20"/>
        <v>4</v>
      </c>
      <c r="AH90" s="106">
        <f t="shared" si="21"/>
        <v>0</v>
      </c>
      <c r="AI90" s="106">
        <f t="shared" si="22"/>
        <v>4</v>
      </c>
      <c r="AJ90" s="106">
        <f t="shared" si="23"/>
        <v>0</v>
      </c>
      <c r="AK90" s="106">
        <f t="shared" si="24"/>
        <v>0</v>
      </c>
      <c r="AL90" s="106">
        <f t="shared" si="25"/>
        <v>0</v>
      </c>
      <c r="AM90" s="106">
        <f t="shared" si="26"/>
        <v>0</v>
      </c>
      <c r="AN90" s="106">
        <f t="shared" si="27"/>
        <v>0</v>
      </c>
      <c r="AO90" s="106">
        <f t="shared" si="28"/>
        <v>0</v>
      </c>
      <c r="AP90" s="106">
        <f t="shared" si="29"/>
        <v>0</v>
      </c>
      <c r="AQ90" s="199">
        <f t="shared" si="30"/>
        <v>4</v>
      </c>
      <c r="AS90" s="202"/>
      <c r="AV90" s="200">
        <v>4</v>
      </c>
      <c r="AX90" s="201"/>
      <c r="AY90" s="217"/>
      <c r="AZ90" s="217"/>
      <c r="BA90" s="217"/>
      <c r="BB90" s="217"/>
      <c r="BC90" s="201"/>
      <c r="BD90" s="200">
        <f t="shared" si="31"/>
        <v>4</v>
      </c>
      <c r="BE90" s="202">
        <f t="shared" si="32"/>
        <v>4</v>
      </c>
      <c r="BH90" s="108">
        <v>514687</v>
      </c>
      <c r="BI90" s="108">
        <v>171290</v>
      </c>
      <c r="BJ90" s="108" t="s">
        <v>427</v>
      </c>
      <c r="BK90" s="108" t="s">
        <v>162</v>
      </c>
      <c r="BU90" s="108" t="s">
        <v>294</v>
      </c>
    </row>
    <row r="91" spans="1:73" ht="20.100000000000001" customHeight="1" x14ac:dyDescent="0.3">
      <c r="A91" s="108" t="s">
        <v>772</v>
      </c>
      <c r="B91" s="108" t="s">
        <v>387</v>
      </c>
      <c r="D91" s="101">
        <v>43108</v>
      </c>
      <c r="E91" s="101">
        <v>44204</v>
      </c>
      <c r="F91" s="101">
        <v>44203</v>
      </c>
      <c r="H91" s="106" t="s">
        <v>205</v>
      </c>
      <c r="I91" s="106" t="s">
        <v>249</v>
      </c>
      <c r="J91" s="188" t="s">
        <v>294</v>
      </c>
      <c r="K91" s="108" t="s">
        <v>773</v>
      </c>
      <c r="L91" s="108" t="s">
        <v>774</v>
      </c>
      <c r="M91" s="108" t="s">
        <v>709</v>
      </c>
      <c r="W91" s="106">
        <f t="shared" si="19"/>
        <v>0</v>
      </c>
      <c r="AA91" s="106">
        <v>1</v>
      </c>
      <c r="AG91" s="106">
        <f t="shared" si="20"/>
        <v>1</v>
      </c>
      <c r="AH91" s="106">
        <f t="shared" si="21"/>
        <v>0</v>
      </c>
      <c r="AI91" s="106">
        <f t="shared" si="22"/>
        <v>0</v>
      </c>
      <c r="AJ91" s="106">
        <f t="shared" si="23"/>
        <v>0</v>
      </c>
      <c r="AK91" s="106">
        <f t="shared" si="24"/>
        <v>1</v>
      </c>
      <c r="AL91" s="106">
        <f t="shared" si="25"/>
        <v>0</v>
      </c>
      <c r="AM91" s="106">
        <f t="shared" si="26"/>
        <v>0</v>
      </c>
      <c r="AN91" s="106">
        <f t="shared" si="27"/>
        <v>0</v>
      </c>
      <c r="AO91" s="106">
        <f t="shared" si="28"/>
        <v>0</v>
      </c>
      <c r="AP91" s="106">
        <f t="shared" si="29"/>
        <v>0</v>
      </c>
      <c r="AQ91" s="199">
        <f t="shared" si="30"/>
        <v>1</v>
      </c>
      <c r="AS91" s="202"/>
      <c r="AU91" s="200">
        <v>1</v>
      </c>
      <c r="AX91" s="201"/>
      <c r="AY91" s="217"/>
      <c r="AZ91" s="217"/>
      <c r="BA91" s="217"/>
      <c r="BB91" s="217"/>
      <c r="BC91" s="201"/>
      <c r="BD91" s="200">
        <f t="shared" si="31"/>
        <v>1</v>
      </c>
      <c r="BE91" s="202">
        <f t="shared" si="32"/>
        <v>1</v>
      </c>
      <c r="BH91" s="108">
        <v>516399</v>
      </c>
      <c r="BI91" s="108">
        <v>171470</v>
      </c>
      <c r="BJ91" s="108" t="s">
        <v>404</v>
      </c>
      <c r="BK91" s="108" t="s">
        <v>128</v>
      </c>
      <c r="BU91" s="108" t="s">
        <v>294</v>
      </c>
    </row>
    <row r="92" spans="1:73" ht="20.100000000000001" customHeight="1" x14ac:dyDescent="0.3">
      <c r="A92" s="108" t="s">
        <v>775</v>
      </c>
      <c r="B92" s="108" t="s">
        <v>387</v>
      </c>
      <c r="D92" s="101">
        <v>43419</v>
      </c>
      <c r="E92" s="101">
        <v>44695</v>
      </c>
      <c r="F92" s="101">
        <v>44621</v>
      </c>
      <c r="H92" s="108" t="s">
        <v>205</v>
      </c>
      <c r="I92" s="106" t="s">
        <v>249</v>
      </c>
      <c r="J92" s="188" t="s">
        <v>294</v>
      </c>
      <c r="K92" s="108" t="s">
        <v>776</v>
      </c>
      <c r="L92" s="108" t="s">
        <v>777</v>
      </c>
      <c r="M92" s="108" t="s">
        <v>778</v>
      </c>
      <c r="W92" s="106">
        <f t="shared" si="19"/>
        <v>0</v>
      </c>
      <c r="X92" s="106">
        <v>1</v>
      </c>
      <c r="AG92" s="106">
        <f t="shared" si="20"/>
        <v>1</v>
      </c>
      <c r="AH92" s="106">
        <f t="shared" si="21"/>
        <v>1</v>
      </c>
      <c r="AI92" s="106">
        <f t="shared" si="22"/>
        <v>0</v>
      </c>
      <c r="AJ92" s="106">
        <f t="shared" si="23"/>
        <v>0</v>
      </c>
      <c r="AK92" s="106">
        <f t="shared" si="24"/>
        <v>0</v>
      </c>
      <c r="AL92" s="106">
        <f t="shared" si="25"/>
        <v>0</v>
      </c>
      <c r="AM92" s="106">
        <f t="shared" si="26"/>
        <v>0</v>
      </c>
      <c r="AN92" s="106">
        <f t="shared" si="27"/>
        <v>0</v>
      </c>
      <c r="AO92" s="106">
        <f t="shared" si="28"/>
        <v>0</v>
      </c>
      <c r="AP92" s="106">
        <f t="shared" si="29"/>
        <v>0</v>
      </c>
      <c r="AQ92" s="199">
        <f t="shared" si="30"/>
        <v>1</v>
      </c>
      <c r="AS92" s="202"/>
      <c r="AU92" s="200">
        <v>1</v>
      </c>
      <c r="AX92" s="201"/>
      <c r="AY92" s="217"/>
      <c r="AZ92" s="217"/>
      <c r="BA92" s="217"/>
      <c r="BB92" s="217"/>
      <c r="BC92" s="201"/>
      <c r="BD92" s="200">
        <f t="shared" si="31"/>
        <v>1</v>
      </c>
      <c r="BE92" s="202">
        <f t="shared" si="32"/>
        <v>1</v>
      </c>
      <c r="BH92" s="108">
        <v>516598</v>
      </c>
      <c r="BI92" s="108">
        <v>174330</v>
      </c>
      <c r="BJ92" s="108" t="s">
        <v>391</v>
      </c>
      <c r="BK92" s="108" t="s">
        <v>164</v>
      </c>
      <c r="BU92" s="108" t="s">
        <v>294</v>
      </c>
    </row>
    <row r="93" spans="1:73" ht="20.100000000000001" customHeight="1" x14ac:dyDescent="0.3">
      <c r="A93" s="108" t="s">
        <v>779</v>
      </c>
      <c r="B93" s="108" t="s">
        <v>387</v>
      </c>
      <c r="D93" s="101">
        <v>43290</v>
      </c>
      <c r="E93" s="101">
        <v>44386</v>
      </c>
      <c r="F93" s="101">
        <v>44228</v>
      </c>
      <c r="G93" s="101">
        <v>44706</v>
      </c>
      <c r="H93" s="108" t="s">
        <v>205</v>
      </c>
      <c r="I93" s="106" t="s">
        <v>249</v>
      </c>
      <c r="J93" s="188" t="s">
        <v>294</v>
      </c>
      <c r="K93" s="108" t="s">
        <v>780</v>
      </c>
      <c r="L93" s="108" t="s">
        <v>781</v>
      </c>
      <c r="M93" s="108" t="s">
        <v>534</v>
      </c>
      <c r="P93" s="106">
        <v>1</v>
      </c>
      <c r="W93" s="106">
        <f t="shared" si="19"/>
        <v>1</v>
      </c>
      <c r="X93" s="106">
        <v>6</v>
      </c>
      <c r="Y93" s="106">
        <v>3</v>
      </c>
      <c r="AG93" s="106">
        <f t="shared" si="20"/>
        <v>9</v>
      </c>
      <c r="AH93" s="106">
        <f t="shared" si="21"/>
        <v>6</v>
      </c>
      <c r="AI93" s="106">
        <f t="shared" si="22"/>
        <v>3</v>
      </c>
      <c r="AJ93" s="106">
        <f t="shared" si="23"/>
        <v>-1</v>
      </c>
      <c r="AK93" s="106">
        <f t="shared" si="24"/>
        <v>0</v>
      </c>
      <c r="AL93" s="106">
        <f t="shared" si="25"/>
        <v>0</v>
      </c>
      <c r="AM93" s="106">
        <f t="shared" si="26"/>
        <v>0</v>
      </c>
      <c r="AN93" s="106">
        <f t="shared" si="27"/>
        <v>0</v>
      </c>
      <c r="AO93" s="106">
        <f t="shared" si="28"/>
        <v>0</v>
      </c>
      <c r="AP93" s="106">
        <f t="shared" si="29"/>
        <v>0</v>
      </c>
      <c r="AQ93" s="199">
        <f t="shared" si="30"/>
        <v>8</v>
      </c>
      <c r="AS93" s="202"/>
      <c r="AT93" s="200">
        <v>8</v>
      </c>
      <c r="AX93" s="201"/>
      <c r="AY93" s="217"/>
      <c r="AZ93" s="217"/>
      <c r="BA93" s="217"/>
      <c r="BB93" s="217"/>
      <c r="BC93" s="201"/>
      <c r="BD93" s="200">
        <f t="shared" si="31"/>
        <v>8</v>
      </c>
      <c r="BE93" s="202">
        <f t="shared" si="32"/>
        <v>8</v>
      </c>
      <c r="BH93" s="108">
        <v>517393</v>
      </c>
      <c r="BI93" s="108">
        <v>169491</v>
      </c>
      <c r="BJ93" s="108" t="s">
        <v>486</v>
      </c>
      <c r="BK93" s="108" t="s">
        <v>147</v>
      </c>
      <c r="BS93" s="108" t="s">
        <v>136</v>
      </c>
      <c r="BT93" s="108" t="s">
        <v>512</v>
      </c>
      <c r="BU93" s="108" t="s">
        <v>294</v>
      </c>
    </row>
    <row r="94" spans="1:73" ht="20.100000000000001" customHeight="1" x14ac:dyDescent="0.3">
      <c r="A94" s="108" t="s">
        <v>782</v>
      </c>
      <c r="B94" s="108" t="s">
        <v>400</v>
      </c>
      <c r="C94" s="108" t="s">
        <v>223</v>
      </c>
      <c r="D94" s="101">
        <v>43258</v>
      </c>
      <c r="E94" s="101">
        <v>44354</v>
      </c>
      <c r="F94" s="101">
        <v>44286</v>
      </c>
      <c r="H94" s="106" t="s">
        <v>205</v>
      </c>
      <c r="I94" s="106" t="s">
        <v>249</v>
      </c>
      <c r="J94" s="188" t="s">
        <v>294</v>
      </c>
      <c r="K94" s="108" t="s">
        <v>783</v>
      </c>
      <c r="L94" s="108" t="s">
        <v>784</v>
      </c>
      <c r="M94" s="108" t="s">
        <v>785</v>
      </c>
      <c r="W94" s="106">
        <f t="shared" si="19"/>
        <v>0</v>
      </c>
      <c r="X94" s="106">
        <v>1</v>
      </c>
      <c r="AG94" s="106">
        <f t="shared" si="20"/>
        <v>1</v>
      </c>
      <c r="AH94" s="106">
        <f t="shared" si="21"/>
        <v>1</v>
      </c>
      <c r="AI94" s="106">
        <f t="shared" si="22"/>
        <v>0</v>
      </c>
      <c r="AJ94" s="106">
        <f t="shared" si="23"/>
        <v>0</v>
      </c>
      <c r="AK94" s="106">
        <f t="shared" si="24"/>
        <v>0</v>
      </c>
      <c r="AL94" s="106">
        <f t="shared" si="25"/>
        <v>0</v>
      </c>
      <c r="AM94" s="106">
        <f t="shared" si="26"/>
        <v>0</v>
      </c>
      <c r="AN94" s="106">
        <f t="shared" si="27"/>
        <v>0</v>
      </c>
      <c r="AO94" s="106">
        <f t="shared" si="28"/>
        <v>0</v>
      </c>
      <c r="AP94" s="106">
        <f t="shared" si="29"/>
        <v>0</v>
      </c>
      <c r="AQ94" s="199">
        <f t="shared" si="30"/>
        <v>1</v>
      </c>
      <c r="AS94" s="202"/>
      <c r="AT94" s="200">
        <v>1</v>
      </c>
      <c r="AX94" s="201"/>
      <c r="AY94" s="217"/>
      <c r="AZ94" s="217"/>
      <c r="BA94" s="217"/>
      <c r="BB94" s="217"/>
      <c r="BC94" s="201"/>
      <c r="BD94" s="200">
        <f t="shared" si="31"/>
        <v>1</v>
      </c>
      <c r="BE94" s="202">
        <f t="shared" si="32"/>
        <v>1</v>
      </c>
      <c r="BH94" s="108">
        <v>516215</v>
      </c>
      <c r="BI94" s="108">
        <v>171077</v>
      </c>
      <c r="BJ94" s="108" t="s">
        <v>404</v>
      </c>
      <c r="BK94" s="108" t="s">
        <v>128</v>
      </c>
      <c r="BM94" s="108" t="s">
        <v>128</v>
      </c>
      <c r="BU94" s="108" t="s">
        <v>294</v>
      </c>
    </row>
    <row r="95" spans="1:73" ht="20.100000000000001" customHeight="1" x14ac:dyDescent="0.3">
      <c r="A95" s="108" t="s">
        <v>786</v>
      </c>
      <c r="B95" s="108" t="s">
        <v>400</v>
      </c>
      <c r="C95" s="108" t="s">
        <v>223</v>
      </c>
      <c r="D95" s="101">
        <v>43258</v>
      </c>
      <c r="E95" s="101">
        <v>44354</v>
      </c>
      <c r="F95" s="101">
        <v>44286</v>
      </c>
      <c r="H95" s="106" t="s">
        <v>205</v>
      </c>
      <c r="I95" s="106" t="s">
        <v>249</v>
      </c>
      <c r="J95" s="188" t="s">
        <v>294</v>
      </c>
      <c r="K95" s="108" t="s">
        <v>787</v>
      </c>
      <c r="L95" s="108" t="s">
        <v>788</v>
      </c>
      <c r="M95" s="108" t="s">
        <v>785</v>
      </c>
      <c r="W95" s="106">
        <f t="shared" si="19"/>
        <v>0</v>
      </c>
      <c r="X95" s="106">
        <v>2</v>
      </c>
      <c r="AG95" s="106">
        <f t="shared" si="20"/>
        <v>2</v>
      </c>
      <c r="AH95" s="106">
        <f t="shared" si="21"/>
        <v>2</v>
      </c>
      <c r="AI95" s="106">
        <f t="shared" si="22"/>
        <v>0</v>
      </c>
      <c r="AJ95" s="106">
        <f t="shared" si="23"/>
        <v>0</v>
      </c>
      <c r="AK95" s="106">
        <f t="shared" si="24"/>
        <v>0</v>
      </c>
      <c r="AL95" s="106">
        <f t="shared" si="25"/>
        <v>0</v>
      </c>
      <c r="AM95" s="106">
        <f t="shared" si="26"/>
        <v>0</v>
      </c>
      <c r="AN95" s="106">
        <f t="shared" si="27"/>
        <v>0</v>
      </c>
      <c r="AO95" s="106">
        <f t="shared" si="28"/>
        <v>0</v>
      </c>
      <c r="AP95" s="106">
        <f t="shared" si="29"/>
        <v>0</v>
      </c>
      <c r="AQ95" s="199">
        <f t="shared" si="30"/>
        <v>2</v>
      </c>
      <c r="AS95" s="202"/>
      <c r="AT95" s="200">
        <v>2</v>
      </c>
      <c r="AX95" s="201"/>
      <c r="AY95" s="217"/>
      <c r="AZ95" s="217"/>
      <c r="BA95" s="217"/>
      <c r="BB95" s="217"/>
      <c r="BC95" s="201"/>
      <c r="BD95" s="200">
        <f t="shared" si="31"/>
        <v>2</v>
      </c>
      <c r="BE95" s="202">
        <f t="shared" si="32"/>
        <v>2</v>
      </c>
      <c r="BH95" s="108">
        <v>516224</v>
      </c>
      <c r="BI95" s="108">
        <v>171078</v>
      </c>
      <c r="BJ95" s="108" t="s">
        <v>404</v>
      </c>
      <c r="BK95" s="108" t="s">
        <v>128</v>
      </c>
      <c r="BM95" s="108" t="s">
        <v>128</v>
      </c>
      <c r="BU95" s="108" t="s">
        <v>294</v>
      </c>
    </row>
    <row r="96" spans="1:73" ht="20.100000000000001" customHeight="1" x14ac:dyDescent="0.3">
      <c r="A96" s="108" t="s">
        <v>789</v>
      </c>
      <c r="B96" s="108" t="s">
        <v>387</v>
      </c>
      <c r="D96" s="101">
        <v>43307</v>
      </c>
      <c r="E96" s="101">
        <v>44403</v>
      </c>
      <c r="F96" s="101">
        <v>44400</v>
      </c>
      <c r="H96" s="106" t="s">
        <v>205</v>
      </c>
      <c r="I96" s="106" t="s">
        <v>249</v>
      </c>
      <c r="J96" s="188" t="s">
        <v>294</v>
      </c>
      <c r="K96" s="108" t="s">
        <v>790</v>
      </c>
      <c r="L96" s="108" t="s">
        <v>791</v>
      </c>
      <c r="M96" s="108" t="s">
        <v>792</v>
      </c>
      <c r="W96" s="106">
        <f t="shared" si="19"/>
        <v>0</v>
      </c>
      <c r="Y96" s="106">
        <v>1</v>
      </c>
      <c r="Z96" s="106">
        <v>1</v>
      </c>
      <c r="AG96" s="106">
        <f t="shared" si="20"/>
        <v>2</v>
      </c>
      <c r="AH96" s="106">
        <f t="shared" si="21"/>
        <v>0</v>
      </c>
      <c r="AI96" s="106">
        <f t="shared" si="22"/>
        <v>1</v>
      </c>
      <c r="AJ96" s="106">
        <f t="shared" si="23"/>
        <v>1</v>
      </c>
      <c r="AK96" s="106">
        <f t="shared" si="24"/>
        <v>0</v>
      </c>
      <c r="AL96" s="106">
        <f t="shared" si="25"/>
        <v>0</v>
      </c>
      <c r="AM96" s="106">
        <f t="shared" si="26"/>
        <v>0</v>
      </c>
      <c r="AN96" s="106">
        <f t="shared" si="27"/>
        <v>0</v>
      </c>
      <c r="AO96" s="106">
        <f t="shared" si="28"/>
        <v>0</v>
      </c>
      <c r="AP96" s="106">
        <f t="shared" si="29"/>
        <v>0</v>
      </c>
      <c r="AQ96" s="199">
        <f t="shared" si="30"/>
        <v>2</v>
      </c>
      <c r="AS96" s="202"/>
      <c r="AU96" s="200">
        <v>2</v>
      </c>
      <c r="AX96" s="201"/>
      <c r="AY96" s="217"/>
      <c r="AZ96" s="217"/>
      <c r="BA96" s="217"/>
      <c r="BB96" s="217"/>
      <c r="BC96" s="201"/>
      <c r="BD96" s="200">
        <f t="shared" si="31"/>
        <v>2</v>
      </c>
      <c r="BE96" s="202">
        <f t="shared" si="32"/>
        <v>2</v>
      </c>
      <c r="BH96" s="108">
        <v>514975</v>
      </c>
      <c r="BI96" s="108">
        <v>171285</v>
      </c>
      <c r="BJ96" s="108" t="s">
        <v>427</v>
      </c>
      <c r="BK96" s="108" t="s">
        <v>162</v>
      </c>
      <c r="BU96" s="108" t="s">
        <v>294</v>
      </c>
    </row>
    <row r="97" spans="1:73" ht="20.100000000000001" customHeight="1" x14ac:dyDescent="0.3">
      <c r="A97" s="108" t="s">
        <v>793</v>
      </c>
      <c r="B97" s="108" t="s">
        <v>387</v>
      </c>
      <c r="D97" s="101">
        <v>43215</v>
      </c>
      <c r="E97" s="101">
        <v>44311</v>
      </c>
      <c r="F97" s="101">
        <v>44270</v>
      </c>
      <c r="H97" s="106" t="s">
        <v>205</v>
      </c>
      <c r="I97" s="106" t="s">
        <v>249</v>
      </c>
      <c r="J97" s="188" t="s">
        <v>294</v>
      </c>
      <c r="K97" s="108" t="s">
        <v>794</v>
      </c>
      <c r="L97" s="108" t="s">
        <v>795</v>
      </c>
      <c r="M97" s="108" t="s">
        <v>796</v>
      </c>
      <c r="W97" s="106">
        <f t="shared" si="19"/>
        <v>0</v>
      </c>
      <c r="Z97" s="106">
        <v>1</v>
      </c>
      <c r="AG97" s="106">
        <f t="shared" si="20"/>
        <v>1</v>
      </c>
      <c r="AH97" s="106">
        <f t="shared" si="21"/>
        <v>0</v>
      </c>
      <c r="AI97" s="106">
        <f t="shared" si="22"/>
        <v>0</v>
      </c>
      <c r="AJ97" s="106">
        <f t="shared" si="23"/>
        <v>1</v>
      </c>
      <c r="AK97" s="106">
        <f t="shared" si="24"/>
        <v>0</v>
      </c>
      <c r="AL97" s="106">
        <f t="shared" si="25"/>
        <v>0</v>
      </c>
      <c r="AM97" s="106">
        <f t="shared" si="26"/>
        <v>0</v>
      </c>
      <c r="AN97" s="106">
        <f t="shared" si="27"/>
        <v>0</v>
      </c>
      <c r="AO97" s="106">
        <f t="shared" si="28"/>
        <v>0</v>
      </c>
      <c r="AP97" s="106">
        <f t="shared" si="29"/>
        <v>0</v>
      </c>
      <c r="AQ97" s="199">
        <f t="shared" si="30"/>
        <v>1</v>
      </c>
      <c r="AS97" s="202"/>
      <c r="AU97" s="200">
        <v>1</v>
      </c>
      <c r="AX97" s="201"/>
      <c r="AY97" s="217"/>
      <c r="AZ97" s="217"/>
      <c r="BA97" s="217"/>
      <c r="BB97" s="217"/>
      <c r="BC97" s="201"/>
      <c r="BD97" s="200">
        <f t="shared" si="31"/>
        <v>1</v>
      </c>
      <c r="BE97" s="202">
        <f t="shared" si="32"/>
        <v>1</v>
      </c>
      <c r="BH97" s="108">
        <v>517808</v>
      </c>
      <c r="BI97" s="108">
        <v>173353</v>
      </c>
      <c r="BJ97" s="108" t="s">
        <v>462</v>
      </c>
      <c r="BK97" s="108" t="s">
        <v>144</v>
      </c>
      <c r="BN97" s="108" t="s">
        <v>127</v>
      </c>
      <c r="BR97" s="108" t="s">
        <v>797</v>
      </c>
      <c r="BS97" s="108" t="s">
        <v>136</v>
      </c>
      <c r="BT97" s="108" t="s">
        <v>656</v>
      </c>
    </row>
    <row r="98" spans="1:73" ht="20.100000000000001" customHeight="1" x14ac:dyDescent="0.3">
      <c r="A98" s="108" t="s">
        <v>798</v>
      </c>
      <c r="B98" s="108" t="s">
        <v>387</v>
      </c>
      <c r="D98" s="101">
        <v>43376</v>
      </c>
      <c r="E98" s="101">
        <v>44472</v>
      </c>
      <c r="F98" s="101">
        <v>44466</v>
      </c>
      <c r="H98" s="108" t="s">
        <v>205</v>
      </c>
      <c r="I98" s="106" t="s">
        <v>249</v>
      </c>
      <c r="J98" s="188" t="s">
        <v>294</v>
      </c>
      <c r="K98" s="108" t="s">
        <v>799</v>
      </c>
      <c r="L98" s="108" t="s">
        <v>800</v>
      </c>
      <c r="M98" s="108" t="s">
        <v>801</v>
      </c>
      <c r="W98" s="106">
        <f t="shared" ref="W98:W129" si="33">SUM(N98:V98)</f>
        <v>0</v>
      </c>
      <c r="Y98" s="106">
        <v>2</v>
      </c>
      <c r="AG98" s="106">
        <f t="shared" si="20"/>
        <v>2</v>
      </c>
      <c r="AH98" s="106">
        <f t="shared" si="21"/>
        <v>0</v>
      </c>
      <c r="AI98" s="106">
        <f t="shared" si="22"/>
        <v>2</v>
      </c>
      <c r="AJ98" s="106">
        <f t="shared" si="23"/>
        <v>0</v>
      </c>
      <c r="AK98" s="106">
        <f t="shared" si="24"/>
        <v>0</v>
      </c>
      <c r="AL98" s="106">
        <f t="shared" si="25"/>
        <v>0</v>
      </c>
      <c r="AM98" s="106">
        <f t="shared" si="26"/>
        <v>0</v>
      </c>
      <c r="AN98" s="106">
        <f t="shared" si="27"/>
        <v>0</v>
      </c>
      <c r="AO98" s="106">
        <f t="shared" si="28"/>
        <v>0</v>
      </c>
      <c r="AP98" s="106">
        <f t="shared" si="29"/>
        <v>0</v>
      </c>
      <c r="AQ98" s="199">
        <f t="shared" si="30"/>
        <v>2</v>
      </c>
      <c r="AS98" s="202"/>
      <c r="AV98" s="200">
        <v>2</v>
      </c>
      <c r="AX98" s="201"/>
      <c r="AY98" s="217"/>
      <c r="AZ98" s="217"/>
      <c r="BA98" s="217"/>
      <c r="BB98" s="217"/>
      <c r="BC98" s="201"/>
      <c r="BD98" s="200">
        <f t="shared" ref="BD98:BD129" si="34">SUM(AT98:AX98)</f>
        <v>2</v>
      </c>
      <c r="BE98" s="202">
        <f t="shared" ref="BE98:BE129" si="35">SUM(AT98:BC98)</f>
        <v>2</v>
      </c>
      <c r="BH98" s="108">
        <v>518028</v>
      </c>
      <c r="BI98" s="108">
        <v>175050</v>
      </c>
      <c r="BJ98" s="108" t="s">
        <v>415</v>
      </c>
      <c r="BK98" s="108" t="s">
        <v>152</v>
      </c>
      <c r="BM98" s="108" t="s">
        <v>126</v>
      </c>
      <c r="BS98" s="108" t="s">
        <v>136</v>
      </c>
      <c r="BT98" s="108" t="s">
        <v>720</v>
      </c>
      <c r="BU98" s="108" t="s">
        <v>294</v>
      </c>
    </row>
    <row r="99" spans="1:73" ht="20.100000000000001" customHeight="1" x14ac:dyDescent="0.3">
      <c r="A99" s="108" t="s">
        <v>802</v>
      </c>
      <c r="B99" s="108" t="s">
        <v>423</v>
      </c>
      <c r="D99" s="101">
        <v>43125</v>
      </c>
      <c r="E99" s="101">
        <v>44221</v>
      </c>
      <c r="F99" s="101">
        <v>44216</v>
      </c>
      <c r="H99" s="106" t="s">
        <v>205</v>
      </c>
      <c r="I99" s="106" t="s">
        <v>249</v>
      </c>
      <c r="J99" s="188" t="s">
        <v>294</v>
      </c>
      <c r="K99" s="108" t="s">
        <v>803</v>
      </c>
      <c r="L99" s="108" t="s">
        <v>804</v>
      </c>
      <c r="M99" s="108" t="s">
        <v>805</v>
      </c>
      <c r="W99" s="106">
        <f t="shared" si="33"/>
        <v>0</v>
      </c>
      <c r="X99" s="106">
        <v>1</v>
      </c>
      <c r="Y99" s="106">
        <v>2</v>
      </c>
      <c r="AG99" s="106">
        <f t="shared" si="20"/>
        <v>3</v>
      </c>
      <c r="AH99" s="106">
        <f t="shared" si="21"/>
        <v>1</v>
      </c>
      <c r="AI99" s="106">
        <f t="shared" si="22"/>
        <v>2</v>
      </c>
      <c r="AJ99" s="106">
        <f t="shared" si="23"/>
        <v>0</v>
      </c>
      <c r="AK99" s="106">
        <f t="shared" si="24"/>
        <v>0</v>
      </c>
      <c r="AL99" s="106">
        <f t="shared" si="25"/>
        <v>0</v>
      </c>
      <c r="AM99" s="106">
        <f t="shared" si="26"/>
        <v>0</v>
      </c>
      <c r="AN99" s="106">
        <f t="shared" si="27"/>
        <v>0</v>
      </c>
      <c r="AO99" s="106">
        <f t="shared" si="28"/>
        <v>0</v>
      </c>
      <c r="AP99" s="106">
        <f t="shared" si="29"/>
        <v>0</v>
      </c>
      <c r="AQ99" s="199">
        <f t="shared" si="30"/>
        <v>3</v>
      </c>
      <c r="AS99" s="202"/>
      <c r="AU99" s="200">
        <v>3</v>
      </c>
      <c r="AX99" s="201"/>
      <c r="AY99" s="217"/>
      <c r="AZ99" s="217"/>
      <c r="BA99" s="217"/>
      <c r="BB99" s="217"/>
      <c r="BC99" s="201"/>
      <c r="BD99" s="200">
        <f t="shared" si="34"/>
        <v>3</v>
      </c>
      <c r="BE99" s="202">
        <f t="shared" si="35"/>
        <v>3</v>
      </c>
      <c r="BH99" s="108">
        <v>518831</v>
      </c>
      <c r="BI99" s="108">
        <v>175436</v>
      </c>
      <c r="BJ99" s="108" t="s">
        <v>806</v>
      </c>
      <c r="BK99" s="108" t="s">
        <v>151</v>
      </c>
      <c r="BU99" s="108" t="s">
        <v>294</v>
      </c>
    </row>
    <row r="100" spans="1:73" ht="20.100000000000001" customHeight="1" x14ac:dyDescent="0.3">
      <c r="A100" s="108" t="s">
        <v>807</v>
      </c>
      <c r="B100" s="108" t="s">
        <v>393</v>
      </c>
      <c r="D100" s="101">
        <v>43439</v>
      </c>
      <c r="E100" s="101">
        <v>44535</v>
      </c>
      <c r="F100" s="101">
        <v>43780</v>
      </c>
      <c r="H100" s="108" t="s">
        <v>205</v>
      </c>
      <c r="I100" s="106" t="s">
        <v>249</v>
      </c>
      <c r="J100" s="188" t="s">
        <v>294</v>
      </c>
      <c r="K100" s="108" t="s">
        <v>808</v>
      </c>
      <c r="L100" s="108" t="s">
        <v>809</v>
      </c>
      <c r="M100" s="108" t="s">
        <v>810</v>
      </c>
      <c r="Q100" s="106">
        <v>1</v>
      </c>
      <c r="W100" s="106">
        <f t="shared" si="33"/>
        <v>1</v>
      </c>
      <c r="X100" s="106">
        <v>1</v>
      </c>
      <c r="Z100" s="106">
        <v>1</v>
      </c>
      <c r="AG100" s="106">
        <f t="shared" si="20"/>
        <v>2</v>
      </c>
      <c r="AH100" s="106">
        <f t="shared" si="21"/>
        <v>1</v>
      </c>
      <c r="AI100" s="106">
        <f t="shared" si="22"/>
        <v>0</v>
      </c>
      <c r="AJ100" s="106">
        <f t="shared" si="23"/>
        <v>1</v>
      </c>
      <c r="AK100" s="106">
        <f t="shared" si="24"/>
        <v>-1</v>
      </c>
      <c r="AL100" s="106">
        <f t="shared" si="25"/>
        <v>0</v>
      </c>
      <c r="AM100" s="106">
        <f t="shared" si="26"/>
        <v>0</v>
      </c>
      <c r="AN100" s="106">
        <f t="shared" si="27"/>
        <v>0</v>
      </c>
      <c r="AO100" s="106">
        <f t="shared" si="28"/>
        <v>0</v>
      </c>
      <c r="AP100" s="106">
        <f t="shared" si="29"/>
        <v>0</v>
      </c>
      <c r="AQ100" s="199">
        <f t="shared" si="30"/>
        <v>1</v>
      </c>
      <c r="AS100" s="202"/>
      <c r="AT100" s="200">
        <v>1</v>
      </c>
      <c r="AX100" s="201"/>
      <c r="AY100" s="217"/>
      <c r="AZ100" s="217"/>
      <c r="BA100" s="217"/>
      <c r="BB100" s="217"/>
      <c r="BC100" s="201"/>
      <c r="BD100" s="200">
        <f t="shared" si="34"/>
        <v>1</v>
      </c>
      <c r="BE100" s="202">
        <f t="shared" si="35"/>
        <v>1</v>
      </c>
      <c r="BH100" s="108">
        <v>520283</v>
      </c>
      <c r="BI100" s="108">
        <v>175305</v>
      </c>
      <c r="BJ100" s="108" t="s">
        <v>397</v>
      </c>
      <c r="BK100" s="108" t="s">
        <v>125</v>
      </c>
      <c r="BM100" s="108" t="s">
        <v>125</v>
      </c>
      <c r="BU100" s="108" t="s">
        <v>294</v>
      </c>
    </row>
    <row r="101" spans="1:73" ht="20.100000000000001" customHeight="1" x14ac:dyDescent="0.3">
      <c r="A101" s="108" t="s">
        <v>811</v>
      </c>
      <c r="B101" s="108" t="s">
        <v>387</v>
      </c>
      <c r="D101" s="101">
        <v>43377</v>
      </c>
      <c r="E101" s="101">
        <v>44473</v>
      </c>
      <c r="F101" s="101">
        <v>44005</v>
      </c>
      <c r="G101" s="101">
        <v>44677</v>
      </c>
      <c r="H101" s="106" t="s">
        <v>205</v>
      </c>
      <c r="I101" s="106" t="s">
        <v>249</v>
      </c>
      <c r="J101" s="188" t="s">
        <v>294</v>
      </c>
      <c r="K101" s="108" t="s">
        <v>812</v>
      </c>
      <c r="L101" s="108" t="s">
        <v>813</v>
      </c>
      <c r="M101" s="106" t="s">
        <v>814</v>
      </c>
      <c r="Q101" s="106">
        <v>1</v>
      </c>
      <c r="W101" s="106">
        <f t="shared" si="33"/>
        <v>1</v>
      </c>
      <c r="AA101" s="106">
        <v>1</v>
      </c>
      <c r="AG101" s="106">
        <f t="shared" si="20"/>
        <v>1</v>
      </c>
      <c r="AH101" s="106">
        <f t="shared" si="21"/>
        <v>0</v>
      </c>
      <c r="AI101" s="106">
        <f t="shared" si="22"/>
        <v>0</v>
      </c>
      <c r="AJ101" s="106">
        <f t="shared" si="23"/>
        <v>0</v>
      </c>
      <c r="AK101" s="106">
        <f t="shared" si="24"/>
        <v>0</v>
      </c>
      <c r="AL101" s="106">
        <f t="shared" si="25"/>
        <v>0</v>
      </c>
      <c r="AM101" s="106">
        <f t="shared" si="26"/>
        <v>0</v>
      </c>
      <c r="AN101" s="106">
        <f t="shared" si="27"/>
        <v>0</v>
      </c>
      <c r="AO101" s="106">
        <f t="shared" si="28"/>
        <v>0</v>
      </c>
      <c r="AP101" s="106">
        <f t="shared" si="29"/>
        <v>0</v>
      </c>
      <c r="AQ101" s="199">
        <f t="shared" si="30"/>
        <v>0</v>
      </c>
      <c r="AS101" s="202"/>
      <c r="AT101" s="200">
        <v>0</v>
      </c>
      <c r="AX101" s="201"/>
      <c r="AY101" s="217"/>
      <c r="AZ101" s="217"/>
      <c r="BA101" s="217"/>
      <c r="BB101" s="217"/>
      <c r="BC101" s="201"/>
      <c r="BD101" s="200">
        <f t="shared" si="34"/>
        <v>0</v>
      </c>
      <c r="BE101" s="202">
        <f t="shared" si="35"/>
        <v>0</v>
      </c>
      <c r="BH101" s="108">
        <v>518695</v>
      </c>
      <c r="BI101" s="108">
        <v>174476</v>
      </c>
      <c r="BJ101" s="108" t="s">
        <v>415</v>
      </c>
      <c r="BK101" s="108" t="s">
        <v>152</v>
      </c>
      <c r="BU101" s="108" t="s">
        <v>294</v>
      </c>
    </row>
    <row r="102" spans="1:73" ht="20.100000000000001" customHeight="1" x14ac:dyDescent="0.3">
      <c r="A102" s="108" t="s">
        <v>815</v>
      </c>
      <c r="B102" s="108" t="s">
        <v>400</v>
      </c>
      <c r="D102" s="101">
        <v>43455</v>
      </c>
      <c r="E102" s="101">
        <v>44551</v>
      </c>
      <c r="F102" s="101">
        <v>44075</v>
      </c>
      <c r="H102" s="108" t="s">
        <v>205</v>
      </c>
      <c r="I102" s="106" t="s">
        <v>249</v>
      </c>
      <c r="J102" s="188" t="s">
        <v>294</v>
      </c>
      <c r="K102" s="108" t="s">
        <v>816</v>
      </c>
      <c r="L102" s="108" t="s">
        <v>817</v>
      </c>
      <c r="M102" s="108" t="s">
        <v>818</v>
      </c>
      <c r="N102" s="106">
        <v>1</v>
      </c>
      <c r="W102" s="106">
        <f t="shared" si="33"/>
        <v>1</v>
      </c>
      <c r="X102" s="106">
        <v>2</v>
      </c>
      <c r="AG102" s="106">
        <f t="shared" si="20"/>
        <v>2</v>
      </c>
      <c r="AH102" s="106">
        <f t="shared" si="21"/>
        <v>1</v>
      </c>
      <c r="AI102" s="106">
        <f t="shared" si="22"/>
        <v>0</v>
      </c>
      <c r="AJ102" s="106">
        <f t="shared" si="23"/>
        <v>0</v>
      </c>
      <c r="AK102" s="106">
        <f t="shared" si="24"/>
        <v>0</v>
      </c>
      <c r="AL102" s="106">
        <f t="shared" si="25"/>
        <v>0</v>
      </c>
      <c r="AM102" s="106">
        <f t="shared" si="26"/>
        <v>0</v>
      </c>
      <c r="AN102" s="106">
        <f t="shared" si="27"/>
        <v>0</v>
      </c>
      <c r="AO102" s="106">
        <f t="shared" si="28"/>
        <v>0</v>
      </c>
      <c r="AP102" s="106">
        <f t="shared" si="29"/>
        <v>0</v>
      </c>
      <c r="AQ102" s="199">
        <f t="shared" si="30"/>
        <v>1</v>
      </c>
      <c r="AS102" s="202"/>
      <c r="AT102" s="200">
        <v>1</v>
      </c>
      <c r="AX102" s="201"/>
      <c r="AY102" s="217"/>
      <c r="AZ102" s="217"/>
      <c r="BA102" s="217"/>
      <c r="BB102" s="217"/>
      <c r="BC102" s="201"/>
      <c r="BD102" s="200">
        <f t="shared" si="34"/>
        <v>1</v>
      </c>
      <c r="BE102" s="202">
        <f t="shared" si="35"/>
        <v>1</v>
      </c>
      <c r="BH102" s="108">
        <v>518862</v>
      </c>
      <c r="BI102" s="108">
        <v>175562</v>
      </c>
      <c r="BJ102" s="108" t="s">
        <v>806</v>
      </c>
      <c r="BK102" s="108" t="s">
        <v>151</v>
      </c>
      <c r="BU102" s="108" t="s">
        <v>294</v>
      </c>
    </row>
    <row r="103" spans="1:73" ht="20.100000000000001" customHeight="1" x14ac:dyDescent="0.3">
      <c r="A103" s="108" t="s">
        <v>819</v>
      </c>
      <c r="B103" s="108" t="s">
        <v>387</v>
      </c>
      <c r="D103" s="101">
        <v>43472</v>
      </c>
      <c r="E103" s="101">
        <v>44568</v>
      </c>
      <c r="F103" s="101">
        <v>44455</v>
      </c>
      <c r="H103" s="108" t="s">
        <v>205</v>
      </c>
      <c r="I103" s="106" t="s">
        <v>249</v>
      </c>
      <c r="J103" s="188" t="s">
        <v>294</v>
      </c>
      <c r="K103" s="108" t="s">
        <v>820</v>
      </c>
      <c r="L103" s="108" t="s">
        <v>821</v>
      </c>
      <c r="M103" s="108" t="s">
        <v>822</v>
      </c>
      <c r="W103" s="106">
        <f t="shared" si="33"/>
        <v>0</v>
      </c>
      <c r="Y103" s="106">
        <v>1</v>
      </c>
      <c r="AG103" s="106">
        <f t="shared" si="20"/>
        <v>1</v>
      </c>
      <c r="AH103" s="106">
        <f t="shared" si="21"/>
        <v>0</v>
      </c>
      <c r="AI103" s="106">
        <f t="shared" si="22"/>
        <v>1</v>
      </c>
      <c r="AJ103" s="106">
        <f t="shared" si="23"/>
        <v>0</v>
      </c>
      <c r="AK103" s="106">
        <f t="shared" si="24"/>
        <v>0</v>
      </c>
      <c r="AL103" s="106">
        <f t="shared" si="25"/>
        <v>0</v>
      </c>
      <c r="AM103" s="106">
        <f t="shared" si="26"/>
        <v>0</v>
      </c>
      <c r="AN103" s="106">
        <f t="shared" si="27"/>
        <v>0</v>
      </c>
      <c r="AO103" s="106">
        <f t="shared" si="28"/>
        <v>0</v>
      </c>
      <c r="AP103" s="106">
        <f t="shared" si="29"/>
        <v>0</v>
      </c>
      <c r="AQ103" s="199">
        <f t="shared" si="30"/>
        <v>1</v>
      </c>
      <c r="AS103" s="202"/>
      <c r="AU103" s="200">
        <v>1</v>
      </c>
      <c r="AX103" s="201"/>
      <c r="AY103" s="217"/>
      <c r="AZ103" s="217"/>
      <c r="BA103" s="217"/>
      <c r="BB103" s="217"/>
      <c r="BC103" s="201"/>
      <c r="BD103" s="200">
        <f t="shared" si="34"/>
        <v>1</v>
      </c>
      <c r="BE103" s="202">
        <f t="shared" si="35"/>
        <v>1</v>
      </c>
      <c r="BH103" s="108">
        <v>514703</v>
      </c>
      <c r="BI103" s="108">
        <v>172701</v>
      </c>
      <c r="BJ103" s="108" t="s">
        <v>447</v>
      </c>
      <c r="BK103" s="108" t="s">
        <v>156</v>
      </c>
    </row>
    <row r="104" spans="1:73" ht="20.100000000000001" customHeight="1" x14ac:dyDescent="0.3">
      <c r="A104" s="108" t="s">
        <v>823</v>
      </c>
      <c r="B104" s="108" t="s">
        <v>387</v>
      </c>
      <c r="D104" s="101">
        <v>43718</v>
      </c>
      <c r="E104" s="101">
        <v>44814</v>
      </c>
      <c r="F104" s="101">
        <v>44650</v>
      </c>
      <c r="H104" s="106" t="s">
        <v>205</v>
      </c>
      <c r="I104" s="106" t="s">
        <v>249</v>
      </c>
      <c r="J104" s="188" t="s">
        <v>294</v>
      </c>
      <c r="K104" s="108" t="s">
        <v>824</v>
      </c>
      <c r="L104" s="108" t="s">
        <v>825</v>
      </c>
      <c r="M104" s="106" t="s">
        <v>826</v>
      </c>
      <c r="W104" s="106">
        <f t="shared" si="33"/>
        <v>0</v>
      </c>
      <c r="Y104" s="106">
        <v>2</v>
      </c>
      <c r="AG104" s="106">
        <f t="shared" si="20"/>
        <v>2</v>
      </c>
      <c r="AH104" s="106">
        <f t="shared" si="21"/>
        <v>0</v>
      </c>
      <c r="AI104" s="106">
        <f t="shared" si="22"/>
        <v>2</v>
      </c>
      <c r="AJ104" s="106">
        <f t="shared" si="23"/>
        <v>0</v>
      </c>
      <c r="AK104" s="106">
        <f t="shared" si="24"/>
        <v>0</v>
      </c>
      <c r="AL104" s="106">
        <f t="shared" si="25"/>
        <v>0</v>
      </c>
      <c r="AM104" s="106">
        <f t="shared" si="26"/>
        <v>0</v>
      </c>
      <c r="AN104" s="106">
        <f t="shared" si="27"/>
        <v>0</v>
      </c>
      <c r="AO104" s="106">
        <f t="shared" si="28"/>
        <v>0</v>
      </c>
      <c r="AP104" s="106">
        <f t="shared" si="29"/>
        <v>0</v>
      </c>
      <c r="AQ104" s="199">
        <f t="shared" si="30"/>
        <v>2</v>
      </c>
      <c r="AS104" s="202"/>
      <c r="AU104" s="200">
        <v>2</v>
      </c>
      <c r="AX104" s="201"/>
      <c r="AY104" s="217"/>
      <c r="AZ104" s="217"/>
      <c r="BA104" s="217"/>
      <c r="BB104" s="217"/>
      <c r="BC104" s="201"/>
      <c r="BD104" s="200">
        <f t="shared" si="34"/>
        <v>2</v>
      </c>
      <c r="BE104" s="202">
        <f t="shared" si="35"/>
        <v>2</v>
      </c>
      <c r="BH104" s="108">
        <v>513221</v>
      </c>
      <c r="BI104" s="108">
        <v>170897</v>
      </c>
      <c r="BJ104" s="108" t="s">
        <v>827</v>
      </c>
      <c r="BK104" s="108" t="s">
        <v>146</v>
      </c>
      <c r="BL104" s="108" t="s">
        <v>294</v>
      </c>
    </row>
    <row r="105" spans="1:73" ht="20.100000000000001" customHeight="1" x14ac:dyDescent="0.3">
      <c r="A105" s="108" t="s">
        <v>828</v>
      </c>
      <c r="B105" s="108" t="s">
        <v>387</v>
      </c>
      <c r="D105" s="101">
        <v>43542</v>
      </c>
      <c r="E105" s="101">
        <v>44638</v>
      </c>
      <c r="F105" s="101">
        <v>44440</v>
      </c>
      <c r="H105" s="108" t="s">
        <v>205</v>
      </c>
      <c r="I105" s="106" t="s">
        <v>249</v>
      </c>
      <c r="J105" s="188" t="s">
        <v>294</v>
      </c>
      <c r="K105" s="108" t="s">
        <v>829</v>
      </c>
      <c r="L105" s="108" t="s">
        <v>830</v>
      </c>
      <c r="M105" s="108" t="s">
        <v>831</v>
      </c>
      <c r="Q105" s="106">
        <v>1</v>
      </c>
      <c r="W105" s="106">
        <f t="shared" si="33"/>
        <v>1</v>
      </c>
      <c r="AB105" s="106">
        <v>1</v>
      </c>
      <c r="AG105" s="106">
        <f t="shared" si="20"/>
        <v>1</v>
      </c>
      <c r="AH105" s="106">
        <f t="shared" si="21"/>
        <v>0</v>
      </c>
      <c r="AI105" s="106">
        <f t="shared" si="22"/>
        <v>0</v>
      </c>
      <c r="AJ105" s="106">
        <f t="shared" si="23"/>
        <v>0</v>
      </c>
      <c r="AK105" s="106">
        <f t="shared" si="24"/>
        <v>-1</v>
      </c>
      <c r="AL105" s="106">
        <f t="shared" si="25"/>
        <v>1</v>
      </c>
      <c r="AM105" s="106">
        <f t="shared" si="26"/>
        <v>0</v>
      </c>
      <c r="AN105" s="106">
        <f t="shared" si="27"/>
        <v>0</v>
      </c>
      <c r="AO105" s="106">
        <f t="shared" si="28"/>
        <v>0</v>
      </c>
      <c r="AP105" s="106">
        <f t="shared" si="29"/>
        <v>0</v>
      </c>
      <c r="AQ105" s="199">
        <f t="shared" si="30"/>
        <v>0</v>
      </c>
      <c r="AS105" s="202"/>
      <c r="AT105" s="200">
        <v>0</v>
      </c>
      <c r="AX105" s="201"/>
      <c r="AY105" s="217"/>
      <c r="AZ105" s="217"/>
      <c r="BA105" s="217"/>
      <c r="BB105" s="217"/>
      <c r="BC105" s="201"/>
      <c r="BD105" s="200">
        <f t="shared" si="34"/>
        <v>0</v>
      </c>
      <c r="BE105" s="202">
        <f t="shared" si="35"/>
        <v>0</v>
      </c>
      <c r="BH105" s="108">
        <v>521978</v>
      </c>
      <c r="BI105" s="108">
        <v>177062</v>
      </c>
      <c r="BJ105" s="108" t="s">
        <v>421</v>
      </c>
      <c r="BK105" s="108" t="s">
        <v>142</v>
      </c>
    </row>
    <row r="106" spans="1:73" ht="20.100000000000001" customHeight="1" x14ac:dyDescent="0.3">
      <c r="A106" s="108" t="s">
        <v>832</v>
      </c>
      <c r="B106" s="108" t="s">
        <v>400</v>
      </c>
      <c r="D106" s="101">
        <v>43550</v>
      </c>
      <c r="E106" s="101">
        <v>44646</v>
      </c>
      <c r="F106" s="101">
        <v>43843</v>
      </c>
      <c r="H106" s="108" t="s">
        <v>205</v>
      </c>
      <c r="I106" s="106" t="s">
        <v>249</v>
      </c>
      <c r="J106" s="188" t="s">
        <v>680</v>
      </c>
      <c r="K106" s="108" t="s">
        <v>833</v>
      </c>
      <c r="L106" s="108" t="s">
        <v>834</v>
      </c>
      <c r="M106" s="108" t="s">
        <v>835</v>
      </c>
      <c r="W106" s="106">
        <f t="shared" si="33"/>
        <v>0</v>
      </c>
      <c r="AB106" s="106">
        <v>2</v>
      </c>
      <c r="AG106" s="106">
        <f t="shared" si="20"/>
        <v>2</v>
      </c>
      <c r="AH106" s="106">
        <f t="shared" si="21"/>
        <v>0</v>
      </c>
      <c r="AI106" s="106">
        <f t="shared" si="22"/>
        <v>0</v>
      </c>
      <c r="AJ106" s="106">
        <f t="shared" si="23"/>
        <v>0</v>
      </c>
      <c r="AK106" s="106">
        <f t="shared" si="24"/>
        <v>0</v>
      </c>
      <c r="AL106" s="106">
        <f t="shared" si="25"/>
        <v>2</v>
      </c>
      <c r="AM106" s="106">
        <f t="shared" si="26"/>
        <v>0</v>
      </c>
      <c r="AN106" s="106">
        <f t="shared" si="27"/>
        <v>0</v>
      </c>
      <c r="AO106" s="106">
        <f t="shared" si="28"/>
        <v>0</v>
      </c>
      <c r="AP106" s="106">
        <f t="shared" si="29"/>
        <v>0</v>
      </c>
      <c r="AQ106" s="199">
        <f t="shared" si="30"/>
        <v>2</v>
      </c>
      <c r="AS106" s="202"/>
      <c r="AU106" s="200">
        <v>2</v>
      </c>
      <c r="AX106" s="201"/>
      <c r="AY106" s="217"/>
      <c r="AZ106" s="217"/>
      <c r="BA106" s="217"/>
      <c r="BB106" s="217"/>
      <c r="BC106" s="201"/>
      <c r="BD106" s="200">
        <f t="shared" si="34"/>
        <v>2</v>
      </c>
      <c r="BE106" s="202">
        <f t="shared" si="35"/>
        <v>2</v>
      </c>
      <c r="BH106" s="108">
        <v>513264</v>
      </c>
      <c r="BI106" s="108">
        <v>169738</v>
      </c>
      <c r="BJ106" s="108" t="s">
        <v>491</v>
      </c>
      <c r="BK106" s="108" t="s">
        <v>145</v>
      </c>
      <c r="BU106" s="108" t="s">
        <v>294</v>
      </c>
    </row>
    <row r="107" spans="1:73" ht="20.100000000000001" customHeight="1" x14ac:dyDescent="0.3">
      <c r="A107" s="108" t="s">
        <v>836</v>
      </c>
      <c r="B107" s="108" t="s">
        <v>400</v>
      </c>
      <c r="D107" s="101">
        <v>43661</v>
      </c>
      <c r="E107" s="101">
        <v>44757</v>
      </c>
      <c r="F107" s="101">
        <v>44249</v>
      </c>
      <c r="H107" s="106" t="s">
        <v>205</v>
      </c>
      <c r="I107" s="108" t="s">
        <v>249</v>
      </c>
      <c r="J107" s="188" t="s">
        <v>294</v>
      </c>
      <c r="K107" s="108" t="s">
        <v>837</v>
      </c>
      <c r="L107" s="108" t="s">
        <v>838</v>
      </c>
      <c r="M107" s="108" t="s">
        <v>839</v>
      </c>
      <c r="W107" s="106">
        <f t="shared" si="33"/>
        <v>0</v>
      </c>
      <c r="X107" s="106">
        <v>22</v>
      </c>
      <c r="Y107" s="106">
        <v>30</v>
      </c>
      <c r="Z107" s="106">
        <v>2</v>
      </c>
      <c r="AA107" s="106">
        <v>2</v>
      </c>
      <c r="AG107" s="106">
        <f t="shared" si="20"/>
        <v>56</v>
      </c>
      <c r="AH107" s="106">
        <f t="shared" si="21"/>
        <v>22</v>
      </c>
      <c r="AI107" s="106">
        <f t="shared" si="22"/>
        <v>30</v>
      </c>
      <c r="AJ107" s="106">
        <f t="shared" si="23"/>
        <v>2</v>
      </c>
      <c r="AK107" s="106">
        <f t="shared" si="24"/>
        <v>2</v>
      </c>
      <c r="AL107" s="106">
        <f t="shared" si="25"/>
        <v>0</v>
      </c>
      <c r="AM107" s="106">
        <f t="shared" si="26"/>
        <v>0</v>
      </c>
      <c r="AN107" s="106">
        <f t="shared" si="27"/>
        <v>0</v>
      </c>
      <c r="AO107" s="106">
        <f t="shared" si="28"/>
        <v>0</v>
      </c>
      <c r="AP107" s="106">
        <f t="shared" si="29"/>
        <v>0</v>
      </c>
      <c r="AQ107" s="199">
        <f t="shared" si="30"/>
        <v>56</v>
      </c>
      <c r="AR107" s="200" t="s">
        <v>294</v>
      </c>
      <c r="AS107" s="202"/>
      <c r="AT107" s="200">
        <v>28</v>
      </c>
      <c r="AU107" s="200">
        <v>28</v>
      </c>
      <c r="AX107" s="201"/>
      <c r="AY107" s="217"/>
      <c r="AZ107" s="217"/>
      <c r="BA107" s="217"/>
      <c r="BB107" s="217"/>
      <c r="BC107" s="201"/>
      <c r="BD107" s="200">
        <f t="shared" si="34"/>
        <v>56</v>
      </c>
      <c r="BE107" s="202">
        <f t="shared" si="35"/>
        <v>56</v>
      </c>
      <c r="BH107" s="108">
        <v>518144</v>
      </c>
      <c r="BI107" s="108">
        <v>175553</v>
      </c>
      <c r="BJ107" s="108" t="s">
        <v>806</v>
      </c>
      <c r="BK107" s="108" t="s">
        <v>151</v>
      </c>
      <c r="BS107" s="108" t="s">
        <v>136</v>
      </c>
      <c r="BT107" s="108" t="s">
        <v>840</v>
      </c>
      <c r="BU107" s="108" t="s">
        <v>294</v>
      </c>
    </row>
    <row r="108" spans="1:73" ht="20.100000000000001" customHeight="1" x14ac:dyDescent="0.3">
      <c r="A108" s="108" t="s">
        <v>836</v>
      </c>
      <c r="B108" s="108" t="s">
        <v>400</v>
      </c>
      <c r="D108" s="101">
        <v>43661</v>
      </c>
      <c r="E108" s="101">
        <v>44757</v>
      </c>
      <c r="F108" s="101">
        <v>44249</v>
      </c>
      <c r="H108" s="106" t="s">
        <v>205</v>
      </c>
      <c r="I108" s="108" t="s">
        <v>245</v>
      </c>
      <c r="J108" s="188" t="s">
        <v>294</v>
      </c>
      <c r="K108" s="108" t="s">
        <v>837</v>
      </c>
      <c r="L108" s="108" t="s">
        <v>838</v>
      </c>
      <c r="M108" s="108" t="s">
        <v>839</v>
      </c>
      <c r="W108" s="106">
        <f t="shared" si="33"/>
        <v>0</v>
      </c>
      <c r="Y108" s="205">
        <v>7</v>
      </c>
      <c r="Z108" s="205">
        <v>3</v>
      </c>
      <c r="AA108" s="205">
        <v>1</v>
      </c>
      <c r="AG108" s="106">
        <f t="shared" si="20"/>
        <v>11</v>
      </c>
      <c r="AH108" s="106">
        <f t="shared" si="21"/>
        <v>0</v>
      </c>
      <c r="AI108" s="106">
        <f t="shared" si="22"/>
        <v>7</v>
      </c>
      <c r="AJ108" s="106">
        <f t="shared" si="23"/>
        <v>3</v>
      </c>
      <c r="AK108" s="106">
        <f t="shared" si="24"/>
        <v>1</v>
      </c>
      <c r="AL108" s="106">
        <f t="shared" si="25"/>
        <v>0</v>
      </c>
      <c r="AM108" s="106">
        <f t="shared" si="26"/>
        <v>0</v>
      </c>
      <c r="AN108" s="106">
        <f t="shared" si="27"/>
        <v>0</v>
      </c>
      <c r="AO108" s="106">
        <f t="shared" si="28"/>
        <v>0</v>
      </c>
      <c r="AP108" s="106">
        <f t="shared" si="29"/>
        <v>0</v>
      </c>
      <c r="AQ108" s="199">
        <f t="shared" si="30"/>
        <v>11</v>
      </c>
      <c r="AR108" s="200" t="s">
        <v>294</v>
      </c>
      <c r="AS108" s="202"/>
      <c r="AT108" s="200">
        <v>11</v>
      </c>
      <c r="AX108" s="201"/>
      <c r="AY108" s="217"/>
      <c r="AZ108" s="217"/>
      <c r="BA108" s="217"/>
      <c r="BB108" s="217"/>
      <c r="BC108" s="201"/>
      <c r="BD108" s="200">
        <f t="shared" si="34"/>
        <v>11</v>
      </c>
      <c r="BE108" s="202">
        <f t="shared" si="35"/>
        <v>11</v>
      </c>
      <c r="BH108" s="108">
        <v>518144</v>
      </c>
      <c r="BI108" s="108">
        <v>175553</v>
      </c>
      <c r="BJ108" s="108" t="s">
        <v>806</v>
      </c>
      <c r="BK108" s="108" t="s">
        <v>151</v>
      </c>
      <c r="BS108" s="108" t="s">
        <v>136</v>
      </c>
      <c r="BT108" s="108" t="s">
        <v>840</v>
      </c>
      <c r="BU108" s="108" t="s">
        <v>294</v>
      </c>
    </row>
    <row r="109" spans="1:73" ht="20.100000000000001" customHeight="1" x14ac:dyDescent="0.3">
      <c r="A109" s="108" t="s">
        <v>836</v>
      </c>
      <c r="B109" s="108" t="s">
        <v>400</v>
      </c>
      <c r="D109" s="101">
        <v>43661</v>
      </c>
      <c r="E109" s="101">
        <v>44757</v>
      </c>
      <c r="F109" s="101">
        <v>44249</v>
      </c>
      <c r="H109" s="106" t="s">
        <v>205</v>
      </c>
      <c r="I109" s="108" t="s">
        <v>175</v>
      </c>
      <c r="J109" s="188" t="s">
        <v>294</v>
      </c>
      <c r="K109" s="108" t="s">
        <v>837</v>
      </c>
      <c r="L109" s="108" t="s">
        <v>838</v>
      </c>
      <c r="M109" s="108" t="s">
        <v>839</v>
      </c>
      <c r="W109" s="106">
        <f t="shared" si="33"/>
        <v>0</v>
      </c>
      <c r="X109" s="106">
        <v>4</v>
      </c>
      <c r="AG109" s="106">
        <f t="shared" si="20"/>
        <v>4</v>
      </c>
      <c r="AH109" s="106">
        <f t="shared" si="21"/>
        <v>4</v>
      </c>
      <c r="AI109" s="106">
        <f t="shared" si="22"/>
        <v>0</v>
      </c>
      <c r="AJ109" s="106">
        <f t="shared" si="23"/>
        <v>0</v>
      </c>
      <c r="AK109" s="106">
        <f t="shared" si="24"/>
        <v>0</v>
      </c>
      <c r="AL109" s="106">
        <f t="shared" si="25"/>
        <v>0</v>
      </c>
      <c r="AM109" s="106">
        <f t="shared" si="26"/>
        <v>0</v>
      </c>
      <c r="AN109" s="106">
        <f t="shared" si="27"/>
        <v>0</v>
      </c>
      <c r="AO109" s="106">
        <f t="shared" si="28"/>
        <v>0</v>
      </c>
      <c r="AP109" s="106">
        <f t="shared" si="29"/>
        <v>0</v>
      </c>
      <c r="AQ109" s="199">
        <f t="shared" si="30"/>
        <v>4</v>
      </c>
      <c r="AR109" s="200" t="s">
        <v>294</v>
      </c>
      <c r="AS109" s="202"/>
      <c r="AT109" s="200">
        <v>4</v>
      </c>
      <c r="AX109" s="201"/>
      <c r="AY109" s="217"/>
      <c r="AZ109" s="217"/>
      <c r="BA109" s="217"/>
      <c r="BB109" s="217"/>
      <c r="BC109" s="201"/>
      <c r="BD109" s="200">
        <f t="shared" si="34"/>
        <v>4</v>
      </c>
      <c r="BE109" s="202">
        <f t="shared" si="35"/>
        <v>4</v>
      </c>
      <c r="BH109" s="108">
        <v>518144</v>
      </c>
      <c r="BI109" s="108">
        <v>175553</v>
      </c>
      <c r="BJ109" s="108" t="s">
        <v>806</v>
      </c>
      <c r="BK109" s="108" t="s">
        <v>151</v>
      </c>
      <c r="BS109" s="108" t="s">
        <v>136</v>
      </c>
      <c r="BT109" s="108" t="s">
        <v>840</v>
      </c>
      <c r="BU109" s="108" t="s">
        <v>294</v>
      </c>
    </row>
    <row r="110" spans="1:73" ht="20.100000000000001" customHeight="1" x14ac:dyDescent="0.3">
      <c r="A110" s="108" t="s">
        <v>841</v>
      </c>
      <c r="B110" s="108" t="s">
        <v>387</v>
      </c>
      <c r="D110" s="101">
        <v>43556</v>
      </c>
      <c r="E110" s="101">
        <v>44652</v>
      </c>
      <c r="F110" s="101">
        <v>44378</v>
      </c>
      <c r="H110" s="108" t="s">
        <v>205</v>
      </c>
      <c r="I110" s="106" t="s">
        <v>249</v>
      </c>
      <c r="J110" s="188" t="s">
        <v>294</v>
      </c>
      <c r="K110" s="108" t="s">
        <v>842</v>
      </c>
      <c r="L110" s="108" t="s">
        <v>843</v>
      </c>
      <c r="M110" s="108" t="s">
        <v>844</v>
      </c>
      <c r="R110" s="106">
        <v>1</v>
      </c>
      <c r="W110" s="106">
        <f t="shared" si="33"/>
        <v>1</v>
      </c>
      <c r="AB110" s="106">
        <v>1</v>
      </c>
      <c r="AG110" s="106">
        <f t="shared" si="20"/>
        <v>1</v>
      </c>
      <c r="AH110" s="106">
        <f t="shared" si="21"/>
        <v>0</v>
      </c>
      <c r="AI110" s="106">
        <f t="shared" si="22"/>
        <v>0</v>
      </c>
      <c r="AJ110" s="106">
        <f t="shared" si="23"/>
        <v>0</v>
      </c>
      <c r="AK110" s="106">
        <f t="shared" si="24"/>
        <v>0</v>
      </c>
      <c r="AL110" s="106">
        <f t="shared" si="25"/>
        <v>0</v>
      </c>
      <c r="AM110" s="106">
        <f t="shared" si="26"/>
        <v>0</v>
      </c>
      <c r="AN110" s="106">
        <f t="shared" si="27"/>
        <v>0</v>
      </c>
      <c r="AO110" s="106">
        <f t="shared" si="28"/>
        <v>0</v>
      </c>
      <c r="AP110" s="106">
        <f t="shared" si="29"/>
        <v>0</v>
      </c>
      <c r="AQ110" s="199">
        <f t="shared" si="30"/>
        <v>0</v>
      </c>
      <c r="AS110" s="202"/>
      <c r="AT110" s="200">
        <v>0</v>
      </c>
      <c r="AX110" s="201"/>
      <c r="AY110" s="217"/>
      <c r="AZ110" s="217"/>
      <c r="BA110" s="217"/>
      <c r="BB110" s="217"/>
      <c r="BC110" s="201"/>
      <c r="BD110" s="200">
        <f t="shared" si="34"/>
        <v>0</v>
      </c>
      <c r="BE110" s="202">
        <f t="shared" si="35"/>
        <v>0</v>
      </c>
      <c r="BH110" s="108">
        <v>513943</v>
      </c>
      <c r="BI110" s="108">
        <v>170016</v>
      </c>
      <c r="BJ110" s="108" t="s">
        <v>491</v>
      </c>
      <c r="BK110" s="108" t="s">
        <v>145</v>
      </c>
      <c r="BU110" s="108" t="s">
        <v>294</v>
      </c>
    </row>
    <row r="111" spans="1:73" ht="20.100000000000001" customHeight="1" x14ac:dyDescent="0.3">
      <c r="A111" s="108" t="s">
        <v>845</v>
      </c>
      <c r="B111" s="108" t="s">
        <v>387</v>
      </c>
      <c r="D111" s="101">
        <v>43671</v>
      </c>
      <c r="E111" s="101">
        <v>44767</v>
      </c>
      <c r="F111" s="101">
        <v>44224</v>
      </c>
      <c r="G111" s="101">
        <v>44726</v>
      </c>
      <c r="H111" s="106" t="s">
        <v>205</v>
      </c>
      <c r="I111" s="106" t="s">
        <v>249</v>
      </c>
      <c r="J111" s="188" t="s">
        <v>294</v>
      </c>
      <c r="K111" s="108" t="s">
        <v>846</v>
      </c>
      <c r="L111" s="108" t="s">
        <v>847</v>
      </c>
      <c r="M111" s="108" t="s">
        <v>848</v>
      </c>
      <c r="W111" s="106">
        <f t="shared" si="33"/>
        <v>0</v>
      </c>
      <c r="Z111" s="106">
        <v>1</v>
      </c>
      <c r="AG111" s="106">
        <f t="shared" si="20"/>
        <v>1</v>
      </c>
      <c r="AH111" s="106">
        <f t="shared" si="21"/>
        <v>0</v>
      </c>
      <c r="AI111" s="106">
        <f t="shared" si="22"/>
        <v>0</v>
      </c>
      <c r="AJ111" s="106">
        <f t="shared" si="23"/>
        <v>1</v>
      </c>
      <c r="AK111" s="106">
        <f t="shared" si="24"/>
        <v>0</v>
      </c>
      <c r="AL111" s="106">
        <f t="shared" si="25"/>
        <v>0</v>
      </c>
      <c r="AM111" s="106">
        <f t="shared" si="26"/>
        <v>0</v>
      </c>
      <c r="AN111" s="106">
        <f t="shared" si="27"/>
        <v>0</v>
      </c>
      <c r="AO111" s="106">
        <f t="shared" si="28"/>
        <v>0</v>
      </c>
      <c r="AP111" s="106">
        <f t="shared" si="29"/>
        <v>0</v>
      </c>
      <c r="AQ111" s="199">
        <f t="shared" si="30"/>
        <v>1</v>
      </c>
      <c r="AS111" s="202"/>
      <c r="AT111" s="200">
        <v>1</v>
      </c>
      <c r="AX111" s="201"/>
      <c r="AY111" s="217"/>
      <c r="AZ111" s="217"/>
      <c r="BA111" s="217"/>
      <c r="BB111" s="217"/>
      <c r="BC111" s="201"/>
      <c r="BD111" s="200">
        <f t="shared" si="34"/>
        <v>1</v>
      </c>
      <c r="BE111" s="202">
        <f t="shared" si="35"/>
        <v>1</v>
      </c>
      <c r="BH111" s="108">
        <v>521611</v>
      </c>
      <c r="BI111" s="108">
        <v>175705</v>
      </c>
      <c r="BJ111" s="108" t="s">
        <v>467</v>
      </c>
      <c r="BK111" s="108" t="s">
        <v>163</v>
      </c>
      <c r="BU111" s="108" t="s">
        <v>294</v>
      </c>
    </row>
    <row r="112" spans="1:73" ht="20.100000000000001" customHeight="1" x14ac:dyDescent="0.3">
      <c r="A112" s="108" t="s">
        <v>517</v>
      </c>
      <c r="B112" s="108" t="s">
        <v>518</v>
      </c>
      <c r="D112" s="101">
        <v>43811</v>
      </c>
      <c r="E112" s="101">
        <v>44907</v>
      </c>
      <c r="F112" s="101">
        <v>43920</v>
      </c>
      <c r="H112" s="106" t="s">
        <v>205</v>
      </c>
      <c r="I112" s="106" t="s">
        <v>249</v>
      </c>
      <c r="J112" s="188" t="s">
        <v>294</v>
      </c>
      <c r="K112" s="108" t="s">
        <v>519</v>
      </c>
      <c r="L112" s="108" t="s">
        <v>849</v>
      </c>
      <c r="M112" s="106" t="s">
        <v>521</v>
      </c>
      <c r="N112" s="106">
        <v>7</v>
      </c>
      <c r="W112" s="106">
        <f t="shared" si="33"/>
        <v>7</v>
      </c>
      <c r="X112" s="106">
        <v>2</v>
      </c>
      <c r="Y112" s="106">
        <v>4</v>
      </c>
      <c r="AG112" s="106">
        <f t="shared" si="20"/>
        <v>6</v>
      </c>
      <c r="AH112" s="106">
        <f t="shared" si="21"/>
        <v>-5</v>
      </c>
      <c r="AI112" s="106">
        <f t="shared" si="22"/>
        <v>4</v>
      </c>
      <c r="AJ112" s="106">
        <f t="shared" si="23"/>
        <v>0</v>
      </c>
      <c r="AK112" s="106">
        <f t="shared" si="24"/>
        <v>0</v>
      </c>
      <c r="AL112" s="106">
        <f t="shared" si="25"/>
        <v>0</v>
      </c>
      <c r="AM112" s="106">
        <f t="shared" si="26"/>
        <v>0</v>
      </c>
      <c r="AN112" s="106">
        <f t="shared" si="27"/>
        <v>0</v>
      </c>
      <c r="AO112" s="106">
        <f t="shared" si="28"/>
        <v>0</v>
      </c>
      <c r="AP112" s="106">
        <f t="shared" si="29"/>
        <v>0</v>
      </c>
      <c r="AQ112" s="199">
        <f t="shared" si="30"/>
        <v>-1</v>
      </c>
      <c r="AR112" s="200" t="s">
        <v>294</v>
      </c>
      <c r="AS112" s="202"/>
      <c r="AT112" s="200">
        <v>-1</v>
      </c>
      <c r="AX112" s="201"/>
      <c r="AY112" s="217"/>
      <c r="AZ112" s="217"/>
      <c r="BA112" s="217"/>
      <c r="BB112" s="217"/>
      <c r="BC112" s="201"/>
      <c r="BD112" s="200">
        <f t="shared" si="34"/>
        <v>-1</v>
      </c>
      <c r="BE112" s="202">
        <f t="shared" si="35"/>
        <v>-1</v>
      </c>
      <c r="BH112" s="108">
        <v>517598</v>
      </c>
      <c r="BI112" s="108">
        <v>169722</v>
      </c>
      <c r="BJ112" s="108" t="s">
        <v>486</v>
      </c>
      <c r="BK112" s="108" t="s">
        <v>147</v>
      </c>
      <c r="BS112" s="108" t="s">
        <v>136</v>
      </c>
      <c r="BT112" s="108" t="s">
        <v>512</v>
      </c>
      <c r="BU112" s="108" t="s">
        <v>294</v>
      </c>
    </row>
    <row r="113" spans="1:73" ht="20.100000000000001" customHeight="1" x14ac:dyDescent="0.3">
      <c r="A113" s="108" t="s">
        <v>517</v>
      </c>
      <c r="B113" s="108" t="s">
        <v>518</v>
      </c>
      <c r="D113" s="101">
        <v>43811</v>
      </c>
      <c r="E113" s="101">
        <v>44907</v>
      </c>
      <c r="F113" s="101">
        <v>43920</v>
      </c>
      <c r="H113" s="106" t="s">
        <v>205</v>
      </c>
      <c r="I113" s="108" t="s">
        <v>302</v>
      </c>
      <c r="J113" s="188" t="s">
        <v>294</v>
      </c>
      <c r="K113" s="108" t="s">
        <v>850</v>
      </c>
      <c r="L113" s="108" t="s">
        <v>851</v>
      </c>
      <c r="M113" s="108" t="s">
        <v>521</v>
      </c>
      <c r="W113" s="106">
        <f t="shared" si="33"/>
        <v>0</v>
      </c>
      <c r="X113" s="106">
        <v>3</v>
      </c>
      <c r="Y113" s="106">
        <v>3</v>
      </c>
      <c r="AG113" s="106">
        <f t="shared" si="20"/>
        <v>6</v>
      </c>
      <c r="AH113" s="106">
        <f t="shared" si="21"/>
        <v>3</v>
      </c>
      <c r="AI113" s="106">
        <f t="shared" si="22"/>
        <v>3</v>
      </c>
      <c r="AJ113" s="106">
        <f t="shared" si="23"/>
        <v>0</v>
      </c>
      <c r="AK113" s="106">
        <f t="shared" si="24"/>
        <v>0</v>
      </c>
      <c r="AL113" s="106">
        <f t="shared" si="25"/>
        <v>0</v>
      </c>
      <c r="AM113" s="106">
        <f t="shared" si="26"/>
        <v>0</v>
      </c>
      <c r="AN113" s="106">
        <f t="shared" si="27"/>
        <v>0</v>
      </c>
      <c r="AO113" s="106">
        <f t="shared" si="28"/>
        <v>0</v>
      </c>
      <c r="AP113" s="106">
        <f t="shared" si="29"/>
        <v>0</v>
      </c>
      <c r="AQ113" s="199">
        <f t="shared" si="30"/>
        <v>6</v>
      </c>
      <c r="AR113" s="200" t="s">
        <v>294</v>
      </c>
      <c r="AS113" s="202"/>
      <c r="AT113" s="200">
        <v>6</v>
      </c>
      <c r="AX113" s="201"/>
      <c r="AY113" s="217"/>
      <c r="AZ113" s="217"/>
      <c r="BA113" s="217"/>
      <c r="BB113" s="217"/>
      <c r="BC113" s="201"/>
      <c r="BD113" s="200">
        <f t="shared" si="34"/>
        <v>6</v>
      </c>
      <c r="BE113" s="202">
        <f t="shared" si="35"/>
        <v>6</v>
      </c>
      <c r="BH113" s="108">
        <v>517598</v>
      </c>
      <c r="BI113" s="108">
        <v>169722</v>
      </c>
      <c r="BJ113" s="108" t="s">
        <v>486</v>
      </c>
      <c r="BK113" s="108" t="s">
        <v>147</v>
      </c>
      <c r="BS113" s="108" t="s">
        <v>136</v>
      </c>
      <c r="BT113" s="108" t="s">
        <v>512</v>
      </c>
      <c r="BU113" s="108" t="s">
        <v>294</v>
      </c>
    </row>
    <row r="114" spans="1:73" ht="20.100000000000001" customHeight="1" x14ac:dyDescent="0.3">
      <c r="A114" s="108" t="s">
        <v>852</v>
      </c>
      <c r="B114" s="108" t="s">
        <v>400</v>
      </c>
      <c r="C114" s="108" t="s">
        <v>223</v>
      </c>
      <c r="D114" s="101">
        <v>43543</v>
      </c>
      <c r="E114" s="101">
        <v>44639</v>
      </c>
      <c r="F114" s="101">
        <v>44013</v>
      </c>
      <c r="G114" s="101">
        <v>44746</v>
      </c>
      <c r="H114" s="106" t="s">
        <v>205</v>
      </c>
      <c r="I114" s="106" t="s">
        <v>249</v>
      </c>
      <c r="J114" s="188" t="s">
        <v>294</v>
      </c>
      <c r="K114" s="108" t="s">
        <v>853</v>
      </c>
      <c r="L114" s="108" t="s">
        <v>854</v>
      </c>
      <c r="M114" s="106" t="s">
        <v>855</v>
      </c>
      <c r="W114" s="106">
        <f t="shared" si="33"/>
        <v>0</v>
      </c>
      <c r="Y114" s="106">
        <v>2</v>
      </c>
      <c r="AG114" s="106">
        <f t="shared" si="20"/>
        <v>2</v>
      </c>
      <c r="AH114" s="106">
        <f t="shared" si="21"/>
        <v>0</v>
      </c>
      <c r="AI114" s="106">
        <f t="shared" si="22"/>
        <v>2</v>
      </c>
      <c r="AJ114" s="106">
        <f t="shared" si="23"/>
        <v>0</v>
      </c>
      <c r="AK114" s="106">
        <f t="shared" si="24"/>
        <v>0</v>
      </c>
      <c r="AL114" s="106">
        <f t="shared" si="25"/>
        <v>0</v>
      </c>
      <c r="AM114" s="106">
        <f t="shared" si="26"/>
        <v>0</v>
      </c>
      <c r="AN114" s="106">
        <f t="shared" si="27"/>
        <v>0</v>
      </c>
      <c r="AO114" s="106">
        <f t="shared" si="28"/>
        <v>0</v>
      </c>
      <c r="AP114" s="106">
        <f t="shared" si="29"/>
        <v>0</v>
      </c>
      <c r="AQ114" s="199">
        <f t="shared" si="30"/>
        <v>2</v>
      </c>
      <c r="AS114" s="202"/>
      <c r="AT114" s="200">
        <v>2</v>
      </c>
      <c r="AX114" s="201"/>
      <c r="AY114" s="217"/>
      <c r="AZ114" s="217"/>
      <c r="BA114" s="217"/>
      <c r="BB114" s="217"/>
      <c r="BC114" s="201"/>
      <c r="BD114" s="200">
        <f t="shared" si="34"/>
        <v>2</v>
      </c>
      <c r="BE114" s="202">
        <f t="shared" si="35"/>
        <v>2</v>
      </c>
      <c r="BH114" s="108">
        <v>522531</v>
      </c>
      <c r="BI114" s="108">
        <v>177884</v>
      </c>
      <c r="BJ114" s="108" t="s">
        <v>421</v>
      </c>
      <c r="BK114" s="108" t="s">
        <v>142</v>
      </c>
      <c r="BS114" s="108" t="s">
        <v>136</v>
      </c>
      <c r="BT114" s="108" t="s">
        <v>856</v>
      </c>
    </row>
    <row r="115" spans="1:73" ht="20.100000000000001" customHeight="1" x14ac:dyDescent="0.3">
      <c r="A115" s="108" t="s">
        <v>857</v>
      </c>
      <c r="B115" s="108" t="s">
        <v>387</v>
      </c>
      <c r="D115" s="101">
        <v>43594</v>
      </c>
      <c r="E115" s="101">
        <v>44690</v>
      </c>
      <c r="F115" s="101">
        <v>44155</v>
      </c>
      <c r="H115" s="106" t="s">
        <v>205</v>
      </c>
      <c r="I115" s="106" t="s">
        <v>249</v>
      </c>
      <c r="J115" s="188" t="s">
        <v>294</v>
      </c>
      <c r="K115" s="108" t="s">
        <v>858</v>
      </c>
      <c r="L115" s="108" t="s">
        <v>859</v>
      </c>
      <c r="M115" s="108" t="s">
        <v>408</v>
      </c>
      <c r="N115" s="106">
        <v>1</v>
      </c>
      <c r="W115" s="106">
        <f t="shared" si="33"/>
        <v>1</v>
      </c>
      <c r="X115" s="106">
        <v>1</v>
      </c>
      <c r="AG115" s="106">
        <f t="shared" si="20"/>
        <v>1</v>
      </c>
      <c r="AH115" s="106">
        <f t="shared" si="21"/>
        <v>0</v>
      </c>
      <c r="AI115" s="106">
        <f t="shared" si="22"/>
        <v>0</v>
      </c>
      <c r="AJ115" s="106">
        <f t="shared" si="23"/>
        <v>0</v>
      </c>
      <c r="AK115" s="106">
        <f t="shared" si="24"/>
        <v>0</v>
      </c>
      <c r="AL115" s="106">
        <f t="shared" si="25"/>
        <v>0</v>
      </c>
      <c r="AM115" s="106">
        <f t="shared" si="26"/>
        <v>0</v>
      </c>
      <c r="AN115" s="106">
        <f t="shared" si="27"/>
        <v>0</v>
      </c>
      <c r="AO115" s="106">
        <f t="shared" si="28"/>
        <v>0</v>
      </c>
      <c r="AP115" s="106">
        <f t="shared" si="29"/>
        <v>0</v>
      </c>
      <c r="AQ115" s="199">
        <f t="shared" si="30"/>
        <v>0</v>
      </c>
      <c r="AS115" s="202"/>
      <c r="AT115" s="200">
        <v>0</v>
      </c>
      <c r="AX115" s="201"/>
      <c r="AY115" s="217"/>
      <c r="AZ115" s="217"/>
      <c r="BA115" s="217"/>
      <c r="BB115" s="217"/>
      <c r="BC115" s="201"/>
      <c r="BD115" s="200">
        <f t="shared" si="34"/>
        <v>0</v>
      </c>
      <c r="BE115" s="202">
        <f t="shared" si="35"/>
        <v>0</v>
      </c>
      <c r="BH115" s="108">
        <v>516414</v>
      </c>
      <c r="BI115" s="108">
        <v>173065</v>
      </c>
      <c r="BJ115" s="108" t="s">
        <v>409</v>
      </c>
      <c r="BK115" s="108" t="s">
        <v>155</v>
      </c>
      <c r="BN115" s="108" t="s">
        <v>127</v>
      </c>
      <c r="BS115" s="108" t="s">
        <v>136</v>
      </c>
      <c r="BT115" s="108" t="s">
        <v>410</v>
      </c>
      <c r="BU115" s="108" t="s">
        <v>294</v>
      </c>
    </row>
    <row r="116" spans="1:73" ht="20.100000000000001" customHeight="1" x14ac:dyDescent="0.3">
      <c r="A116" s="108" t="s">
        <v>860</v>
      </c>
      <c r="B116" s="108" t="s">
        <v>393</v>
      </c>
      <c r="D116" s="101">
        <v>43698</v>
      </c>
      <c r="E116" s="101">
        <v>44794</v>
      </c>
      <c r="F116" s="101">
        <v>43773</v>
      </c>
      <c r="G116" s="101">
        <v>44713</v>
      </c>
      <c r="H116" s="106" t="s">
        <v>205</v>
      </c>
      <c r="I116" s="106" t="s">
        <v>249</v>
      </c>
      <c r="J116" s="188" t="s">
        <v>294</v>
      </c>
      <c r="K116" s="108" t="s">
        <v>861</v>
      </c>
      <c r="L116" s="108" t="s">
        <v>862</v>
      </c>
      <c r="M116" s="108" t="s">
        <v>863</v>
      </c>
      <c r="N116" s="106">
        <v>1</v>
      </c>
      <c r="O116" s="106">
        <v>1</v>
      </c>
      <c r="W116" s="106">
        <f t="shared" si="33"/>
        <v>2</v>
      </c>
      <c r="AB116" s="106">
        <v>1</v>
      </c>
      <c r="AG116" s="106">
        <f t="shared" si="20"/>
        <v>1</v>
      </c>
      <c r="AH116" s="106">
        <f t="shared" si="21"/>
        <v>-1</v>
      </c>
      <c r="AI116" s="106">
        <f t="shared" si="22"/>
        <v>-1</v>
      </c>
      <c r="AJ116" s="106">
        <f t="shared" si="23"/>
        <v>0</v>
      </c>
      <c r="AK116" s="106">
        <f t="shared" si="24"/>
        <v>0</v>
      </c>
      <c r="AL116" s="106">
        <f t="shared" si="25"/>
        <v>1</v>
      </c>
      <c r="AM116" s="106">
        <f t="shared" si="26"/>
        <v>0</v>
      </c>
      <c r="AN116" s="106">
        <f t="shared" si="27"/>
        <v>0</v>
      </c>
      <c r="AO116" s="106">
        <f t="shared" si="28"/>
        <v>0</v>
      </c>
      <c r="AP116" s="106">
        <f t="shared" si="29"/>
        <v>0</v>
      </c>
      <c r="AQ116" s="199">
        <f t="shared" si="30"/>
        <v>-1</v>
      </c>
      <c r="AS116" s="202"/>
      <c r="AT116" s="200">
        <v>-1</v>
      </c>
      <c r="AX116" s="201"/>
      <c r="AY116" s="217"/>
      <c r="AZ116" s="217"/>
      <c r="BA116" s="217"/>
      <c r="BB116" s="217"/>
      <c r="BC116" s="201"/>
      <c r="BD116" s="200">
        <f t="shared" si="34"/>
        <v>-1</v>
      </c>
      <c r="BE116" s="202">
        <f t="shared" si="35"/>
        <v>-1</v>
      </c>
      <c r="BH116" s="108">
        <v>518458</v>
      </c>
      <c r="BI116" s="108">
        <v>175501</v>
      </c>
      <c r="BJ116" s="108" t="s">
        <v>806</v>
      </c>
      <c r="BK116" s="108" t="s">
        <v>151</v>
      </c>
      <c r="BU116" s="108" t="s">
        <v>294</v>
      </c>
    </row>
    <row r="117" spans="1:73" ht="20.100000000000001" customHeight="1" x14ac:dyDescent="0.3">
      <c r="A117" s="108" t="s">
        <v>864</v>
      </c>
      <c r="B117" s="108" t="s">
        <v>400</v>
      </c>
      <c r="C117" s="108" t="s">
        <v>223</v>
      </c>
      <c r="D117" s="101">
        <v>43592</v>
      </c>
      <c r="E117" s="101">
        <v>44688</v>
      </c>
      <c r="F117" s="101">
        <v>44650</v>
      </c>
      <c r="G117" s="101">
        <v>44893</v>
      </c>
      <c r="H117" s="106" t="s">
        <v>205</v>
      </c>
      <c r="I117" s="106" t="s">
        <v>249</v>
      </c>
      <c r="J117" s="188" t="s">
        <v>294</v>
      </c>
      <c r="K117" s="108" t="s">
        <v>865</v>
      </c>
      <c r="L117" s="108" t="s">
        <v>866</v>
      </c>
      <c r="M117" s="108" t="s">
        <v>867</v>
      </c>
      <c r="W117" s="106">
        <f t="shared" si="33"/>
        <v>0</v>
      </c>
      <c r="Y117" s="106">
        <v>1</v>
      </c>
      <c r="AG117" s="106">
        <f t="shared" si="20"/>
        <v>1</v>
      </c>
      <c r="AH117" s="106">
        <f t="shared" si="21"/>
        <v>0</v>
      </c>
      <c r="AI117" s="106">
        <f t="shared" si="22"/>
        <v>1</v>
      </c>
      <c r="AJ117" s="106">
        <f t="shared" si="23"/>
        <v>0</v>
      </c>
      <c r="AK117" s="106">
        <f t="shared" si="24"/>
        <v>0</v>
      </c>
      <c r="AL117" s="106">
        <f t="shared" si="25"/>
        <v>0</v>
      </c>
      <c r="AM117" s="106">
        <f t="shared" si="26"/>
        <v>0</v>
      </c>
      <c r="AN117" s="106">
        <f t="shared" si="27"/>
        <v>0</v>
      </c>
      <c r="AO117" s="106">
        <f t="shared" si="28"/>
        <v>0</v>
      </c>
      <c r="AP117" s="106">
        <f t="shared" si="29"/>
        <v>0</v>
      </c>
      <c r="AQ117" s="199">
        <f t="shared" si="30"/>
        <v>1</v>
      </c>
      <c r="AS117" s="202"/>
      <c r="AT117" s="200">
        <v>1</v>
      </c>
      <c r="AX117" s="201"/>
      <c r="AY117" s="217"/>
      <c r="AZ117" s="217"/>
      <c r="BA117" s="217"/>
      <c r="BB117" s="217"/>
      <c r="BC117" s="201"/>
      <c r="BD117" s="200">
        <f t="shared" si="34"/>
        <v>1</v>
      </c>
      <c r="BE117" s="202">
        <f t="shared" si="35"/>
        <v>1</v>
      </c>
      <c r="BH117" s="108">
        <v>519091</v>
      </c>
      <c r="BI117" s="108">
        <v>176195</v>
      </c>
      <c r="BJ117" s="108" t="s">
        <v>498</v>
      </c>
      <c r="BK117" s="108" t="s">
        <v>149</v>
      </c>
      <c r="BU117" s="108" t="s">
        <v>294</v>
      </c>
    </row>
    <row r="118" spans="1:73" ht="20.100000000000001" customHeight="1" x14ac:dyDescent="0.3">
      <c r="A118" s="108" t="s">
        <v>868</v>
      </c>
      <c r="B118" s="108" t="s">
        <v>387</v>
      </c>
      <c r="D118" s="101">
        <v>43754</v>
      </c>
      <c r="E118" s="101">
        <v>44850</v>
      </c>
      <c r="F118" s="101">
        <v>44383</v>
      </c>
      <c r="H118" s="108" t="s">
        <v>205</v>
      </c>
      <c r="I118" s="106" t="s">
        <v>249</v>
      </c>
      <c r="J118" s="188" t="s">
        <v>294</v>
      </c>
      <c r="K118" s="108" t="s">
        <v>869</v>
      </c>
      <c r="L118" s="108" t="s">
        <v>870</v>
      </c>
      <c r="M118" s="108" t="s">
        <v>871</v>
      </c>
      <c r="O118" s="106">
        <v>2</v>
      </c>
      <c r="P118" s="106">
        <v>1</v>
      </c>
      <c r="W118" s="106">
        <f t="shared" si="33"/>
        <v>3</v>
      </c>
      <c r="AA118" s="106">
        <v>3</v>
      </c>
      <c r="AG118" s="106">
        <f t="shared" si="20"/>
        <v>3</v>
      </c>
      <c r="AH118" s="106">
        <f t="shared" si="21"/>
        <v>0</v>
      </c>
      <c r="AI118" s="106">
        <f t="shared" si="22"/>
        <v>-2</v>
      </c>
      <c r="AJ118" s="106">
        <f t="shared" si="23"/>
        <v>-1</v>
      </c>
      <c r="AK118" s="106">
        <f t="shared" si="24"/>
        <v>3</v>
      </c>
      <c r="AL118" s="106">
        <f t="shared" si="25"/>
        <v>0</v>
      </c>
      <c r="AM118" s="106">
        <f t="shared" si="26"/>
        <v>0</v>
      </c>
      <c r="AN118" s="106">
        <f t="shared" si="27"/>
        <v>0</v>
      </c>
      <c r="AO118" s="106">
        <f t="shared" si="28"/>
        <v>0</v>
      </c>
      <c r="AP118" s="106">
        <f t="shared" si="29"/>
        <v>0</v>
      </c>
      <c r="AQ118" s="199">
        <f t="shared" si="30"/>
        <v>0</v>
      </c>
      <c r="AS118" s="202"/>
      <c r="AT118" s="200">
        <v>0</v>
      </c>
      <c r="AX118" s="201"/>
      <c r="AY118" s="217"/>
      <c r="AZ118" s="217"/>
      <c r="BA118" s="217"/>
      <c r="BB118" s="217"/>
      <c r="BC118" s="201"/>
      <c r="BD118" s="200">
        <f t="shared" si="34"/>
        <v>0</v>
      </c>
      <c r="BE118" s="202">
        <f t="shared" si="35"/>
        <v>0</v>
      </c>
      <c r="BH118" s="108">
        <v>518209</v>
      </c>
      <c r="BI118" s="108">
        <v>174625</v>
      </c>
      <c r="BJ118" s="108" t="s">
        <v>415</v>
      </c>
      <c r="BK118" s="108" t="s">
        <v>152</v>
      </c>
      <c r="BS118" s="108" t="s">
        <v>136</v>
      </c>
      <c r="BT118" s="108" t="s">
        <v>416</v>
      </c>
      <c r="BU118" s="108" t="s">
        <v>294</v>
      </c>
    </row>
    <row r="119" spans="1:73" ht="20.100000000000001" customHeight="1" x14ac:dyDescent="0.3">
      <c r="A119" s="108" t="s">
        <v>872</v>
      </c>
      <c r="B119" s="108" t="s">
        <v>400</v>
      </c>
      <c r="C119" s="108" t="s">
        <v>223</v>
      </c>
      <c r="D119" s="101">
        <v>43621</v>
      </c>
      <c r="E119" s="101">
        <v>44717</v>
      </c>
      <c r="F119" s="101">
        <v>44470</v>
      </c>
      <c r="H119" s="108" t="s">
        <v>205</v>
      </c>
      <c r="I119" s="106" t="s">
        <v>249</v>
      </c>
      <c r="J119" s="188" t="s">
        <v>294</v>
      </c>
      <c r="K119" s="108" t="s">
        <v>873</v>
      </c>
      <c r="L119" s="108" t="s">
        <v>874</v>
      </c>
      <c r="M119" s="108" t="s">
        <v>875</v>
      </c>
      <c r="W119" s="106">
        <f t="shared" si="33"/>
        <v>0</v>
      </c>
      <c r="Y119" s="106">
        <v>1</v>
      </c>
      <c r="AG119" s="106">
        <f t="shared" si="20"/>
        <v>1</v>
      </c>
      <c r="AH119" s="106">
        <f t="shared" si="21"/>
        <v>0</v>
      </c>
      <c r="AI119" s="106">
        <f t="shared" si="22"/>
        <v>1</v>
      </c>
      <c r="AJ119" s="106">
        <f t="shared" si="23"/>
        <v>0</v>
      </c>
      <c r="AK119" s="106">
        <f t="shared" si="24"/>
        <v>0</v>
      </c>
      <c r="AL119" s="106">
        <f t="shared" si="25"/>
        <v>0</v>
      </c>
      <c r="AM119" s="106">
        <f t="shared" si="26"/>
        <v>0</v>
      </c>
      <c r="AN119" s="106">
        <f t="shared" si="27"/>
        <v>0</v>
      </c>
      <c r="AO119" s="106">
        <f t="shared" si="28"/>
        <v>0</v>
      </c>
      <c r="AP119" s="106">
        <f t="shared" si="29"/>
        <v>0</v>
      </c>
      <c r="AQ119" s="199">
        <f t="shared" si="30"/>
        <v>1</v>
      </c>
      <c r="AS119" s="202"/>
      <c r="AU119" s="200">
        <v>1</v>
      </c>
      <c r="AX119" s="201"/>
      <c r="AY119" s="217"/>
      <c r="AZ119" s="217"/>
      <c r="BA119" s="217"/>
      <c r="BB119" s="217"/>
      <c r="BC119" s="201"/>
      <c r="BD119" s="200">
        <f t="shared" si="34"/>
        <v>1</v>
      </c>
      <c r="BE119" s="202">
        <f t="shared" si="35"/>
        <v>1</v>
      </c>
      <c r="BH119" s="108">
        <v>520517</v>
      </c>
      <c r="BI119" s="108">
        <v>175507</v>
      </c>
      <c r="BJ119" s="108" t="s">
        <v>397</v>
      </c>
      <c r="BK119" s="108" t="s">
        <v>125</v>
      </c>
      <c r="BM119" s="108" t="s">
        <v>125</v>
      </c>
      <c r="BS119" s="108" t="s">
        <v>136</v>
      </c>
      <c r="BT119" s="108" t="s">
        <v>876</v>
      </c>
      <c r="BU119" s="108" t="s">
        <v>294</v>
      </c>
    </row>
    <row r="120" spans="1:73" ht="20.100000000000001" customHeight="1" x14ac:dyDescent="0.3">
      <c r="A120" s="108" t="s">
        <v>877</v>
      </c>
      <c r="B120" s="108" t="s">
        <v>387</v>
      </c>
      <c r="D120" s="101">
        <v>43656</v>
      </c>
      <c r="E120" s="101">
        <v>44752</v>
      </c>
      <c r="F120" s="101">
        <v>43972</v>
      </c>
      <c r="H120" s="108" t="s">
        <v>205</v>
      </c>
      <c r="I120" s="106" t="s">
        <v>249</v>
      </c>
      <c r="J120" s="188" t="s">
        <v>294</v>
      </c>
      <c r="K120" s="108" t="s">
        <v>878</v>
      </c>
      <c r="L120" s="108" t="s">
        <v>879</v>
      </c>
      <c r="M120" s="108" t="s">
        <v>880</v>
      </c>
      <c r="N120" s="106">
        <v>8</v>
      </c>
      <c r="O120" s="106">
        <v>2</v>
      </c>
      <c r="P120" s="106">
        <v>4</v>
      </c>
      <c r="Q120" s="106">
        <v>2</v>
      </c>
      <c r="W120" s="106">
        <f t="shared" si="33"/>
        <v>16</v>
      </c>
      <c r="X120" s="106">
        <v>7</v>
      </c>
      <c r="Y120" s="106">
        <v>5</v>
      </c>
      <c r="Z120" s="106">
        <v>6</v>
      </c>
      <c r="AG120" s="106">
        <f t="shared" si="20"/>
        <v>18</v>
      </c>
      <c r="AH120" s="106">
        <f t="shared" si="21"/>
        <v>-1</v>
      </c>
      <c r="AI120" s="106">
        <f t="shared" si="22"/>
        <v>3</v>
      </c>
      <c r="AJ120" s="106">
        <f t="shared" si="23"/>
        <v>2</v>
      </c>
      <c r="AK120" s="106">
        <f t="shared" si="24"/>
        <v>-2</v>
      </c>
      <c r="AL120" s="106">
        <f t="shared" si="25"/>
        <v>0</v>
      </c>
      <c r="AM120" s="106">
        <f t="shared" si="26"/>
        <v>0</v>
      </c>
      <c r="AN120" s="106">
        <f t="shared" si="27"/>
        <v>0</v>
      </c>
      <c r="AO120" s="106">
        <f t="shared" si="28"/>
        <v>0</v>
      </c>
      <c r="AP120" s="106">
        <f t="shared" si="29"/>
        <v>0</v>
      </c>
      <c r="AQ120" s="199">
        <f t="shared" si="30"/>
        <v>2</v>
      </c>
      <c r="AS120" s="202"/>
      <c r="AV120" s="200">
        <v>2</v>
      </c>
      <c r="AX120" s="201"/>
      <c r="AY120" s="217"/>
      <c r="AZ120" s="217"/>
      <c r="BA120" s="217"/>
      <c r="BB120" s="217"/>
      <c r="BC120" s="201"/>
      <c r="BD120" s="200">
        <f t="shared" si="34"/>
        <v>2</v>
      </c>
      <c r="BE120" s="202">
        <f t="shared" si="35"/>
        <v>2</v>
      </c>
      <c r="BH120" s="108">
        <v>522473</v>
      </c>
      <c r="BI120" s="108">
        <v>178000</v>
      </c>
      <c r="BJ120" s="108" t="s">
        <v>421</v>
      </c>
      <c r="BK120" s="108" t="s">
        <v>142</v>
      </c>
      <c r="BN120" s="108" t="s">
        <v>127</v>
      </c>
      <c r="BU120" s="108" t="s">
        <v>294</v>
      </c>
    </row>
    <row r="121" spans="1:73" ht="20.100000000000001" customHeight="1" x14ac:dyDescent="0.3">
      <c r="A121" s="108" t="s">
        <v>881</v>
      </c>
      <c r="B121" s="108" t="s">
        <v>387</v>
      </c>
      <c r="D121" s="101">
        <v>43704</v>
      </c>
      <c r="E121" s="101">
        <v>44800</v>
      </c>
      <c r="F121" s="101">
        <v>44424</v>
      </c>
      <c r="G121" s="101"/>
      <c r="H121" s="106" t="s">
        <v>205</v>
      </c>
      <c r="I121" s="106" t="s">
        <v>249</v>
      </c>
      <c r="J121" s="188" t="s">
        <v>294</v>
      </c>
      <c r="K121" s="108" t="s">
        <v>882</v>
      </c>
      <c r="L121" s="108" t="s">
        <v>883</v>
      </c>
      <c r="M121" s="108" t="s">
        <v>884</v>
      </c>
      <c r="P121" s="106">
        <v>1</v>
      </c>
      <c r="W121" s="106">
        <f t="shared" si="33"/>
        <v>1</v>
      </c>
      <c r="AG121" s="106">
        <f t="shared" si="20"/>
        <v>0</v>
      </c>
      <c r="AH121" s="106">
        <f t="shared" si="21"/>
        <v>0</v>
      </c>
      <c r="AI121" s="106">
        <f t="shared" si="22"/>
        <v>0</v>
      </c>
      <c r="AJ121" s="106">
        <f t="shared" si="23"/>
        <v>-1</v>
      </c>
      <c r="AK121" s="106">
        <f t="shared" si="24"/>
        <v>0</v>
      </c>
      <c r="AL121" s="106">
        <f t="shared" si="25"/>
        <v>0</v>
      </c>
      <c r="AM121" s="106">
        <f t="shared" si="26"/>
        <v>0</v>
      </c>
      <c r="AN121" s="106">
        <f t="shared" si="27"/>
        <v>0</v>
      </c>
      <c r="AO121" s="106">
        <f t="shared" si="28"/>
        <v>0</v>
      </c>
      <c r="AP121" s="106">
        <f t="shared" si="29"/>
        <v>0</v>
      </c>
      <c r="AQ121" s="199">
        <f t="shared" si="30"/>
        <v>-1</v>
      </c>
      <c r="AS121" s="202"/>
      <c r="AT121" s="200">
        <v>-1</v>
      </c>
      <c r="AX121" s="201"/>
      <c r="AY121" s="217"/>
      <c r="AZ121" s="217"/>
      <c r="BA121" s="217"/>
      <c r="BB121" s="217"/>
      <c r="BC121" s="201"/>
      <c r="BD121" s="200">
        <f t="shared" si="34"/>
        <v>-1</v>
      </c>
      <c r="BE121" s="202">
        <f t="shared" si="35"/>
        <v>-1</v>
      </c>
      <c r="BH121" s="108">
        <v>520394</v>
      </c>
      <c r="BI121" s="108">
        <v>175127</v>
      </c>
      <c r="BJ121" s="108" t="s">
        <v>397</v>
      </c>
      <c r="BK121" s="108" t="s">
        <v>125</v>
      </c>
      <c r="BS121" s="108" t="s">
        <v>136</v>
      </c>
      <c r="BT121" s="108" t="s">
        <v>398</v>
      </c>
      <c r="BU121" s="108" t="s">
        <v>294</v>
      </c>
    </row>
    <row r="122" spans="1:73" ht="20.100000000000001" customHeight="1" x14ac:dyDescent="0.3">
      <c r="A122" s="108" t="s">
        <v>885</v>
      </c>
      <c r="B122" s="108" t="s">
        <v>518</v>
      </c>
      <c r="D122" s="101">
        <v>43910</v>
      </c>
      <c r="E122" s="101">
        <v>45005</v>
      </c>
      <c r="F122" s="101">
        <v>44105</v>
      </c>
      <c r="G122" s="101"/>
      <c r="H122" s="106" t="s">
        <v>205</v>
      </c>
      <c r="I122" s="106" t="s">
        <v>249</v>
      </c>
      <c r="J122" s="188" t="s">
        <v>294</v>
      </c>
      <c r="K122" s="108" t="s">
        <v>886</v>
      </c>
      <c r="L122" s="108" t="s">
        <v>887</v>
      </c>
      <c r="M122" s="108" t="s">
        <v>888</v>
      </c>
      <c r="P122" s="106">
        <v>1</v>
      </c>
      <c r="W122" s="106">
        <f t="shared" si="33"/>
        <v>1</v>
      </c>
      <c r="Y122" s="106">
        <v>2</v>
      </c>
      <c r="AG122" s="106">
        <f t="shared" si="20"/>
        <v>2</v>
      </c>
      <c r="AH122" s="106">
        <f t="shared" si="21"/>
        <v>0</v>
      </c>
      <c r="AI122" s="106">
        <f t="shared" si="22"/>
        <v>2</v>
      </c>
      <c r="AJ122" s="106">
        <f t="shared" si="23"/>
        <v>-1</v>
      </c>
      <c r="AK122" s="106">
        <f t="shared" si="24"/>
        <v>0</v>
      </c>
      <c r="AL122" s="106">
        <f t="shared" si="25"/>
        <v>0</v>
      </c>
      <c r="AM122" s="106">
        <f t="shared" si="26"/>
        <v>0</v>
      </c>
      <c r="AN122" s="106">
        <f t="shared" si="27"/>
        <v>0</v>
      </c>
      <c r="AO122" s="106">
        <f t="shared" si="28"/>
        <v>0</v>
      </c>
      <c r="AP122" s="106">
        <f t="shared" si="29"/>
        <v>0</v>
      </c>
      <c r="AQ122" s="199">
        <f t="shared" si="30"/>
        <v>1</v>
      </c>
      <c r="AS122" s="202"/>
      <c r="AU122" s="200">
        <v>1</v>
      </c>
      <c r="AX122" s="201"/>
      <c r="AY122" s="217"/>
      <c r="AZ122" s="217"/>
      <c r="BA122" s="217"/>
      <c r="BB122" s="217"/>
      <c r="BC122" s="201"/>
      <c r="BD122" s="200">
        <f t="shared" si="34"/>
        <v>1</v>
      </c>
      <c r="BE122" s="202">
        <f t="shared" si="35"/>
        <v>1</v>
      </c>
      <c r="BH122" s="108">
        <v>517949</v>
      </c>
      <c r="BI122" s="108">
        <v>174506</v>
      </c>
      <c r="BJ122" s="108" t="s">
        <v>415</v>
      </c>
      <c r="BK122" s="108" t="s">
        <v>152</v>
      </c>
      <c r="BM122" s="108" t="s">
        <v>126</v>
      </c>
      <c r="BS122" s="108" t="s">
        <v>136</v>
      </c>
      <c r="BT122" s="108" t="s">
        <v>688</v>
      </c>
      <c r="BU122" s="108" t="s">
        <v>294</v>
      </c>
    </row>
    <row r="123" spans="1:73" ht="20.100000000000001" customHeight="1" x14ac:dyDescent="0.3">
      <c r="A123" s="108" t="s">
        <v>889</v>
      </c>
      <c r="B123" s="108" t="s">
        <v>400</v>
      </c>
      <c r="D123" s="101">
        <v>44256</v>
      </c>
      <c r="E123" s="101">
        <v>45352</v>
      </c>
      <c r="F123" s="101">
        <v>44410</v>
      </c>
      <c r="H123" s="108" t="s">
        <v>205</v>
      </c>
      <c r="I123" s="106" t="s">
        <v>249</v>
      </c>
      <c r="J123" s="188" t="s">
        <v>294</v>
      </c>
      <c r="K123" s="108" t="s">
        <v>890</v>
      </c>
      <c r="L123" s="108" t="s">
        <v>891</v>
      </c>
      <c r="M123" s="108" t="s">
        <v>490</v>
      </c>
      <c r="W123" s="106">
        <f t="shared" si="33"/>
        <v>0</v>
      </c>
      <c r="Z123" s="106">
        <v>1</v>
      </c>
      <c r="AG123" s="106">
        <f t="shared" si="20"/>
        <v>1</v>
      </c>
      <c r="AH123" s="106">
        <f t="shared" si="21"/>
        <v>0</v>
      </c>
      <c r="AI123" s="106">
        <f t="shared" si="22"/>
        <v>0</v>
      </c>
      <c r="AJ123" s="106">
        <f t="shared" si="23"/>
        <v>1</v>
      </c>
      <c r="AK123" s="106">
        <f t="shared" si="24"/>
        <v>0</v>
      </c>
      <c r="AL123" s="106">
        <f t="shared" si="25"/>
        <v>0</v>
      </c>
      <c r="AM123" s="106">
        <f t="shared" si="26"/>
        <v>0</v>
      </c>
      <c r="AN123" s="106">
        <f t="shared" si="27"/>
        <v>0</v>
      </c>
      <c r="AO123" s="106">
        <f t="shared" si="28"/>
        <v>0</v>
      </c>
      <c r="AP123" s="106">
        <f t="shared" si="29"/>
        <v>0</v>
      </c>
      <c r="AQ123" s="199">
        <f t="shared" si="30"/>
        <v>1</v>
      </c>
      <c r="AS123" s="202"/>
      <c r="AT123" s="200">
        <v>1</v>
      </c>
      <c r="AX123" s="201"/>
      <c r="AY123" s="217"/>
      <c r="AZ123" s="217"/>
      <c r="BA123" s="217"/>
      <c r="BB123" s="217"/>
      <c r="BC123" s="201"/>
      <c r="BD123" s="200">
        <f t="shared" si="34"/>
        <v>1</v>
      </c>
      <c r="BE123" s="202">
        <f t="shared" si="35"/>
        <v>1</v>
      </c>
      <c r="BH123" s="108">
        <v>513992</v>
      </c>
      <c r="BI123" s="108">
        <v>169525</v>
      </c>
      <c r="BJ123" s="108" t="s">
        <v>491</v>
      </c>
      <c r="BK123" s="108" t="s">
        <v>145</v>
      </c>
      <c r="BO123" s="108" t="s">
        <v>129</v>
      </c>
      <c r="BP123" s="108" t="s">
        <v>492</v>
      </c>
      <c r="BS123" s="108" t="s">
        <v>136</v>
      </c>
      <c r="BT123" s="108" t="s">
        <v>493</v>
      </c>
      <c r="BU123" s="108" t="s">
        <v>294</v>
      </c>
    </row>
    <row r="124" spans="1:73" ht="20.100000000000001" customHeight="1" x14ac:dyDescent="0.3">
      <c r="A124" s="108" t="s">
        <v>892</v>
      </c>
      <c r="B124" s="108" t="s">
        <v>400</v>
      </c>
      <c r="D124" s="101">
        <v>43689</v>
      </c>
      <c r="E124" s="101">
        <v>44922</v>
      </c>
      <c r="F124" s="101">
        <v>44340</v>
      </c>
      <c r="H124" s="106" t="s">
        <v>205</v>
      </c>
      <c r="I124" s="106" t="s">
        <v>249</v>
      </c>
      <c r="J124" s="188" t="s">
        <v>294</v>
      </c>
      <c r="K124" s="108" t="s">
        <v>893</v>
      </c>
      <c r="L124" s="108" t="s">
        <v>894</v>
      </c>
      <c r="M124" s="108" t="s">
        <v>895</v>
      </c>
      <c r="P124" s="106">
        <v>1</v>
      </c>
      <c r="W124" s="106">
        <f t="shared" si="33"/>
        <v>1</v>
      </c>
      <c r="X124" s="106">
        <v>1</v>
      </c>
      <c r="Z124" s="106">
        <v>1</v>
      </c>
      <c r="AG124" s="106">
        <f t="shared" si="20"/>
        <v>2</v>
      </c>
      <c r="AH124" s="106">
        <f t="shared" si="21"/>
        <v>1</v>
      </c>
      <c r="AI124" s="106">
        <f t="shared" si="22"/>
        <v>0</v>
      </c>
      <c r="AJ124" s="106">
        <f t="shared" si="23"/>
        <v>0</v>
      </c>
      <c r="AK124" s="106">
        <f t="shared" si="24"/>
        <v>0</v>
      </c>
      <c r="AL124" s="106">
        <f t="shared" si="25"/>
        <v>0</v>
      </c>
      <c r="AM124" s="106">
        <f t="shared" si="26"/>
        <v>0</v>
      </c>
      <c r="AN124" s="106">
        <f t="shared" si="27"/>
        <v>0</v>
      </c>
      <c r="AO124" s="106">
        <f t="shared" si="28"/>
        <v>0</v>
      </c>
      <c r="AP124" s="106">
        <f t="shared" si="29"/>
        <v>0</v>
      </c>
      <c r="AQ124" s="199">
        <f t="shared" si="30"/>
        <v>1</v>
      </c>
      <c r="AS124" s="202"/>
      <c r="AT124" s="200">
        <v>1</v>
      </c>
      <c r="AX124" s="201"/>
      <c r="AY124" s="217"/>
      <c r="AZ124" s="217"/>
      <c r="BA124" s="217"/>
      <c r="BB124" s="217"/>
      <c r="BC124" s="201"/>
      <c r="BD124" s="200">
        <f t="shared" si="34"/>
        <v>1</v>
      </c>
      <c r="BE124" s="202">
        <f t="shared" si="35"/>
        <v>1</v>
      </c>
      <c r="BH124" s="108">
        <v>514733</v>
      </c>
      <c r="BI124" s="108">
        <v>172125</v>
      </c>
      <c r="BJ124" s="108" t="s">
        <v>447</v>
      </c>
      <c r="BK124" s="108" t="s">
        <v>156</v>
      </c>
      <c r="BU124" s="108" t="s">
        <v>294</v>
      </c>
    </row>
    <row r="125" spans="1:73" ht="20.100000000000001" customHeight="1" x14ac:dyDescent="0.3">
      <c r="A125" s="108" t="s">
        <v>896</v>
      </c>
      <c r="B125" s="108" t="s">
        <v>400</v>
      </c>
      <c r="C125" s="108" t="s">
        <v>223</v>
      </c>
      <c r="D125" s="101">
        <v>43738</v>
      </c>
      <c r="E125" s="101">
        <v>44834</v>
      </c>
      <c r="F125" s="101">
        <v>43878</v>
      </c>
      <c r="H125" s="108" t="s">
        <v>205</v>
      </c>
      <c r="I125" s="106" t="s">
        <v>249</v>
      </c>
      <c r="J125" s="188" t="s">
        <v>294</v>
      </c>
      <c r="K125" s="108" t="s">
        <v>897</v>
      </c>
      <c r="L125" s="108" t="s">
        <v>898</v>
      </c>
      <c r="M125" s="108" t="s">
        <v>899</v>
      </c>
      <c r="W125" s="106">
        <f t="shared" si="33"/>
        <v>0</v>
      </c>
      <c r="Y125" s="106">
        <v>4</v>
      </c>
      <c r="AG125" s="106">
        <f t="shared" si="20"/>
        <v>4</v>
      </c>
      <c r="AH125" s="106">
        <f t="shared" si="21"/>
        <v>0</v>
      </c>
      <c r="AI125" s="106">
        <f t="shared" si="22"/>
        <v>4</v>
      </c>
      <c r="AJ125" s="106">
        <f t="shared" si="23"/>
        <v>0</v>
      </c>
      <c r="AK125" s="106">
        <f t="shared" si="24"/>
        <v>0</v>
      </c>
      <c r="AL125" s="106">
        <f t="shared" si="25"/>
        <v>0</v>
      </c>
      <c r="AM125" s="106">
        <f t="shared" si="26"/>
        <v>0</v>
      </c>
      <c r="AN125" s="106">
        <f t="shared" si="27"/>
        <v>0</v>
      </c>
      <c r="AO125" s="106">
        <f t="shared" si="28"/>
        <v>0</v>
      </c>
      <c r="AP125" s="106">
        <f t="shared" si="29"/>
        <v>0</v>
      </c>
      <c r="AQ125" s="199">
        <f t="shared" si="30"/>
        <v>4</v>
      </c>
      <c r="AS125" s="202"/>
      <c r="AT125" s="200">
        <v>4</v>
      </c>
      <c r="AX125" s="201"/>
      <c r="AY125" s="217"/>
      <c r="AZ125" s="217"/>
      <c r="BA125" s="217"/>
      <c r="BB125" s="217"/>
      <c r="BC125" s="201"/>
      <c r="BD125" s="200">
        <f t="shared" si="34"/>
        <v>4</v>
      </c>
      <c r="BE125" s="202">
        <f t="shared" si="35"/>
        <v>4</v>
      </c>
      <c r="BH125" s="108">
        <v>516843</v>
      </c>
      <c r="BI125" s="108">
        <v>174266</v>
      </c>
      <c r="BJ125" s="108" t="s">
        <v>391</v>
      </c>
      <c r="BK125" s="108" t="s">
        <v>164</v>
      </c>
      <c r="BO125" s="108" t="s">
        <v>129</v>
      </c>
      <c r="BP125" s="108" t="s">
        <v>900</v>
      </c>
      <c r="BS125" s="108" t="s">
        <v>136</v>
      </c>
      <c r="BT125" s="108" t="s">
        <v>901</v>
      </c>
      <c r="BU125" s="108" t="s">
        <v>294</v>
      </c>
    </row>
    <row r="126" spans="1:73" ht="20.100000000000001" customHeight="1" x14ac:dyDescent="0.3">
      <c r="A126" s="108" t="s">
        <v>902</v>
      </c>
      <c r="B126" s="108" t="s">
        <v>400</v>
      </c>
      <c r="C126" s="108" t="s">
        <v>223</v>
      </c>
      <c r="D126" s="101">
        <v>43780</v>
      </c>
      <c r="E126" s="101">
        <v>44876</v>
      </c>
      <c r="F126" s="101">
        <v>44200</v>
      </c>
      <c r="G126" s="101">
        <v>44810</v>
      </c>
      <c r="H126" s="108" t="s">
        <v>205</v>
      </c>
      <c r="I126" s="106" t="s">
        <v>249</v>
      </c>
      <c r="J126" s="188" t="s">
        <v>294</v>
      </c>
      <c r="K126" s="108" t="s">
        <v>903</v>
      </c>
      <c r="L126" s="108" t="s">
        <v>904</v>
      </c>
      <c r="M126" s="108" t="s">
        <v>905</v>
      </c>
      <c r="W126" s="106">
        <f t="shared" si="33"/>
        <v>0</v>
      </c>
      <c r="X126" s="106">
        <v>3</v>
      </c>
      <c r="AG126" s="106">
        <f t="shared" si="20"/>
        <v>3</v>
      </c>
      <c r="AH126" s="106">
        <f t="shared" si="21"/>
        <v>3</v>
      </c>
      <c r="AI126" s="106">
        <f t="shared" si="22"/>
        <v>0</v>
      </c>
      <c r="AJ126" s="106">
        <f t="shared" si="23"/>
        <v>0</v>
      </c>
      <c r="AK126" s="106">
        <f t="shared" si="24"/>
        <v>0</v>
      </c>
      <c r="AL126" s="106">
        <f t="shared" si="25"/>
        <v>0</v>
      </c>
      <c r="AM126" s="106">
        <f t="shared" si="26"/>
        <v>0</v>
      </c>
      <c r="AN126" s="106">
        <f t="shared" si="27"/>
        <v>0</v>
      </c>
      <c r="AO126" s="106">
        <f t="shared" si="28"/>
        <v>0</v>
      </c>
      <c r="AP126" s="106">
        <f t="shared" si="29"/>
        <v>0</v>
      </c>
      <c r="AQ126" s="199">
        <f t="shared" si="30"/>
        <v>3</v>
      </c>
      <c r="AS126" s="202"/>
      <c r="AT126" s="200">
        <v>3</v>
      </c>
      <c r="AX126" s="201"/>
      <c r="AY126" s="217"/>
      <c r="AZ126" s="217"/>
      <c r="BA126" s="217"/>
      <c r="BB126" s="217"/>
      <c r="BC126" s="201"/>
      <c r="BD126" s="200">
        <f t="shared" si="34"/>
        <v>3</v>
      </c>
      <c r="BE126" s="202">
        <f t="shared" si="35"/>
        <v>3</v>
      </c>
      <c r="BH126" s="108">
        <v>516291</v>
      </c>
      <c r="BI126" s="108">
        <v>173345</v>
      </c>
      <c r="BJ126" s="108" t="s">
        <v>409</v>
      </c>
      <c r="BK126" s="108" t="s">
        <v>155</v>
      </c>
      <c r="BM126" s="108" t="s">
        <v>130</v>
      </c>
      <c r="BS126" s="108" t="s">
        <v>136</v>
      </c>
      <c r="BT126" s="108" t="s">
        <v>410</v>
      </c>
      <c r="BU126" s="108" t="s">
        <v>294</v>
      </c>
    </row>
    <row r="127" spans="1:73" ht="20.100000000000001" customHeight="1" x14ac:dyDescent="0.3">
      <c r="A127" s="108" t="s">
        <v>906</v>
      </c>
      <c r="B127" s="108" t="s">
        <v>518</v>
      </c>
      <c r="D127" s="101">
        <v>44036</v>
      </c>
      <c r="E127" s="101">
        <v>45131</v>
      </c>
      <c r="F127" s="101">
        <v>44501</v>
      </c>
      <c r="H127" s="108" t="s">
        <v>205</v>
      </c>
      <c r="I127" s="106" t="s">
        <v>249</v>
      </c>
      <c r="J127" s="188" t="s">
        <v>294</v>
      </c>
      <c r="K127" s="108" t="s">
        <v>907</v>
      </c>
      <c r="L127" s="108" t="s">
        <v>908</v>
      </c>
      <c r="M127" s="108" t="s">
        <v>466</v>
      </c>
      <c r="W127" s="106">
        <f t="shared" si="33"/>
        <v>0</v>
      </c>
      <c r="Y127" s="106">
        <v>1</v>
      </c>
      <c r="AG127" s="106">
        <f t="shared" si="20"/>
        <v>1</v>
      </c>
      <c r="AH127" s="106">
        <f t="shared" si="21"/>
        <v>0</v>
      </c>
      <c r="AI127" s="106">
        <f t="shared" si="22"/>
        <v>1</v>
      </c>
      <c r="AJ127" s="106">
        <f t="shared" si="23"/>
        <v>0</v>
      </c>
      <c r="AK127" s="106">
        <f t="shared" si="24"/>
        <v>0</v>
      </c>
      <c r="AL127" s="106">
        <f t="shared" si="25"/>
        <v>0</v>
      </c>
      <c r="AM127" s="106">
        <f t="shared" si="26"/>
        <v>0</v>
      </c>
      <c r="AN127" s="106">
        <f t="shared" si="27"/>
        <v>0</v>
      </c>
      <c r="AO127" s="106">
        <f t="shared" si="28"/>
        <v>0</v>
      </c>
      <c r="AP127" s="106">
        <f t="shared" si="29"/>
        <v>0</v>
      </c>
      <c r="AQ127" s="199">
        <f t="shared" si="30"/>
        <v>1</v>
      </c>
      <c r="AS127" s="202"/>
      <c r="AT127" s="200">
        <v>1</v>
      </c>
      <c r="AX127" s="201"/>
      <c r="AY127" s="217"/>
      <c r="AZ127" s="217"/>
      <c r="BA127" s="217"/>
      <c r="BB127" s="217"/>
      <c r="BC127" s="201"/>
      <c r="BD127" s="200">
        <f t="shared" si="34"/>
        <v>1</v>
      </c>
      <c r="BE127" s="202">
        <f t="shared" si="35"/>
        <v>1</v>
      </c>
      <c r="BH127" s="108">
        <v>521330</v>
      </c>
      <c r="BI127" s="108">
        <v>175807</v>
      </c>
      <c r="BJ127" s="108" t="s">
        <v>467</v>
      </c>
      <c r="BK127" s="108" t="s">
        <v>163</v>
      </c>
      <c r="BO127" s="108" t="s">
        <v>129</v>
      </c>
      <c r="BP127" s="108" t="s">
        <v>468</v>
      </c>
      <c r="BS127" s="108" t="s">
        <v>136</v>
      </c>
      <c r="BT127" s="108" t="s">
        <v>469</v>
      </c>
      <c r="BU127" s="108" t="s">
        <v>294</v>
      </c>
    </row>
    <row r="128" spans="1:73" ht="20.100000000000001" customHeight="1" x14ac:dyDescent="0.3">
      <c r="A128" s="108" t="s">
        <v>909</v>
      </c>
      <c r="B128" s="108" t="s">
        <v>387</v>
      </c>
      <c r="D128" s="101">
        <v>44063</v>
      </c>
      <c r="E128" s="101">
        <v>45158</v>
      </c>
      <c r="F128" s="101">
        <v>44537</v>
      </c>
      <c r="G128" s="101">
        <v>44938</v>
      </c>
      <c r="H128" s="108" t="s">
        <v>205</v>
      </c>
      <c r="I128" s="108" t="s">
        <v>302</v>
      </c>
      <c r="J128" s="188" t="s">
        <v>294</v>
      </c>
      <c r="K128" s="108" t="s">
        <v>910</v>
      </c>
      <c r="L128" s="108" t="s">
        <v>911</v>
      </c>
      <c r="M128" s="108" t="s">
        <v>912</v>
      </c>
      <c r="W128" s="106">
        <f t="shared" si="33"/>
        <v>0</v>
      </c>
      <c r="Y128" s="106">
        <v>5</v>
      </c>
      <c r="Z128" s="106">
        <v>4</v>
      </c>
      <c r="AG128" s="106">
        <f t="shared" si="20"/>
        <v>9</v>
      </c>
      <c r="AH128" s="106">
        <f t="shared" si="21"/>
        <v>0</v>
      </c>
      <c r="AI128" s="106">
        <f t="shared" si="22"/>
        <v>5</v>
      </c>
      <c r="AJ128" s="106">
        <f t="shared" si="23"/>
        <v>4</v>
      </c>
      <c r="AK128" s="106">
        <f t="shared" si="24"/>
        <v>0</v>
      </c>
      <c r="AL128" s="106">
        <f t="shared" si="25"/>
        <v>0</v>
      </c>
      <c r="AM128" s="106">
        <f t="shared" si="26"/>
        <v>0</v>
      </c>
      <c r="AN128" s="106">
        <f t="shared" si="27"/>
        <v>0</v>
      </c>
      <c r="AO128" s="106">
        <f t="shared" si="28"/>
        <v>0</v>
      </c>
      <c r="AP128" s="106">
        <f t="shared" si="29"/>
        <v>0</v>
      </c>
      <c r="AQ128" s="199">
        <f t="shared" si="30"/>
        <v>9</v>
      </c>
      <c r="AS128" s="202"/>
      <c r="AT128" s="200">
        <v>9</v>
      </c>
      <c r="AX128" s="201"/>
      <c r="AY128" s="217"/>
      <c r="AZ128" s="217"/>
      <c r="BA128" s="217"/>
      <c r="BB128" s="217"/>
      <c r="BC128" s="201"/>
      <c r="BD128" s="200">
        <f t="shared" si="34"/>
        <v>9</v>
      </c>
      <c r="BE128" s="202">
        <f t="shared" si="35"/>
        <v>9</v>
      </c>
      <c r="BH128" s="108">
        <v>512878</v>
      </c>
      <c r="BI128" s="108">
        <v>174040</v>
      </c>
      <c r="BJ128" s="108" t="s">
        <v>628</v>
      </c>
      <c r="BK128" s="108" t="s">
        <v>148</v>
      </c>
    </row>
    <row r="129" spans="1:73" ht="20.100000000000001" customHeight="1" x14ac:dyDescent="0.3">
      <c r="A129" s="108" t="s">
        <v>913</v>
      </c>
      <c r="B129" s="108" t="s">
        <v>400</v>
      </c>
      <c r="D129" s="101">
        <v>43958</v>
      </c>
      <c r="E129" s="101">
        <v>45053</v>
      </c>
      <c r="F129" s="101">
        <v>44286</v>
      </c>
      <c r="G129" s="101">
        <v>44764</v>
      </c>
      <c r="H129" s="106" t="s">
        <v>205</v>
      </c>
      <c r="I129" s="106" t="s">
        <v>249</v>
      </c>
      <c r="J129" s="188" t="s">
        <v>294</v>
      </c>
      <c r="K129" s="108" t="s">
        <v>914</v>
      </c>
      <c r="L129" s="108" t="s">
        <v>915</v>
      </c>
      <c r="M129" s="108" t="s">
        <v>916</v>
      </c>
      <c r="W129" s="106">
        <f t="shared" si="33"/>
        <v>0</v>
      </c>
      <c r="Z129" s="106">
        <v>5</v>
      </c>
      <c r="AG129" s="106">
        <f t="shared" si="20"/>
        <v>5</v>
      </c>
      <c r="AH129" s="106">
        <f t="shared" si="21"/>
        <v>0</v>
      </c>
      <c r="AI129" s="106">
        <f t="shared" si="22"/>
        <v>0</v>
      </c>
      <c r="AJ129" s="106">
        <f t="shared" si="23"/>
        <v>5</v>
      </c>
      <c r="AK129" s="106">
        <f t="shared" si="24"/>
        <v>0</v>
      </c>
      <c r="AL129" s="106">
        <f t="shared" si="25"/>
        <v>0</v>
      </c>
      <c r="AM129" s="106">
        <f t="shared" si="26"/>
        <v>0</v>
      </c>
      <c r="AN129" s="106">
        <f t="shared" si="27"/>
        <v>0</v>
      </c>
      <c r="AO129" s="106">
        <f t="shared" si="28"/>
        <v>0</v>
      </c>
      <c r="AP129" s="106">
        <f t="shared" si="29"/>
        <v>0</v>
      </c>
      <c r="AQ129" s="199">
        <f t="shared" si="30"/>
        <v>5</v>
      </c>
      <c r="AS129" s="202"/>
      <c r="AT129" s="200">
        <v>5</v>
      </c>
      <c r="AX129" s="201"/>
      <c r="AY129" s="217"/>
      <c r="AZ129" s="217"/>
      <c r="BA129" s="217"/>
      <c r="BB129" s="217"/>
      <c r="BC129" s="201"/>
      <c r="BD129" s="200">
        <f t="shared" si="34"/>
        <v>5</v>
      </c>
      <c r="BE129" s="202">
        <f t="shared" si="35"/>
        <v>5</v>
      </c>
      <c r="BH129" s="108">
        <v>515028</v>
      </c>
      <c r="BI129" s="108">
        <v>172768</v>
      </c>
      <c r="BJ129" s="108" t="s">
        <v>447</v>
      </c>
      <c r="BK129" s="108" t="s">
        <v>156</v>
      </c>
      <c r="BU129" s="108" t="s">
        <v>294</v>
      </c>
    </row>
    <row r="130" spans="1:73" ht="20.100000000000001" customHeight="1" x14ac:dyDescent="0.3">
      <c r="A130" s="108" t="s">
        <v>917</v>
      </c>
      <c r="B130" s="108" t="s">
        <v>387</v>
      </c>
      <c r="D130" s="101">
        <v>43901</v>
      </c>
      <c r="E130" s="101">
        <v>44996</v>
      </c>
      <c r="F130" s="101">
        <v>44286</v>
      </c>
      <c r="H130" s="106" t="s">
        <v>205</v>
      </c>
      <c r="I130" s="106" t="s">
        <v>249</v>
      </c>
      <c r="J130" s="188" t="s">
        <v>294</v>
      </c>
      <c r="K130" s="108" t="s">
        <v>918</v>
      </c>
      <c r="L130" s="108" t="s">
        <v>919</v>
      </c>
      <c r="M130" s="108" t="s">
        <v>920</v>
      </c>
      <c r="Q130" s="106">
        <v>1</v>
      </c>
      <c r="W130" s="106">
        <f t="shared" ref="W130:W161" si="36">SUM(N130:V130)</f>
        <v>1</v>
      </c>
      <c r="AB130" s="106">
        <v>1</v>
      </c>
      <c r="AG130" s="106">
        <f t="shared" ref="AG130:AG193" si="37">SUM(X130:AD130)</f>
        <v>1</v>
      </c>
      <c r="AH130" s="106">
        <f t="shared" ref="AH130:AH193" si="38">X130-N130</f>
        <v>0</v>
      </c>
      <c r="AI130" s="106">
        <f t="shared" ref="AI130:AI193" si="39">Y130-O130</f>
        <v>0</v>
      </c>
      <c r="AJ130" s="106">
        <f t="shared" ref="AJ130:AJ193" si="40">Z130-P130</f>
        <v>0</v>
      </c>
      <c r="AK130" s="106">
        <f t="shared" ref="AK130:AK193" si="41">AA130-Q130</f>
        <v>-1</v>
      </c>
      <c r="AL130" s="106">
        <f t="shared" ref="AL130:AL193" si="42">AB130-R130</f>
        <v>1</v>
      </c>
      <c r="AM130" s="106">
        <f t="shared" ref="AM130:AM193" si="43">AC130-S130</f>
        <v>0</v>
      </c>
      <c r="AN130" s="106">
        <f t="shared" ref="AN130:AN193" si="44">AD130-T130</f>
        <v>0</v>
      </c>
      <c r="AO130" s="106">
        <f t="shared" ref="AO130:AO193" si="45">AE130-U130</f>
        <v>0</v>
      </c>
      <c r="AP130" s="106">
        <f t="shared" ref="AP130:AP193" si="46">AF130-V130</f>
        <v>0</v>
      </c>
      <c r="AQ130" s="199">
        <f t="shared" ref="AQ130:AQ193" si="47">AG130-W130</f>
        <v>0</v>
      </c>
      <c r="AS130" s="202"/>
      <c r="AT130" s="200">
        <v>0</v>
      </c>
      <c r="AX130" s="201"/>
      <c r="AY130" s="217"/>
      <c r="AZ130" s="217"/>
      <c r="BA130" s="217"/>
      <c r="BB130" s="217"/>
      <c r="BC130" s="201"/>
      <c r="BD130" s="200">
        <f t="shared" ref="BD130:BD161" si="48">SUM(AT130:AX130)</f>
        <v>0</v>
      </c>
      <c r="BE130" s="202">
        <f t="shared" ref="BE130:BE161" si="49">SUM(AT130:BC130)</f>
        <v>0</v>
      </c>
      <c r="BH130" s="108">
        <v>517948</v>
      </c>
      <c r="BI130" s="108">
        <v>172696</v>
      </c>
      <c r="BJ130" s="108" t="s">
        <v>462</v>
      </c>
      <c r="BK130" s="108" t="s">
        <v>144</v>
      </c>
    </row>
    <row r="131" spans="1:73" ht="20.100000000000001" customHeight="1" x14ac:dyDescent="0.3">
      <c r="A131" s="108" t="s">
        <v>921</v>
      </c>
      <c r="B131" s="108" t="s">
        <v>387</v>
      </c>
      <c r="D131" s="101">
        <v>43992</v>
      </c>
      <c r="E131" s="101">
        <v>45087</v>
      </c>
      <c r="F131" s="101">
        <v>44286</v>
      </c>
      <c r="H131" s="108" t="s">
        <v>205</v>
      </c>
      <c r="I131" s="106" t="s">
        <v>249</v>
      </c>
      <c r="J131" s="188" t="s">
        <v>294</v>
      </c>
      <c r="K131" s="108" t="s">
        <v>922</v>
      </c>
      <c r="L131" s="108" t="s">
        <v>923</v>
      </c>
      <c r="M131" s="108" t="s">
        <v>924</v>
      </c>
      <c r="O131" s="106">
        <v>1</v>
      </c>
      <c r="W131" s="106">
        <f t="shared" si="36"/>
        <v>1</v>
      </c>
      <c r="AB131" s="106">
        <v>2</v>
      </c>
      <c r="AG131" s="106">
        <f t="shared" si="37"/>
        <v>2</v>
      </c>
      <c r="AH131" s="106">
        <f t="shared" si="38"/>
        <v>0</v>
      </c>
      <c r="AI131" s="106">
        <f t="shared" si="39"/>
        <v>-1</v>
      </c>
      <c r="AJ131" s="106">
        <f t="shared" si="40"/>
        <v>0</v>
      </c>
      <c r="AK131" s="106">
        <f t="shared" si="41"/>
        <v>0</v>
      </c>
      <c r="AL131" s="106">
        <f t="shared" si="42"/>
        <v>2</v>
      </c>
      <c r="AM131" s="106">
        <f t="shared" si="43"/>
        <v>0</v>
      </c>
      <c r="AN131" s="106">
        <f t="shared" si="44"/>
        <v>0</v>
      </c>
      <c r="AO131" s="106">
        <f t="shared" si="45"/>
        <v>0</v>
      </c>
      <c r="AP131" s="106">
        <f t="shared" si="46"/>
        <v>0</v>
      </c>
      <c r="AQ131" s="199">
        <f t="shared" si="47"/>
        <v>1</v>
      </c>
      <c r="AS131" s="202"/>
      <c r="AT131" s="200">
        <v>1</v>
      </c>
      <c r="AX131" s="201"/>
      <c r="AY131" s="217"/>
      <c r="AZ131" s="217"/>
      <c r="BA131" s="217"/>
      <c r="BB131" s="217"/>
      <c r="BC131" s="201"/>
      <c r="BD131" s="200">
        <f t="shared" si="48"/>
        <v>1</v>
      </c>
      <c r="BE131" s="202">
        <f t="shared" si="49"/>
        <v>1</v>
      </c>
      <c r="BH131" s="108">
        <v>514203</v>
      </c>
      <c r="BI131" s="108">
        <v>169911</v>
      </c>
      <c r="BJ131" s="108" t="s">
        <v>491</v>
      </c>
      <c r="BK131" s="108" t="s">
        <v>145</v>
      </c>
      <c r="BS131" s="108" t="s">
        <v>136</v>
      </c>
      <c r="BT131" s="108" t="s">
        <v>493</v>
      </c>
    </row>
    <row r="132" spans="1:73" ht="20.100000000000001" customHeight="1" x14ac:dyDescent="0.3">
      <c r="A132" s="108" t="s">
        <v>925</v>
      </c>
      <c r="B132" s="108" t="s">
        <v>393</v>
      </c>
      <c r="D132" s="101">
        <v>44253</v>
      </c>
      <c r="E132" s="101">
        <v>45348</v>
      </c>
      <c r="F132" s="101">
        <v>44410</v>
      </c>
      <c r="G132" s="101">
        <v>44713</v>
      </c>
      <c r="H132" s="106" t="s">
        <v>205</v>
      </c>
      <c r="I132" s="106" t="s">
        <v>249</v>
      </c>
      <c r="J132" s="188" t="s">
        <v>294</v>
      </c>
      <c r="K132" s="108" t="s">
        <v>926</v>
      </c>
      <c r="L132" s="108" t="s">
        <v>927</v>
      </c>
      <c r="M132" s="108" t="s">
        <v>928</v>
      </c>
      <c r="P132" s="106">
        <v>1</v>
      </c>
      <c r="W132" s="106">
        <f t="shared" si="36"/>
        <v>1</v>
      </c>
      <c r="Y132" s="106">
        <v>1</v>
      </c>
      <c r="Z132" s="106">
        <v>1</v>
      </c>
      <c r="AG132" s="106">
        <f t="shared" si="37"/>
        <v>2</v>
      </c>
      <c r="AH132" s="106">
        <f t="shared" si="38"/>
        <v>0</v>
      </c>
      <c r="AI132" s="106">
        <f t="shared" si="39"/>
        <v>1</v>
      </c>
      <c r="AJ132" s="106">
        <f t="shared" si="40"/>
        <v>0</v>
      </c>
      <c r="AK132" s="106">
        <f t="shared" si="41"/>
        <v>0</v>
      </c>
      <c r="AL132" s="106">
        <f t="shared" si="42"/>
        <v>0</v>
      </c>
      <c r="AM132" s="106">
        <f t="shared" si="43"/>
        <v>0</v>
      </c>
      <c r="AN132" s="106">
        <f t="shared" si="44"/>
        <v>0</v>
      </c>
      <c r="AO132" s="106">
        <f t="shared" si="45"/>
        <v>0</v>
      </c>
      <c r="AP132" s="106">
        <f t="shared" si="46"/>
        <v>0</v>
      </c>
      <c r="AQ132" s="199">
        <f t="shared" si="47"/>
        <v>1</v>
      </c>
      <c r="AS132" s="202"/>
      <c r="AT132" s="200">
        <v>1</v>
      </c>
      <c r="AX132" s="201"/>
      <c r="AY132" s="217"/>
      <c r="AZ132" s="217"/>
      <c r="BA132" s="217"/>
      <c r="BB132" s="217"/>
      <c r="BC132" s="201"/>
      <c r="BD132" s="200">
        <f t="shared" si="48"/>
        <v>1</v>
      </c>
      <c r="BE132" s="202">
        <f t="shared" si="49"/>
        <v>1</v>
      </c>
      <c r="BH132" s="108">
        <v>512962</v>
      </c>
      <c r="BI132" s="108">
        <v>173989</v>
      </c>
      <c r="BJ132" s="108" t="s">
        <v>628</v>
      </c>
      <c r="BK132" s="108" t="s">
        <v>148</v>
      </c>
    </row>
    <row r="133" spans="1:73" ht="20.100000000000001" customHeight="1" x14ac:dyDescent="0.3">
      <c r="A133" s="108" t="s">
        <v>929</v>
      </c>
      <c r="B133" s="108" t="s">
        <v>423</v>
      </c>
      <c r="D133" s="101">
        <v>43957</v>
      </c>
      <c r="E133" s="101">
        <v>45052</v>
      </c>
      <c r="F133" s="101">
        <v>44256</v>
      </c>
      <c r="G133" s="101">
        <v>44817</v>
      </c>
      <c r="H133" s="108" t="s">
        <v>205</v>
      </c>
      <c r="I133" s="106" t="s">
        <v>249</v>
      </c>
      <c r="J133" s="188" t="s">
        <v>294</v>
      </c>
      <c r="K133" s="108" t="s">
        <v>930</v>
      </c>
      <c r="L133" s="108" t="s">
        <v>931</v>
      </c>
      <c r="M133" s="108" t="s">
        <v>932</v>
      </c>
      <c r="O133" s="106">
        <v>1</v>
      </c>
      <c r="R133" s="106">
        <v>1</v>
      </c>
      <c r="W133" s="106">
        <f t="shared" si="36"/>
        <v>2</v>
      </c>
      <c r="AB133" s="106">
        <v>1</v>
      </c>
      <c r="AG133" s="106">
        <f t="shared" si="37"/>
        <v>1</v>
      </c>
      <c r="AH133" s="106">
        <f t="shared" si="38"/>
        <v>0</v>
      </c>
      <c r="AI133" s="106">
        <f t="shared" si="39"/>
        <v>-1</v>
      </c>
      <c r="AJ133" s="106">
        <f t="shared" si="40"/>
        <v>0</v>
      </c>
      <c r="AK133" s="106">
        <f t="shared" si="41"/>
        <v>0</v>
      </c>
      <c r="AL133" s="106">
        <f t="shared" si="42"/>
        <v>0</v>
      </c>
      <c r="AM133" s="106">
        <f t="shared" si="43"/>
        <v>0</v>
      </c>
      <c r="AN133" s="106">
        <f t="shared" si="44"/>
        <v>0</v>
      </c>
      <c r="AO133" s="106">
        <f t="shared" si="45"/>
        <v>0</v>
      </c>
      <c r="AP133" s="106">
        <f t="shared" si="46"/>
        <v>0</v>
      </c>
      <c r="AQ133" s="199">
        <f t="shared" si="47"/>
        <v>-1</v>
      </c>
      <c r="AS133" s="202"/>
      <c r="AT133" s="200">
        <v>-1</v>
      </c>
      <c r="AX133" s="201"/>
      <c r="AY133" s="217"/>
      <c r="AZ133" s="217"/>
      <c r="BA133" s="217"/>
      <c r="BB133" s="217"/>
      <c r="BC133" s="201"/>
      <c r="BD133" s="200">
        <f t="shared" si="48"/>
        <v>-1</v>
      </c>
      <c r="BE133" s="202">
        <f t="shared" si="49"/>
        <v>-1</v>
      </c>
      <c r="BH133" s="108">
        <v>518373</v>
      </c>
      <c r="BI133" s="108">
        <v>174608</v>
      </c>
      <c r="BJ133" s="108" t="s">
        <v>415</v>
      </c>
      <c r="BK133" s="108" t="s">
        <v>152</v>
      </c>
      <c r="BS133" s="108" t="s">
        <v>136</v>
      </c>
      <c r="BT133" s="108" t="s">
        <v>416</v>
      </c>
      <c r="BU133" s="108" t="s">
        <v>294</v>
      </c>
    </row>
    <row r="134" spans="1:73" ht="20.100000000000001" customHeight="1" x14ac:dyDescent="0.3">
      <c r="A134" s="108" t="s">
        <v>933</v>
      </c>
      <c r="B134" s="108" t="s">
        <v>423</v>
      </c>
      <c r="D134" s="101">
        <v>44126</v>
      </c>
      <c r="E134" s="101">
        <v>45221</v>
      </c>
      <c r="F134" s="101">
        <v>44593</v>
      </c>
      <c r="H134" s="108" t="s">
        <v>205</v>
      </c>
      <c r="I134" s="106" t="s">
        <v>249</v>
      </c>
      <c r="J134" s="188" t="s">
        <v>294</v>
      </c>
      <c r="K134" s="108" t="s">
        <v>934</v>
      </c>
      <c r="L134" s="108" t="s">
        <v>935</v>
      </c>
      <c r="M134" s="108" t="s">
        <v>936</v>
      </c>
      <c r="P134" s="106">
        <v>1</v>
      </c>
      <c r="W134" s="106">
        <f t="shared" si="36"/>
        <v>1</v>
      </c>
      <c r="X134" s="106">
        <v>7</v>
      </c>
      <c r="AG134" s="106">
        <f t="shared" si="37"/>
        <v>7</v>
      </c>
      <c r="AH134" s="106">
        <f t="shared" si="38"/>
        <v>7</v>
      </c>
      <c r="AI134" s="106">
        <f t="shared" si="39"/>
        <v>0</v>
      </c>
      <c r="AJ134" s="106">
        <f t="shared" si="40"/>
        <v>-1</v>
      </c>
      <c r="AK134" s="106">
        <f t="shared" si="41"/>
        <v>0</v>
      </c>
      <c r="AL134" s="106">
        <f t="shared" si="42"/>
        <v>0</v>
      </c>
      <c r="AM134" s="106">
        <f t="shared" si="43"/>
        <v>0</v>
      </c>
      <c r="AN134" s="106">
        <f t="shared" si="44"/>
        <v>0</v>
      </c>
      <c r="AO134" s="106">
        <f t="shared" si="45"/>
        <v>0</v>
      </c>
      <c r="AP134" s="106">
        <f t="shared" si="46"/>
        <v>0</v>
      </c>
      <c r="AQ134" s="199">
        <f t="shared" si="47"/>
        <v>6</v>
      </c>
      <c r="AS134" s="202"/>
      <c r="AU134" s="200">
        <v>6</v>
      </c>
      <c r="AX134" s="201"/>
      <c r="AY134" s="217"/>
      <c r="AZ134" s="217"/>
      <c r="BA134" s="217"/>
      <c r="BB134" s="217"/>
      <c r="BC134" s="201"/>
      <c r="BD134" s="200">
        <f t="shared" si="48"/>
        <v>6</v>
      </c>
      <c r="BE134" s="202">
        <f t="shared" si="49"/>
        <v>6</v>
      </c>
      <c r="BH134" s="108">
        <v>519849</v>
      </c>
      <c r="BI134" s="108">
        <v>175357</v>
      </c>
      <c r="BJ134" s="108" t="s">
        <v>806</v>
      </c>
      <c r="BK134" s="108" t="s">
        <v>151</v>
      </c>
      <c r="BU134" s="108" t="s">
        <v>294</v>
      </c>
    </row>
    <row r="135" spans="1:73" ht="20.100000000000001" customHeight="1" x14ac:dyDescent="0.3">
      <c r="A135" s="108" t="s">
        <v>937</v>
      </c>
      <c r="B135" s="108" t="s">
        <v>387</v>
      </c>
      <c r="D135" s="101">
        <v>43916</v>
      </c>
      <c r="E135" s="101">
        <v>45011</v>
      </c>
      <c r="F135" s="101">
        <v>44256</v>
      </c>
      <c r="G135" s="101">
        <v>44932</v>
      </c>
      <c r="H135" s="108" t="s">
        <v>205</v>
      </c>
      <c r="I135" s="106" t="s">
        <v>249</v>
      </c>
      <c r="J135" s="188" t="s">
        <v>294</v>
      </c>
      <c r="K135" s="108" t="s">
        <v>938</v>
      </c>
      <c r="L135" s="108" t="s">
        <v>939</v>
      </c>
      <c r="M135" s="108" t="s">
        <v>940</v>
      </c>
      <c r="P135" s="106">
        <v>1</v>
      </c>
      <c r="W135" s="106">
        <f t="shared" si="36"/>
        <v>1</v>
      </c>
      <c r="AA135" s="106">
        <v>1</v>
      </c>
      <c r="AG135" s="106">
        <f t="shared" si="37"/>
        <v>1</v>
      </c>
      <c r="AH135" s="106">
        <f t="shared" si="38"/>
        <v>0</v>
      </c>
      <c r="AI135" s="106">
        <f t="shared" si="39"/>
        <v>0</v>
      </c>
      <c r="AJ135" s="106">
        <f t="shared" si="40"/>
        <v>-1</v>
      </c>
      <c r="AK135" s="106">
        <f t="shared" si="41"/>
        <v>1</v>
      </c>
      <c r="AL135" s="106">
        <f t="shared" si="42"/>
        <v>0</v>
      </c>
      <c r="AM135" s="106">
        <f t="shared" si="43"/>
        <v>0</v>
      </c>
      <c r="AN135" s="106">
        <f t="shared" si="44"/>
        <v>0</v>
      </c>
      <c r="AO135" s="106">
        <f t="shared" si="45"/>
        <v>0</v>
      </c>
      <c r="AP135" s="106">
        <f t="shared" si="46"/>
        <v>0</v>
      </c>
      <c r="AQ135" s="199">
        <f t="shared" si="47"/>
        <v>0</v>
      </c>
      <c r="AS135" s="202"/>
      <c r="AT135" s="200">
        <v>0</v>
      </c>
      <c r="AX135" s="201"/>
      <c r="AY135" s="217"/>
      <c r="AZ135" s="217"/>
      <c r="BA135" s="217"/>
      <c r="BB135" s="217"/>
      <c r="BC135" s="201"/>
      <c r="BD135" s="200">
        <f t="shared" si="48"/>
        <v>0</v>
      </c>
      <c r="BE135" s="202">
        <f t="shared" si="49"/>
        <v>0</v>
      </c>
      <c r="BH135" s="108">
        <v>521893</v>
      </c>
      <c r="BI135" s="108">
        <v>177129</v>
      </c>
      <c r="BJ135" s="108" t="s">
        <v>421</v>
      </c>
      <c r="BK135" s="108" t="s">
        <v>142</v>
      </c>
    </row>
    <row r="136" spans="1:73" ht="20.100000000000001" customHeight="1" x14ac:dyDescent="0.3">
      <c r="A136" s="108" t="s">
        <v>941</v>
      </c>
      <c r="B136" s="108" t="s">
        <v>387</v>
      </c>
      <c r="D136" s="101">
        <v>44320</v>
      </c>
      <c r="E136" s="101">
        <v>45416</v>
      </c>
      <c r="F136" s="101">
        <v>44593</v>
      </c>
      <c r="H136" s="108" t="s">
        <v>205</v>
      </c>
      <c r="I136" s="108" t="s">
        <v>302</v>
      </c>
      <c r="J136" s="188" t="s">
        <v>294</v>
      </c>
      <c r="K136" s="108" t="s">
        <v>942</v>
      </c>
      <c r="L136" s="108" t="s">
        <v>943</v>
      </c>
      <c r="M136" s="108" t="s">
        <v>944</v>
      </c>
      <c r="W136" s="106">
        <f t="shared" si="36"/>
        <v>0</v>
      </c>
      <c r="X136" s="106">
        <v>5</v>
      </c>
      <c r="Y136" s="106">
        <v>3</v>
      </c>
      <c r="AG136" s="106">
        <f t="shared" si="37"/>
        <v>8</v>
      </c>
      <c r="AH136" s="106">
        <f t="shared" si="38"/>
        <v>5</v>
      </c>
      <c r="AI136" s="106">
        <f t="shared" si="39"/>
        <v>3</v>
      </c>
      <c r="AJ136" s="106">
        <f t="shared" si="40"/>
        <v>0</v>
      </c>
      <c r="AK136" s="106">
        <f t="shared" si="41"/>
        <v>0</v>
      </c>
      <c r="AL136" s="106">
        <f t="shared" si="42"/>
        <v>0</v>
      </c>
      <c r="AM136" s="106">
        <f t="shared" si="43"/>
        <v>0</v>
      </c>
      <c r="AN136" s="106">
        <f t="shared" si="44"/>
        <v>0</v>
      </c>
      <c r="AO136" s="106">
        <f t="shared" si="45"/>
        <v>0</v>
      </c>
      <c r="AP136" s="106">
        <f t="shared" si="46"/>
        <v>0</v>
      </c>
      <c r="AQ136" s="199">
        <f t="shared" si="47"/>
        <v>8</v>
      </c>
      <c r="AR136" s="200" t="s">
        <v>294</v>
      </c>
      <c r="AS136" s="202"/>
      <c r="AU136" s="200">
        <v>8</v>
      </c>
      <c r="AX136" s="201"/>
      <c r="BC136" s="201"/>
      <c r="BD136" s="200">
        <f t="shared" si="48"/>
        <v>8</v>
      </c>
      <c r="BE136" s="202">
        <f t="shared" si="49"/>
        <v>8</v>
      </c>
      <c r="BH136" s="108">
        <v>515045</v>
      </c>
      <c r="BI136" s="108">
        <v>171153</v>
      </c>
      <c r="BJ136" s="108" t="s">
        <v>427</v>
      </c>
      <c r="BK136" s="108" t="s">
        <v>162</v>
      </c>
      <c r="BU136" s="108" t="s">
        <v>294</v>
      </c>
    </row>
    <row r="137" spans="1:73" ht="20.100000000000001" customHeight="1" x14ac:dyDescent="0.3">
      <c r="A137" s="108" t="s">
        <v>941</v>
      </c>
      <c r="B137" s="108" t="s">
        <v>387</v>
      </c>
      <c r="D137" s="101">
        <v>44320</v>
      </c>
      <c r="E137" s="101">
        <v>45416</v>
      </c>
      <c r="F137" s="101">
        <v>44593</v>
      </c>
      <c r="H137" s="108" t="s">
        <v>205</v>
      </c>
      <c r="I137" s="108" t="s">
        <v>300</v>
      </c>
      <c r="J137" s="188" t="s">
        <v>294</v>
      </c>
      <c r="K137" s="108" t="s">
        <v>942</v>
      </c>
      <c r="L137" s="108" t="s">
        <v>943</v>
      </c>
      <c r="M137" s="108" t="s">
        <v>944</v>
      </c>
      <c r="W137" s="106">
        <f t="shared" si="36"/>
        <v>0</v>
      </c>
      <c r="X137" s="106">
        <v>6</v>
      </c>
      <c r="AG137" s="106">
        <f t="shared" si="37"/>
        <v>6</v>
      </c>
      <c r="AH137" s="106">
        <f t="shared" si="38"/>
        <v>6</v>
      </c>
      <c r="AI137" s="106">
        <f t="shared" si="39"/>
        <v>0</v>
      </c>
      <c r="AJ137" s="106">
        <f t="shared" si="40"/>
        <v>0</v>
      </c>
      <c r="AK137" s="106">
        <f t="shared" si="41"/>
        <v>0</v>
      </c>
      <c r="AL137" s="106">
        <f t="shared" si="42"/>
        <v>0</v>
      </c>
      <c r="AM137" s="106">
        <f t="shared" si="43"/>
        <v>0</v>
      </c>
      <c r="AN137" s="106">
        <f t="shared" si="44"/>
        <v>0</v>
      </c>
      <c r="AO137" s="106">
        <f t="shared" si="45"/>
        <v>0</v>
      </c>
      <c r="AP137" s="106">
        <f t="shared" si="46"/>
        <v>0</v>
      </c>
      <c r="AQ137" s="199">
        <f t="shared" si="47"/>
        <v>6</v>
      </c>
      <c r="AR137" s="200" t="s">
        <v>294</v>
      </c>
      <c r="AS137" s="202"/>
      <c r="AU137" s="200">
        <v>6</v>
      </c>
      <c r="AX137" s="201"/>
      <c r="BC137" s="201"/>
      <c r="BD137" s="200">
        <f t="shared" si="48"/>
        <v>6</v>
      </c>
      <c r="BE137" s="202">
        <f t="shared" si="49"/>
        <v>6</v>
      </c>
      <c r="BH137" s="108">
        <v>515045</v>
      </c>
      <c r="BI137" s="108">
        <v>171153</v>
      </c>
      <c r="BJ137" s="108" t="s">
        <v>427</v>
      </c>
      <c r="BK137" s="108" t="s">
        <v>162</v>
      </c>
      <c r="BU137" s="108" t="s">
        <v>294</v>
      </c>
    </row>
    <row r="138" spans="1:73" ht="20.100000000000001" customHeight="1" x14ac:dyDescent="0.3">
      <c r="A138" s="108" t="s">
        <v>945</v>
      </c>
      <c r="B138" s="108" t="s">
        <v>518</v>
      </c>
      <c r="D138" s="101">
        <v>44144</v>
      </c>
      <c r="E138" s="101">
        <v>45239</v>
      </c>
      <c r="F138" s="101">
        <v>44440</v>
      </c>
      <c r="H138" s="106" t="s">
        <v>205</v>
      </c>
      <c r="I138" s="106" t="s">
        <v>249</v>
      </c>
      <c r="J138" s="188" t="s">
        <v>294</v>
      </c>
      <c r="K138" s="108" t="s">
        <v>946</v>
      </c>
      <c r="L138" s="108" t="s">
        <v>947</v>
      </c>
      <c r="M138" s="108" t="s">
        <v>948</v>
      </c>
      <c r="O138" s="106">
        <v>1</v>
      </c>
      <c r="W138" s="106">
        <f t="shared" si="36"/>
        <v>1</v>
      </c>
      <c r="X138" s="106">
        <v>1</v>
      </c>
      <c r="Y138" s="106">
        <v>1</v>
      </c>
      <c r="AG138" s="106">
        <f t="shared" si="37"/>
        <v>2</v>
      </c>
      <c r="AH138" s="106">
        <f t="shared" si="38"/>
        <v>1</v>
      </c>
      <c r="AI138" s="106">
        <f t="shared" si="39"/>
        <v>0</v>
      </c>
      <c r="AJ138" s="106">
        <f t="shared" si="40"/>
        <v>0</v>
      </c>
      <c r="AK138" s="106">
        <f t="shared" si="41"/>
        <v>0</v>
      </c>
      <c r="AL138" s="106">
        <f t="shared" si="42"/>
        <v>0</v>
      </c>
      <c r="AM138" s="106">
        <f t="shared" si="43"/>
        <v>0</v>
      </c>
      <c r="AN138" s="106">
        <f t="shared" si="44"/>
        <v>0</v>
      </c>
      <c r="AO138" s="106">
        <f t="shared" si="45"/>
        <v>0</v>
      </c>
      <c r="AP138" s="106">
        <f t="shared" si="46"/>
        <v>0</v>
      </c>
      <c r="AQ138" s="199">
        <f t="shared" si="47"/>
        <v>1</v>
      </c>
      <c r="AS138" s="202"/>
      <c r="AT138" s="200">
        <v>1</v>
      </c>
      <c r="AX138" s="201"/>
      <c r="AY138" s="217"/>
      <c r="AZ138" s="217"/>
      <c r="BA138" s="217"/>
      <c r="BB138" s="217"/>
      <c r="BC138" s="201"/>
      <c r="BD138" s="200">
        <f t="shared" si="48"/>
        <v>1</v>
      </c>
      <c r="BE138" s="202">
        <f t="shared" si="49"/>
        <v>1</v>
      </c>
      <c r="BH138" s="108">
        <v>520903</v>
      </c>
      <c r="BI138" s="108">
        <v>175430</v>
      </c>
      <c r="BJ138" s="108" t="s">
        <v>397</v>
      </c>
      <c r="BK138" s="108" t="s">
        <v>125</v>
      </c>
      <c r="BM138" s="108" t="s">
        <v>125</v>
      </c>
      <c r="BU138" s="108" t="s">
        <v>294</v>
      </c>
    </row>
    <row r="139" spans="1:73" ht="20.100000000000001" customHeight="1" x14ac:dyDescent="0.3">
      <c r="A139" s="108" t="s">
        <v>949</v>
      </c>
      <c r="B139" s="108" t="s">
        <v>400</v>
      </c>
      <c r="D139" s="101">
        <v>44043</v>
      </c>
      <c r="E139" s="101">
        <v>45138</v>
      </c>
      <c r="F139" s="101">
        <v>44105</v>
      </c>
      <c r="H139" s="106" t="s">
        <v>205</v>
      </c>
      <c r="I139" s="106" t="s">
        <v>249</v>
      </c>
      <c r="J139" s="188" t="s">
        <v>294</v>
      </c>
      <c r="K139" s="108" t="s">
        <v>950</v>
      </c>
      <c r="L139" s="108" t="s">
        <v>951</v>
      </c>
      <c r="M139" s="108" t="s">
        <v>952</v>
      </c>
      <c r="O139" s="106">
        <v>1</v>
      </c>
      <c r="W139" s="106">
        <f t="shared" si="36"/>
        <v>1</v>
      </c>
      <c r="X139" s="106">
        <v>2</v>
      </c>
      <c r="Y139" s="106">
        <v>1</v>
      </c>
      <c r="AG139" s="106">
        <f t="shared" si="37"/>
        <v>3</v>
      </c>
      <c r="AH139" s="106">
        <f t="shared" si="38"/>
        <v>2</v>
      </c>
      <c r="AI139" s="106">
        <f t="shared" si="39"/>
        <v>0</v>
      </c>
      <c r="AJ139" s="106">
        <f t="shared" si="40"/>
        <v>0</v>
      </c>
      <c r="AK139" s="106">
        <f t="shared" si="41"/>
        <v>0</v>
      </c>
      <c r="AL139" s="106">
        <f t="shared" si="42"/>
        <v>0</v>
      </c>
      <c r="AM139" s="106">
        <f t="shared" si="43"/>
        <v>0</v>
      </c>
      <c r="AN139" s="106">
        <f t="shared" si="44"/>
        <v>0</v>
      </c>
      <c r="AO139" s="106">
        <f t="shared" si="45"/>
        <v>0</v>
      </c>
      <c r="AP139" s="106">
        <f t="shared" si="46"/>
        <v>0</v>
      </c>
      <c r="AQ139" s="199">
        <f t="shared" si="47"/>
        <v>2</v>
      </c>
      <c r="AS139" s="202"/>
      <c r="AT139" s="200">
        <v>2</v>
      </c>
      <c r="AX139" s="201"/>
      <c r="AY139" s="217"/>
      <c r="AZ139" s="217"/>
      <c r="BA139" s="217"/>
      <c r="BB139" s="217"/>
      <c r="BC139" s="201"/>
      <c r="BD139" s="200">
        <f t="shared" si="48"/>
        <v>2</v>
      </c>
      <c r="BE139" s="202">
        <f t="shared" si="49"/>
        <v>2</v>
      </c>
      <c r="BH139" s="108">
        <v>516334</v>
      </c>
      <c r="BI139" s="108">
        <v>173358</v>
      </c>
      <c r="BJ139" s="108" t="s">
        <v>409</v>
      </c>
      <c r="BK139" s="108" t="s">
        <v>155</v>
      </c>
      <c r="BM139" s="108" t="s">
        <v>130</v>
      </c>
      <c r="BS139" s="108" t="s">
        <v>136</v>
      </c>
      <c r="BT139" s="108" t="s">
        <v>410</v>
      </c>
      <c r="BU139" s="108" t="s">
        <v>294</v>
      </c>
    </row>
    <row r="140" spans="1:73" ht="20.100000000000001" customHeight="1" x14ac:dyDescent="0.3">
      <c r="A140" s="108" t="s">
        <v>953</v>
      </c>
      <c r="B140" s="108" t="s">
        <v>400</v>
      </c>
      <c r="C140" s="108" t="s">
        <v>223</v>
      </c>
      <c r="D140" s="101">
        <v>43922</v>
      </c>
      <c r="E140" s="101">
        <v>45017</v>
      </c>
      <c r="F140" s="101">
        <v>44075</v>
      </c>
      <c r="H140" s="108" t="s">
        <v>205</v>
      </c>
      <c r="I140" s="106" t="s">
        <v>249</v>
      </c>
      <c r="J140" s="188" t="s">
        <v>294</v>
      </c>
      <c r="K140" s="108" t="s">
        <v>954</v>
      </c>
      <c r="L140" s="108" t="s">
        <v>955</v>
      </c>
      <c r="M140" s="108" t="s">
        <v>956</v>
      </c>
      <c r="W140" s="106">
        <f t="shared" si="36"/>
        <v>0</v>
      </c>
      <c r="AA140" s="106">
        <v>1</v>
      </c>
      <c r="AG140" s="106">
        <f t="shared" si="37"/>
        <v>1</v>
      </c>
      <c r="AH140" s="106">
        <f t="shared" si="38"/>
        <v>0</v>
      </c>
      <c r="AI140" s="106">
        <f t="shared" si="39"/>
        <v>0</v>
      </c>
      <c r="AJ140" s="106">
        <f t="shared" si="40"/>
        <v>0</v>
      </c>
      <c r="AK140" s="106">
        <f t="shared" si="41"/>
        <v>1</v>
      </c>
      <c r="AL140" s="106">
        <f t="shared" si="42"/>
        <v>0</v>
      </c>
      <c r="AM140" s="106">
        <f t="shared" si="43"/>
        <v>0</v>
      </c>
      <c r="AN140" s="106">
        <f t="shared" si="44"/>
        <v>0</v>
      </c>
      <c r="AO140" s="106">
        <f t="shared" si="45"/>
        <v>0</v>
      </c>
      <c r="AP140" s="106">
        <f t="shared" si="46"/>
        <v>0</v>
      </c>
      <c r="AQ140" s="199">
        <f t="shared" si="47"/>
        <v>1</v>
      </c>
      <c r="AS140" s="202"/>
      <c r="AU140" s="200">
        <v>1</v>
      </c>
      <c r="AX140" s="201"/>
      <c r="AY140" s="217"/>
      <c r="AZ140" s="217"/>
      <c r="BA140" s="217"/>
      <c r="BB140" s="217"/>
      <c r="BC140" s="201"/>
      <c r="BD140" s="200">
        <f t="shared" si="48"/>
        <v>1</v>
      </c>
      <c r="BE140" s="202">
        <f t="shared" si="49"/>
        <v>1</v>
      </c>
      <c r="BH140" s="108">
        <v>521854</v>
      </c>
      <c r="BI140" s="108">
        <v>176284</v>
      </c>
      <c r="BJ140" s="108" t="s">
        <v>467</v>
      </c>
      <c r="BK140" s="108" t="s">
        <v>163</v>
      </c>
      <c r="BS140" s="108" t="s">
        <v>136</v>
      </c>
      <c r="BT140" s="108" t="s">
        <v>584</v>
      </c>
      <c r="BU140" s="108" t="s">
        <v>294</v>
      </c>
    </row>
    <row r="141" spans="1:73" ht="20.100000000000001" customHeight="1" x14ac:dyDescent="0.3">
      <c r="A141" s="108" t="s">
        <v>957</v>
      </c>
      <c r="B141" s="108" t="s">
        <v>387</v>
      </c>
      <c r="D141" s="101">
        <v>44032</v>
      </c>
      <c r="E141" s="101">
        <v>45127</v>
      </c>
      <c r="F141" s="101">
        <v>44228</v>
      </c>
      <c r="H141" s="106" t="s">
        <v>205</v>
      </c>
      <c r="I141" s="106" t="s">
        <v>249</v>
      </c>
      <c r="J141" s="188" t="s">
        <v>294</v>
      </c>
      <c r="K141" s="108" t="s">
        <v>958</v>
      </c>
      <c r="L141" s="108" t="s">
        <v>959</v>
      </c>
      <c r="M141" s="108" t="s">
        <v>960</v>
      </c>
      <c r="S141" s="106">
        <v>1</v>
      </c>
      <c r="W141" s="106">
        <f t="shared" si="36"/>
        <v>1</v>
      </c>
      <c r="AB141" s="106">
        <v>1</v>
      </c>
      <c r="AG141" s="106">
        <f t="shared" si="37"/>
        <v>1</v>
      </c>
      <c r="AH141" s="106">
        <f t="shared" si="38"/>
        <v>0</v>
      </c>
      <c r="AI141" s="106">
        <f t="shared" si="39"/>
        <v>0</v>
      </c>
      <c r="AJ141" s="106">
        <f t="shared" si="40"/>
        <v>0</v>
      </c>
      <c r="AK141" s="106">
        <f t="shared" si="41"/>
        <v>0</v>
      </c>
      <c r="AL141" s="106">
        <f t="shared" si="42"/>
        <v>1</v>
      </c>
      <c r="AM141" s="106">
        <f t="shared" si="43"/>
        <v>-1</v>
      </c>
      <c r="AN141" s="106">
        <f t="shared" si="44"/>
        <v>0</v>
      </c>
      <c r="AO141" s="106">
        <f t="shared" si="45"/>
        <v>0</v>
      </c>
      <c r="AP141" s="106">
        <f t="shared" si="46"/>
        <v>0</v>
      </c>
      <c r="AQ141" s="199">
        <f t="shared" si="47"/>
        <v>0</v>
      </c>
      <c r="AS141" s="202"/>
      <c r="AT141" s="200">
        <v>0</v>
      </c>
      <c r="AX141" s="201"/>
      <c r="AY141" s="217"/>
      <c r="AZ141" s="217"/>
      <c r="BA141" s="217"/>
      <c r="BB141" s="217"/>
      <c r="BC141" s="201"/>
      <c r="BD141" s="200">
        <f t="shared" si="48"/>
        <v>0</v>
      </c>
      <c r="BE141" s="202">
        <f t="shared" si="49"/>
        <v>0</v>
      </c>
      <c r="BH141" s="108">
        <v>521978</v>
      </c>
      <c r="BI141" s="108">
        <v>176841</v>
      </c>
      <c r="BJ141" s="108" t="s">
        <v>421</v>
      </c>
      <c r="BK141" s="108" t="s">
        <v>142</v>
      </c>
    </row>
    <row r="142" spans="1:73" ht="20.100000000000001" customHeight="1" x14ac:dyDescent="0.3">
      <c r="A142" s="108" t="s">
        <v>961</v>
      </c>
      <c r="B142" s="108" t="s">
        <v>387</v>
      </c>
      <c r="D142" s="101">
        <v>44020</v>
      </c>
      <c r="E142" s="101">
        <v>45115</v>
      </c>
      <c r="F142" s="101">
        <v>44082</v>
      </c>
      <c r="H142" s="108" t="s">
        <v>205</v>
      </c>
      <c r="I142" s="106" t="s">
        <v>249</v>
      </c>
      <c r="J142" s="188" t="s">
        <v>294</v>
      </c>
      <c r="K142" s="108" t="s">
        <v>962</v>
      </c>
      <c r="L142" s="108" t="s">
        <v>963</v>
      </c>
      <c r="M142" s="108" t="s">
        <v>964</v>
      </c>
      <c r="W142" s="106">
        <f t="shared" si="36"/>
        <v>0</v>
      </c>
      <c r="Y142" s="106">
        <v>1</v>
      </c>
      <c r="AG142" s="106">
        <f t="shared" si="37"/>
        <v>1</v>
      </c>
      <c r="AH142" s="106">
        <f t="shared" si="38"/>
        <v>0</v>
      </c>
      <c r="AI142" s="106">
        <f t="shared" si="39"/>
        <v>1</v>
      </c>
      <c r="AJ142" s="106">
        <f t="shared" si="40"/>
        <v>0</v>
      </c>
      <c r="AK142" s="106">
        <f t="shared" si="41"/>
        <v>0</v>
      </c>
      <c r="AL142" s="106">
        <f t="shared" si="42"/>
        <v>0</v>
      </c>
      <c r="AM142" s="106">
        <f t="shared" si="43"/>
        <v>0</v>
      </c>
      <c r="AN142" s="106">
        <f t="shared" si="44"/>
        <v>0</v>
      </c>
      <c r="AO142" s="106">
        <f t="shared" si="45"/>
        <v>0</v>
      </c>
      <c r="AP142" s="106">
        <f t="shared" si="46"/>
        <v>0</v>
      </c>
      <c r="AQ142" s="199">
        <f t="shared" si="47"/>
        <v>1</v>
      </c>
      <c r="AS142" s="202"/>
      <c r="AT142" s="200">
        <v>1</v>
      </c>
      <c r="AX142" s="201"/>
      <c r="AY142" s="217"/>
      <c r="AZ142" s="217"/>
      <c r="BA142" s="217"/>
      <c r="BB142" s="217"/>
      <c r="BC142" s="201"/>
      <c r="BD142" s="200">
        <f t="shared" si="48"/>
        <v>1</v>
      </c>
      <c r="BE142" s="202">
        <f t="shared" si="49"/>
        <v>1</v>
      </c>
      <c r="BH142" s="108">
        <v>521729</v>
      </c>
      <c r="BI142" s="108">
        <v>176011</v>
      </c>
      <c r="BJ142" s="108" t="s">
        <v>467</v>
      </c>
      <c r="BK142" s="108" t="s">
        <v>163</v>
      </c>
      <c r="BS142" s="108" t="s">
        <v>136</v>
      </c>
      <c r="BT142" s="108" t="s">
        <v>965</v>
      </c>
      <c r="BU142" s="108" t="s">
        <v>294</v>
      </c>
    </row>
    <row r="143" spans="1:73" ht="20.100000000000001" customHeight="1" x14ac:dyDescent="0.3">
      <c r="A143" s="108" t="s">
        <v>966</v>
      </c>
      <c r="B143" s="108" t="s">
        <v>400</v>
      </c>
      <c r="C143" s="108" t="s">
        <v>223</v>
      </c>
      <c r="D143" s="101">
        <v>44223</v>
      </c>
      <c r="E143" s="101">
        <v>45318</v>
      </c>
      <c r="F143" s="101">
        <v>44440</v>
      </c>
      <c r="G143" s="101">
        <v>44832</v>
      </c>
      <c r="H143" s="108" t="s">
        <v>205</v>
      </c>
      <c r="I143" s="106" t="s">
        <v>249</v>
      </c>
      <c r="J143" s="188" t="s">
        <v>294</v>
      </c>
      <c r="K143" s="108" t="s">
        <v>967</v>
      </c>
      <c r="L143" s="108" t="s">
        <v>968</v>
      </c>
      <c r="M143" s="108" t="s">
        <v>969</v>
      </c>
      <c r="W143" s="106">
        <f t="shared" si="36"/>
        <v>0</v>
      </c>
      <c r="X143" s="106">
        <v>1</v>
      </c>
      <c r="Y143" s="106">
        <v>2</v>
      </c>
      <c r="AG143" s="106">
        <f t="shared" si="37"/>
        <v>3</v>
      </c>
      <c r="AH143" s="106">
        <f t="shared" si="38"/>
        <v>1</v>
      </c>
      <c r="AI143" s="106">
        <f t="shared" si="39"/>
        <v>2</v>
      </c>
      <c r="AJ143" s="106">
        <f t="shared" si="40"/>
        <v>0</v>
      </c>
      <c r="AK143" s="106">
        <f t="shared" si="41"/>
        <v>0</v>
      </c>
      <c r="AL143" s="106">
        <f t="shared" si="42"/>
        <v>0</v>
      </c>
      <c r="AM143" s="106">
        <f t="shared" si="43"/>
        <v>0</v>
      </c>
      <c r="AN143" s="106">
        <f t="shared" si="44"/>
        <v>0</v>
      </c>
      <c r="AO143" s="106">
        <f t="shared" si="45"/>
        <v>0</v>
      </c>
      <c r="AP143" s="106">
        <f t="shared" si="46"/>
        <v>0</v>
      </c>
      <c r="AQ143" s="199">
        <f t="shared" si="47"/>
        <v>3</v>
      </c>
      <c r="AS143" s="202"/>
      <c r="AT143" s="200">
        <v>3</v>
      </c>
      <c r="AX143" s="201"/>
      <c r="AY143" s="217"/>
      <c r="AZ143" s="217"/>
      <c r="BA143" s="217"/>
      <c r="BB143" s="217"/>
      <c r="BC143" s="201"/>
      <c r="BD143" s="200">
        <f t="shared" si="48"/>
        <v>3</v>
      </c>
      <c r="BE143" s="202">
        <f t="shared" si="49"/>
        <v>3</v>
      </c>
      <c r="BH143" s="108">
        <v>515781</v>
      </c>
      <c r="BI143" s="108">
        <v>171435</v>
      </c>
      <c r="BJ143" s="108" t="s">
        <v>404</v>
      </c>
      <c r="BK143" s="108" t="s">
        <v>128</v>
      </c>
      <c r="BU143" s="108" t="s">
        <v>294</v>
      </c>
    </row>
    <row r="144" spans="1:73" ht="20.100000000000001" customHeight="1" x14ac:dyDescent="0.3">
      <c r="A144" s="108" t="s">
        <v>970</v>
      </c>
      <c r="B144" s="108" t="s">
        <v>400</v>
      </c>
      <c r="C144" s="108" t="s">
        <v>223</v>
      </c>
      <c r="D144" s="101">
        <v>43971</v>
      </c>
      <c r="E144" s="101">
        <v>45066</v>
      </c>
      <c r="F144" s="101">
        <v>44410</v>
      </c>
      <c r="H144" s="108" t="s">
        <v>205</v>
      </c>
      <c r="I144" s="106" t="s">
        <v>249</v>
      </c>
      <c r="J144" s="188" t="s">
        <v>294</v>
      </c>
      <c r="K144" s="108" t="s">
        <v>971</v>
      </c>
      <c r="L144" s="108" t="s">
        <v>972</v>
      </c>
      <c r="M144" s="108" t="s">
        <v>733</v>
      </c>
      <c r="W144" s="106">
        <f t="shared" si="36"/>
        <v>0</v>
      </c>
      <c r="X144" s="106">
        <v>5</v>
      </c>
      <c r="AG144" s="106">
        <f t="shared" si="37"/>
        <v>5</v>
      </c>
      <c r="AH144" s="106">
        <f t="shared" si="38"/>
        <v>5</v>
      </c>
      <c r="AI144" s="106">
        <f t="shared" si="39"/>
        <v>0</v>
      </c>
      <c r="AJ144" s="106">
        <f t="shared" si="40"/>
        <v>0</v>
      </c>
      <c r="AK144" s="106">
        <f t="shared" si="41"/>
        <v>0</v>
      </c>
      <c r="AL144" s="106">
        <f t="shared" si="42"/>
        <v>0</v>
      </c>
      <c r="AM144" s="106">
        <f t="shared" si="43"/>
        <v>0</v>
      </c>
      <c r="AN144" s="106">
        <f t="shared" si="44"/>
        <v>0</v>
      </c>
      <c r="AO144" s="106">
        <f t="shared" si="45"/>
        <v>0</v>
      </c>
      <c r="AP144" s="106">
        <f t="shared" si="46"/>
        <v>0</v>
      </c>
      <c r="AQ144" s="199">
        <f t="shared" si="47"/>
        <v>5</v>
      </c>
      <c r="AS144" s="202"/>
      <c r="AU144" s="200">
        <v>5</v>
      </c>
      <c r="AX144" s="201"/>
      <c r="AY144" s="217"/>
      <c r="AZ144" s="217"/>
      <c r="BA144" s="217"/>
      <c r="BB144" s="217"/>
      <c r="BC144" s="201"/>
      <c r="BD144" s="200">
        <f t="shared" si="48"/>
        <v>5</v>
      </c>
      <c r="BE144" s="202">
        <f t="shared" si="49"/>
        <v>5</v>
      </c>
      <c r="BH144" s="108">
        <v>519113</v>
      </c>
      <c r="BI144" s="108">
        <v>176411</v>
      </c>
      <c r="BJ144" s="108" t="s">
        <v>498</v>
      </c>
      <c r="BK144" s="108" t="s">
        <v>149</v>
      </c>
      <c r="BS144" s="108" t="s">
        <v>136</v>
      </c>
      <c r="BT144" s="108" t="s">
        <v>499</v>
      </c>
      <c r="BU144" s="108" t="s">
        <v>294</v>
      </c>
    </row>
    <row r="145" spans="1:73" ht="20.100000000000001" customHeight="1" x14ac:dyDescent="0.3">
      <c r="A145" s="108" t="s">
        <v>973</v>
      </c>
      <c r="B145" s="108" t="s">
        <v>387</v>
      </c>
      <c r="D145" s="101">
        <v>44209</v>
      </c>
      <c r="E145" s="101">
        <v>45304</v>
      </c>
      <c r="F145" s="101">
        <v>44409</v>
      </c>
      <c r="H145" s="108" t="s">
        <v>205</v>
      </c>
      <c r="I145" s="106" t="s">
        <v>249</v>
      </c>
      <c r="J145" s="188" t="s">
        <v>294</v>
      </c>
      <c r="K145" s="108" t="s">
        <v>974</v>
      </c>
      <c r="L145" s="108" t="s">
        <v>975</v>
      </c>
      <c r="M145" s="108" t="s">
        <v>976</v>
      </c>
      <c r="W145" s="106">
        <f t="shared" si="36"/>
        <v>0</v>
      </c>
      <c r="AA145" s="106">
        <v>6</v>
      </c>
      <c r="AG145" s="106">
        <f t="shared" si="37"/>
        <v>6</v>
      </c>
      <c r="AH145" s="106">
        <f t="shared" si="38"/>
        <v>0</v>
      </c>
      <c r="AI145" s="106">
        <f t="shared" si="39"/>
        <v>0</v>
      </c>
      <c r="AJ145" s="106">
        <f t="shared" si="40"/>
        <v>0</v>
      </c>
      <c r="AK145" s="106">
        <f t="shared" si="41"/>
        <v>6</v>
      </c>
      <c r="AL145" s="106">
        <f t="shared" si="42"/>
        <v>0</v>
      </c>
      <c r="AM145" s="106">
        <f t="shared" si="43"/>
        <v>0</v>
      </c>
      <c r="AN145" s="106">
        <f t="shared" si="44"/>
        <v>0</v>
      </c>
      <c r="AO145" s="106">
        <f t="shared" si="45"/>
        <v>0</v>
      </c>
      <c r="AP145" s="106">
        <f t="shared" si="46"/>
        <v>0</v>
      </c>
      <c r="AQ145" s="199">
        <f t="shared" si="47"/>
        <v>6</v>
      </c>
      <c r="AS145" s="202"/>
      <c r="AT145" s="200">
        <v>6</v>
      </c>
      <c r="AX145" s="201"/>
      <c r="AY145" s="217"/>
      <c r="AZ145" s="217"/>
      <c r="BA145" s="217"/>
      <c r="BB145" s="217"/>
      <c r="BC145" s="201"/>
      <c r="BD145" s="200">
        <f t="shared" si="48"/>
        <v>6</v>
      </c>
      <c r="BE145" s="202">
        <f t="shared" si="49"/>
        <v>6</v>
      </c>
      <c r="BH145" s="108">
        <v>513446</v>
      </c>
      <c r="BI145" s="108">
        <v>169655</v>
      </c>
      <c r="BJ145" s="108" t="s">
        <v>491</v>
      </c>
      <c r="BK145" s="108" t="s">
        <v>145</v>
      </c>
      <c r="BS145" s="108" t="s">
        <v>136</v>
      </c>
      <c r="BT145" s="108" t="s">
        <v>493</v>
      </c>
      <c r="BU145" s="108" t="s">
        <v>294</v>
      </c>
    </row>
    <row r="146" spans="1:73" ht="20.100000000000001" customHeight="1" x14ac:dyDescent="0.3">
      <c r="A146" s="108" t="s">
        <v>977</v>
      </c>
      <c r="B146" s="108" t="s">
        <v>387</v>
      </c>
      <c r="D146" s="101">
        <v>44137</v>
      </c>
      <c r="E146" s="101">
        <v>45232</v>
      </c>
      <c r="F146" s="101">
        <v>44532</v>
      </c>
      <c r="G146" s="101">
        <v>44817</v>
      </c>
      <c r="H146" s="108" t="s">
        <v>205</v>
      </c>
      <c r="I146" s="106" t="s">
        <v>249</v>
      </c>
      <c r="J146" s="188" t="s">
        <v>294</v>
      </c>
      <c r="K146" s="108" t="s">
        <v>978</v>
      </c>
      <c r="L146" s="108" t="s">
        <v>979</v>
      </c>
      <c r="M146" s="108" t="s">
        <v>980</v>
      </c>
      <c r="W146" s="106">
        <f t="shared" si="36"/>
        <v>0</v>
      </c>
      <c r="Y146" s="106">
        <v>1</v>
      </c>
      <c r="AG146" s="106">
        <f t="shared" si="37"/>
        <v>1</v>
      </c>
      <c r="AH146" s="106">
        <f t="shared" si="38"/>
        <v>0</v>
      </c>
      <c r="AI146" s="106">
        <f t="shared" si="39"/>
        <v>1</v>
      </c>
      <c r="AJ146" s="106">
        <f t="shared" si="40"/>
        <v>0</v>
      </c>
      <c r="AK146" s="106">
        <f t="shared" si="41"/>
        <v>0</v>
      </c>
      <c r="AL146" s="106">
        <f t="shared" si="42"/>
        <v>0</v>
      </c>
      <c r="AM146" s="106">
        <f t="shared" si="43"/>
        <v>0</v>
      </c>
      <c r="AN146" s="106">
        <f t="shared" si="44"/>
        <v>0</v>
      </c>
      <c r="AO146" s="106">
        <f t="shared" si="45"/>
        <v>0</v>
      </c>
      <c r="AP146" s="106">
        <f t="shared" si="46"/>
        <v>0</v>
      </c>
      <c r="AQ146" s="199">
        <f t="shared" si="47"/>
        <v>1</v>
      </c>
      <c r="AS146" s="202"/>
      <c r="AT146" s="200">
        <v>1</v>
      </c>
      <c r="AX146" s="201"/>
      <c r="AY146" s="217"/>
      <c r="AZ146" s="217"/>
      <c r="BA146" s="217"/>
      <c r="BB146" s="217"/>
      <c r="BC146" s="201"/>
      <c r="BD146" s="200">
        <f t="shared" si="48"/>
        <v>1</v>
      </c>
      <c r="BE146" s="202">
        <f t="shared" si="49"/>
        <v>1</v>
      </c>
      <c r="BH146" s="108">
        <v>513119</v>
      </c>
      <c r="BI146" s="108">
        <v>172196</v>
      </c>
      <c r="BJ146" s="108" t="s">
        <v>447</v>
      </c>
      <c r="BK146" s="108" t="s">
        <v>156</v>
      </c>
      <c r="BL146" s="108" t="s">
        <v>294</v>
      </c>
    </row>
    <row r="147" spans="1:73" ht="20.100000000000001" customHeight="1" x14ac:dyDescent="0.3">
      <c r="A147" s="108" t="s">
        <v>981</v>
      </c>
      <c r="B147" s="108" t="s">
        <v>393</v>
      </c>
      <c r="D147" s="101">
        <v>44106</v>
      </c>
      <c r="E147" s="101">
        <v>45201</v>
      </c>
      <c r="F147" s="101">
        <v>44531</v>
      </c>
      <c r="G147" s="101">
        <v>44694</v>
      </c>
      <c r="H147" s="108" t="s">
        <v>205</v>
      </c>
      <c r="I147" s="106" t="s">
        <v>249</v>
      </c>
      <c r="J147" s="188" t="s">
        <v>294</v>
      </c>
      <c r="K147" s="108" t="s">
        <v>982</v>
      </c>
      <c r="L147" s="108" t="s">
        <v>983</v>
      </c>
      <c r="M147" s="108" t="s">
        <v>984</v>
      </c>
      <c r="Q147" s="106">
        <v>1</v>
      </c>
      <c r="W147" s="106">
        <f t="shared" si="36"/>
        <v>1</v>
      </c>
      <c r="AG147" s="106">
        <f t="shared" si="37"/>
        <v>0</v>
      </c>
      <c r="AH147" s="106">
        <f t="shared" si="38"/>
        <v>0</v>
      </c>
      <c r="AI147" s="106">
        <f t="shared" si="39"/>
        <v>0</v>
      </c>
      <c r="AJ147" s="106">
        <f t="shared" si="40"/>
        <v>0</v>
      </c>
      <c r="AK147" s="106">
        <f t="shared" si="41"/>
        <v>-1</v>
      </c>
      <c r="AL147" s="106">
        <f t="shared" si="42"/>
        <v>0</v>
      </c>
      <c r="AM147" s="106">
        <f t="shared" si="43"/>
        <v>0</v>
      </c>
      <c r="AN147" s="106">
        <f t="shared" si="44"/>
        <v>0</v>
      </c>
      <c r="AO147" s="106">
        <f t="shared" si="45"/>
        <v>0</v>
      </c>
      <c r="AP147" s="106">
        <f t="shared" si="46"/>
        <v>0</v>
      </c>
      <c r="AQ147" s="199">
        <f t="shared" si="47"/>
        <v>-1</v>
      </c>
      <c r="AS147" s="202"/>
      <c r="AT147" s="200">
        <v>-1</v>
      </c>
      <c r="AX147" s="201"/>
      <c r="AY147" s="217"/>
      <c r="AZ147" s="217"/>
      <c r="BA147" s="217"/>
      <c r="BB147" s="217"/>
      <c r="BC147" s="201"/>
      <c r="BD147" s="200">
        <f t="shared" si="48"/>
        <v>-1</v>
      </c>
      <c r="BE147" s="202">
        <f t="shared" si="49"/>
        <v>-1</v>
      </c>
      <c r="BH147" s="108">
        <v>518472</v>
      </c>
      <c r="BI147" s="108">
        <v>175425</v>
      </c>
      <c r="BJ147" s="108" t="s">
        <v>806</v>
      </c>
      <c r="BK147" s="108" t="s">
        <v>151</v>
      </c>
      <c r="BU147" s="108" t="s">
        <v>294</v>
      </c>
    </row>
    <row r="148" spans="1:73" ht="20.100000000000001" customHeight="1" x14ac:dyDescent="0.3">
      <c r="A148" s="108" t="s">
        <v>985</v>
      </c>
      <c r="B148" s="108" t="s">
        <v>387</v>
      </c>
      <c r="D148" s="101">
        <v>44053</v>
      </c>
      <c r="E148" s="101">
        <v>45148</v>
      </c>
      <c r="F148" s="101">
        <v>44286</v>
      </c>
      <c r="G148" s="101">
        <v>44946</v>
      </c>
      <c r="H148" s="108" t="s">
        <v>205</v>
      </c>
      <c r="I148" s="106" t="s">
        <v>249</v>
      </c>
      <c r="J148" s="188" t="s">
        <v>294</v>
      </c>
      <c r="K148" s="108" t="s">
        <v>986</v>
      </c>
      <c r="L148" s="108" t="s">
        <v>987</v>
      </c>
      <c r="M148" s="108" t="s">
        <v>988</v>
      </c>
      <c r="W148" s="106">
        <f t="shared" si="36"/>
        <v>0</v>
      </c>
      <c r="X148" s="106">
        <v>1</v>
      </c>
      <c r="AG148" s="106">
        <f t="shared" si="37"/>
        <v>1</v>
      </c>
      <c r="AH148" s="106">
        <f t="shared" si="38"/>
        <v>1</v>
      </c>
      <c r="AI148" s="106">
        <f t="shared" si="39"/>
        <v>0</v>
      </c>
      <c r="AJ148" s="106">
        <f t="shared" si="40"/>
        <v>0</v>
      </c>
      <c r="AK148" s="106">
        <f t="shared" si="41"/>
        <v>0</v>
      </c>
      <c r="AL148" s="106">
        <f t="shared" si="42"/>
        <v>0</v>
      </c>
      <c r="AM148" s="106">
        <f t="shared" si="43"/>
        <v>0</v>
      </c>
      <c r="AN148" s="106">
        <f t="shared" si="44"/>
        <v>0</v>
      </c>
      <c r="AO148" s="106">
        <f t="shared" si="45"/>
        <v>0</v>
      </c>
      <c r="AP148" s="106">
        <f t="shared" si="46"/>
        <v>0</v>
      </c>
      <c r="AQ148" s="199">
        <f t="shared" si="47"/>
        <v>1</v>
      </c>
      <c r="AS148" s="202"/>
      <c r="AT148" s="200">
        <v>1</v>
      </c>
      <c r="AX148" s="201"/>
      <c r="AY148" s="217"/>
      <c r="AZ148" s="217"/>
      <c r="BA148" s="217"/>
      <c r="BB148" s="217"/>
      <c r="BC148" s="201"/>
      <c r="BD148" s="200">
        <f t="shared" si="48"/>
        <v>1</v>
      </c>
      <c r="BE148" s="202">
        <f t="shared" si="49"/>
        <v>1</v>
      </c>
      <c r="BH148" s="108">
        <v>516812</v>
      </c>
      <c r="BI148" s="108">
        <v>170692</v>
      </c>
      <c r="BJ148" s="108" t="s">
        <v>486</v>
      </c>
      <c r="BK148" s="108" t="s">
        <v>147</v>
      </c>
      <c r="BU148" s="108" t="s">
        <v>294</v>
      </c>
    </row>
    <row r="149" spans="1:73" ht="20.100000000000001" customHeight="1" x14ac:dyDescent="0.3">
      <c r="A149" s="108" t="s">
        <v>989</v>
      </c>
      <c r="B149" s="108" t="s">
        <v>387</v>
      </c>
      <c r="D149" s="101">
        <v>44103</v>
      </c>
      <c r="E149" s="101">
        <v>45355</v>
      </c>
      <c r="F149" s="101">
        <v>44651</v>
      </c>
      <c r="H149" s="106" t="s">
        <v>205</v>
      </c>
      <c r="I149" s="106" t="s">
        <v>249</v>
      </c>
      <c r="J149" s="188" t="s">
        <v>294</v>
      </c>
      <c r="K149" s="108" t="s">
        <v>990</v>
      </c>
      <c r="L149" s="108" t="s">
        <v>991</v>
      </c>
      <c r="M149" s="108" t="s">
        <v>992</v>
      </c>
      <c r="Q149" s="106">
        <v>1</v>
      </c>
      <c r="W149" s="106">
        <f t="shared" si="36"/>
        <v>1</v>
      </c>
      <c r="X149" s="106">
        <v>1</v>
      </c>
      <c r="Y149" s="106">
        <v>7</v>
      </c>
      <c r="Z149" s="106">
        <v>1</v>
      </c>
      <c r="AG149" s="106">
        <f t="shared" si="37"/>
        <v>9</v>
      </c>
      <c r="AH149" s="106">
        <f t="shared" si="38"/>
        <v>1</v>
      </c>
      <c r="AI149" s="106">
        <f t="shared" si="39"/>
        <v>7</v>
      </c>
      <c r="AJ149" s="106">
        <f t="shared" si="40"/>
        <v>1</v>
      </c>
      <c r="AK149" s="106">
        <f t="shared" si="41"/>
        <v>-1</v>
      </c>
      <c r="AL149" s="106">
        <f t="shared" si="42"/>
        <v>0</v>
      </c>
      <c r="AM149" s="106">
        <f t="shared" si="43"/>
        <v>0</v>
      </c>
      <c r="AN149" s="106">
        <f t="shared" si="44"/>
        <v>0</v>
      </c>
      <c r="AO149" s="106">
        <f t="shared" si="45"/>
        <v>0</v>
      </c>
      <c r="AP149" s="106">
        <f t="shared" si="46"/>
        <v>0</v>
      </c>
      <c r="AQ149" s="199">
        <f t="shared" si="47"/>
        <v>8</v>
      </c>
      <c r="AS149" s="202"/>
      <c r="AT149" s="200">
        <v>8</v>
      </c>
      <c r="AX149" s="201"/>
      <c r="AY149" s="217"/>
      <c r="AZ149" s="217"/>
      <c r="BA149" s="217"/>
      <c r="BB149" s="217"/>
      <c r="BC149" s="201"/>
      <c r="BD149" s="200">
        <f t="shared" si="48"/>
        <v>8</v>
      </c>
      <c r="BE149" s="202">
        <f t="shared" si="49"/>
        <v>8</v>
      </c>
      <c r="BH149" s="108">
        <v>513824</v>
      </c>
      <c r="BI149" s="108">
        <v>171219</v>
      </c>
      <c r="BJ149" s="108" t="s">
        <v>827</v>
      </c>
      <c r="BK149" s="108" t="s">
        <v>146</v>
      </c>
    </row>
    <row r="150" spans="1:73" ht="20.100000000000001" customHeight="1" x14ac:dyDescent="0.3">
      <c r="A150" s="108" t="s">
        <v>993</v>
      </c>
      <c r="B150" s="108" t="s">
        <v>400</v>
      </c>
      <c r="D150" s="101">
        <v>44427</v>
      </c>
      <c r="E150" s="101">
        <v>45523</v>
      </c>
      <c r="F150" s="101">
        <v>44621</v>
      </c>
      <c r="H150" s="108" t="s">
        <v>205</v>
      </c>
      <c r="I150" s="106" t="s">
        <v>249</v>
      </c>
      <c r="J150" s="188" t="s">
        <v>294</v>
      </c>
      <c r="K150" s="108" t="s">
        <v>994</v>
      </c>
      <c r="L150" s="108" t="s">
        <v>995</v>
      </c>
      <c r="M150" s="108" t="s">
        <v>996</v>
      </c>
      <c r="W150" s="106">
        <f t="shared" si="36"/>
        <v>0</v>
      </c>
      <c r="X150" s="106">
        <v>2</v>
      </c>
      <c r="Y150" s="106">
        <v>4</v>
      </c>
      <c r="AG150" s="106">
        <f t="shared" si="37"/>
        <v>6</v>
      </c>
      <c r="AH150" s="106">
        <f t="shared" si="38"/>
        <v>2</v>
      </c>
      <c r="AI150" s="106">
        <f t="shared" si="39"/>
        <v>4</v>
      </c>
      <c r="AJ150" s="106">
        <f t="shared" si="40"/>
        <v>0</v>
      </c>
      <c r="AK150" s="106">
        <f t="shared" si="41"/>
        <v>0</v>
      </c>
      <c r="AL150" s="106">
        <f t="shared" si="42"/>
        <v>0</v>
      </c>
      <c r="AM150" s="106">
        <f t="shared" si="43"/>
        <v>0</v>
      </c>
      <c r="AN150" s="106">
        <f t="shared" si="44"/>
        <v>0</v>
      </c>
      <c r="AO150" s="106">
        <f t="shared" si="45"/>
        <v>0</v>
      </c>
      <c r="AP150" s="106">
        <f t="shared" si="46"/>
        <v>0</v>
      </c>
      <c r="AQ150" s="199">
        <f t="shared" si="47"/>
        <v>6</v>
      </c>
      <c r="AS150" s="202"/>
      <c r="AT150" s="200">
        <v>6</v>
      </c>
      <c r="AX150" s="201"/>
      <c r="AY150" s="217"/>
      <c r="AZ150" s="217"/>
      <c r="BA150" s="217"/>
      <c r="BB150" s="217"/>
      <c r="BC150" s="201"/>
      <c r="BD150" s="200">
        <f t="shared" si="48"/>
        <v>6</v>
      </c>
      <c r="BE150" s="202">
        <f t="shared" si="49"/>
        <v>6</v>
      </c>
      <c r="BH150" s="108">
        <v>516610</v>
      </c>
      <c r="BI150" s="108">
        <v>175362</v>
      </c>
      <c r="BJ150" s="108" t="s">
        <v>391</v>
      </c>
      <c r="BK150" s="108" t="s">
        <v>164</v>
      </c>
      <c r="BS150" s="108" t="s">
        <v>136</v>
      </c>
      <c r="BT150" s="108" t="s">
        <v>647</v>
      </c>
    </row>
    <row r="151" spans="1:73" ht="20.100000000000001" customHeight="1" x14ac:dyDescent="0.3">
      <c r="A151" s="108" t="s">
        <v>997</v>
      </c>
      <c r="B151" s="108" t="s">
        <v>387</v>
      </c>
      <c r="D151" s="101">
        <v>44141</v>
      </c>
      <c r="E151" s="101">
        <v>45236</v>
      </c>
      <c r="F151" s="101">
        <v>44587</v>
      </c>
      <c r="H151" s="106" t="s">
        <v>205</v>
      </c>
      <c r="I151" s="106" t="s">
        <v>249</v>
      </c>
      <c r="J151" s="188" t="s">
        <v>294</v>
      </c>
      <c r="K151" s="108" t="s">
        <v>998</v>
      </c>
      <c r="L151" s="108" t="s">
        <v>999</v>
      </c>
      <c r="M151" s="108" t="s">
        <v>1000</v>
      </c>
      <c r="R151" s="106">
        <v>1</v>
      </c>
      <c r="W151" s="106">
        <f t="shared" si="36"/>
        <v>1</v>
      </c>
      <c r="AB151" s="106">
        <v>1</v>
      </c>
      <c r="AG151" s="106">
        <f t="shared" si="37"/>
        <v>1</v>
      </c>
      <c r="AH151" s="106">
        <f t="shared" si="38"/>
        <v>0</v>
      </c>
      <c r="AI151" s="106">
        <f t="shared" si="39"/>
        <v>0</v>
      </c>
      <c r="AJ151" s="106">
        <f t="shared" si="40"/>
        <v>0</v>
      </c>
      <c r="AK151" s="106">
        <f t="shared" si="41"/>
        <v>0</v>
      </c>
      <c r="AL151" s="106">
        <f t="shared" si="42"/>
        <v>0</v>
      </c>
      <c r="AM151" s="106">
        <f t="shared" si="43"/>
        <v>0</v>
      </c>
      <c r="AN151" s="106">
        <f t="shared" si="44"/>
        <v>0</v>
      </c>
      <c r="AO151" s="106">
        <f t="shared" si="45"/>
        <v>0</v>
      </c>
      <c r="AP151" s="106">
        <f t="shared" si="46"/>
        <v>0</v>
      </c>
      <c r="AQ151" s="199">
        <f t="shared" si="47"/>
        <v>0</v>
      </c>
      <c r="AS151" s="202"/>
      <c r="AT151" s="200">
        <v>0</v>
      </c>
      <c r="AX151" s="201"/>
      <c r="AY151" s="217"/>
      <c r="AZ151" s="217"/>
      <c r="BA151" s="217"/>
      <c r="BB151" s="217"/>
      <c r="BC151" s="201"/>
      <c r="BD151" s="200">
        <f t="shared" si="48"/>
        <v>0</v>
      </c>
      <c r="BE151" s="202">
        <f t="shared" si="49"/>
        <v>0</v>
      </c>
      <c r="BH151" s="108">
        <v>515689</v>
      </c>
      <c r="BI151" s="108">
        <v>172252</v>
      </c>
      <c r="BJ151" s="108" t="s">
        <v>452</v>
      </c>
      <c r="BK151" s="108" t="s">
        <v>153</v>
      </c>
      <c r="BS151" s="108" t="s">
        <v>136</v>
      </c>
      <c r="BT151" s="108" t="s">
        <v>1001</v>
      </c>
      <c r="BU151" s="108" t="s">
        <v>294</v>
      </c>
    </row>
    <row r="152" spans="1:73" ht="20.100000000000001" customHeight="1" x14ac:dyDescent="0.3">
      <c r="A152" s="108" t="s">
        <v>1002</v>
      </c>
      <c r="B152" s="108" t="s">
        <v>387</v>
      </c>
      <c r="D152" s="101">
        <v>44232</v>
      </c>
      <c r="E152" s="101">
        <v>45327</v>
      </c>
      <c r="F152" s="101">
        <v>44409</v>
      </c>
      <c r="H152" s="108" t="s">
        <v>205</v>
      </c>
      <c r="I152" s="106" t="s">
        <v>249</v>
      </c>
      <c r="J152" s="188" t="s">
        <v>294</v>
      </c>
      <c r="K152" s="108" t="s">
        <v>1003</v>
      </c>
      <c r="L152" s="108" t="s">
        <v>1004</v>
      </c>
      <c r="M152" s="108" t="s">
        <v>905</v>
      </c>
      <c r="W152" s="106">
        <f t="shared" si="36"/>
        <v>0</v>
      </c>
      <c r="Z152" s="106">
        <v>1</v>
      </c>
      <c r="AG152" s="106">
        <f t="shared" si="37"/>
        <v>1</v>
      </c>
      <c r="AH152" s="106">
        <f t="shared" si="38"/>
        <v>0</v>
      </c>
      <c r="AI152" s="106">
        <f t="shared" si="39"/>
        <v>0</v>
      </c>
      <c r="AJ152" s="106">
        <f t="shared" si="40"/>
        <v>1</v>
      </c>
      <c r="AK152" s="106">
        <f t="shared" si="41"/>
        <v>0</v>
      </c>
      <c r="AL152" s="106">
        <f t="shared" si="42"/>
        <v>0</v>
      </c>
      <c r="AM152" s="106">
        <f t="shared" si="43"/>
        <v>0</v>
      </c>
      <c r="AN152" s="106">
        <f t="shared" si="44"/>
        <v>0</v>
      </c>
      <c r="AO152" s="106">
        <f t="shared" si="45"/>
        <v>0</v>
      </c>
      <c r="AP152" s="106">
        <f t="shared" si="46"/>
        <v>0</v>
      </c>
      <c r="AQ152" s="199">
        <f t="shared" si="47"/>
        <v>1</v>
      </c>
      <c r="AS152" s="202"/>
      <c r="AU152" s="200">
        <v>1</v>
      </c>
      <c r="AX152" s="201"/>
      <c r="AY152" s="217"/>
      <c r="AZ152" s="217"/>
      <c r="BA152" s="217"/>
      <c r="BB152" s="217"/>
      <c r="BC152" s="201"/>
      <c r="BD152" s="200">
        <f t="shared" si="48"/>
        <v>1</v>
      </c>
      <c r="BE152" s="202">
        <f t="shared" si="49"/>
        <v>1</v>
      </c>
      <c r="BH152" s="108">
        <v>515563</v>
      </c>
      <c r="BI152" s="108">
        <v>171846</v>
      </c>
      <c r="BJ152" s="108" t="s">
        <v>452</v>
      </c>
      <c r="BK152" s="108" t="s">
        <v>153</v>
      </c>
      <c r="BU152" s="108" t="s">
        <v>294</v>
      </c>
    </row>
    <row r="153" spans="1:73" ht="20.100000000000001" customHeight="1" x14ac:dyDescent="0.3">
      <c r="A153" s="108" t="s">
        <v>1005</v>
      </c>
      <c r="B153" s="108" t="s">
        <v>387</v>
      </c>
      <c r="D153" s="101">
        <v>44348</v>
      </c>
      <c r="E153" s="101">
        <v>45444</v>
      </c>
      <c r="F153" s="101">
        <v>44585</v>
      </c>
      <c r="H153" s="108" t="s">
        <v>205</v>
      </c>
      <c r="I153" s="106" t="s">
        <v>249</v>
      </c>
      <c r="J153" s="188" t="s">
        <v>294</v>
      </c>
      <c r="K153" s="108" t="s">
        <v>1006</v>
      </c>
      <c r="L153" s="108" t="s">
        <v>1007</v>
      </c>
      <c r="M153" s="108" t="s">
        <v>1008</v>
      </c>
      <c r="W153" s="106">
        <f t="shared" si="36"/>
        <v>0</v>
      </c>
      <c r="Z153" s="106">
        <v>1</v>
      </c>
      <c r="AG153" s="106">
        <f t="shared" si="37"/>
        <v>1</v>
      </c>
      <c r="AH153" s="106">
        <f t="shared" si="38"/>
        <v>0</v>
      </c>
      <c r="AI153" s="106">
        <f t="shared" si="39"/>
        <v>0</v>
      </c>
      <c r="AJ153" s="106">
        <f t="shared" si="40"/>
        <v>1</v>
      </c>
      <c r="AK153" s="106">
        <f t="shared" si="41"/>
        <v>0</v>
      </c>
      <c r="AL153" s="106">
        <f t="shared" si="42"/>
        <v>0</v>
      </c>
      <c r="AM153" s="106">
        <f t="shared" si="43"/>
        <v>0</v>
      </c>
      <c r="AN153" s="106">
        <f t="shared" si="44"/>
        <v>0</v>
      </c>
      <c r="AO153" s="106">
        <f t="shared" si="45"/>
        <v>0</v>
      </c>
      <c r="AP153" s="106">
        <f t="shared" si="46"/>
        <v>0</v>
      </c>
      <c r="AQ153" s="199">
        <f t="shared" si="47"/>
        <v>1</v>
      </c>
      <c r="AS153" s="202"/>
      <c r="AT153" s="200">
        <v>1</v>
      </c>
      <c r="AX153" s="201"/>
      <c r="AY153" s="217"/>
      <c r="AZ153" s="217"/>
      <c r="BA153" s="217"/>
      <c r="BB153" s="217"/>
      <c r="BC153" s="201"/>
      <c r="BD153" s="200">
        <f t="shared" si="48"/>
        <v>1</v>
      </c>
      <c r="BE153" s="202">
        <f t="shared" si="49"/>
        <v>1</v>
      </c>
      <c r="BH153" s="108">
        <v>514133</v>
      </c>
      <c r="BI153" s="108">
        <v>170165</v>
      </c>
      <c r="BJ153" s="108" t="s">
        <v>491</v>
      </c>
      <c r="BK153" s="108" t="s">
        <v>145</v>
      </c>
      <c r="BL153" s="108" t="s">
        <v>294</v>
      </c>
    </row>
    <row r="154" spans="1:73" ht="20.100000000000001" customHeight="1" x14ac:dyDescent="0.3">
      <c r="A154" s="108" t="s">
        <v>1009</v>
      </c>
      <c r="B154" s="108" t="s">
        <v>400</v>
      </c>
      <c r="D154" s="101">
        <v>44144</v>
      </c>
      <c r="E154" s="101">
        <v>45239</v>
      </c>
      <c r="F154" s="101">
        <v>44201</v>
      </c>
      <c r="G154" s="101">
        <v>44887</v>
      </c>
      <c r="H154" s="106" t="s">
        <v>205</v>
      </c>
      <c r="I154" s="106" t="s">
        <v>249</v>
      </c>
      <c r="J154" s="188" t="s">
        <v>294</v>
      </c>
      <c r="K154" s="108" t="s">
        <v>1010</v>
      </c>
      <c r="L154" s="108" t="s">
        <v>1011</v>
      </c>
      <c r="M154" s="108" t="s">
        <v>1012</v>
      </c>
      <c r="Q154" s="106">
        <v>1</v>
      </c>
      <c r="W154" s="106">
        <f t="shared" si="36"/>
        <v>1</v>
      </c>
      <c r="Y154" s="106">
        <v>2</v>
      </c>
      <c r="AG154" s="106">
        <f t="shared" si="37"/>
        <v>2</v>
      </c>
      <c r="AH154" s="106">
        <f t="shared" si="38"/>
        <v>0</v>
      </c>
      <c r="AI154" s="106">
        <f t="shared" si="39"/>
        <v>2</v>
      </c>
      <c r="AJ154" s="106">
        <f t="shared" si="40"/>
        <v>0</v>
      </c>
      <c r="AK154" s="106">
        <f t="shared" si="41"/>
        <v>-1</v>
      </c>
      <c r="AL154" s="106">
        <f t="shared" si="42"/>
        <v>0</v>
      </c>
      <c r="AM154" s="106">
        <f t="shared" si="43"/>
        <v>0</v>
      </c>
      <c r="AN154" s="106">
        <f t="shared" si="44"/>
        <v>0</v>
      </c>
      <c r="AO154" s="106">
        <f t="shared" si="45"/>
        <v>0</v>
      </c>
      <c r="AP154" s="106">
        <f t="shared" si="46"/>
        <v>0</v>
      </c>
      <c r="AQ154" s="199">
        <f t="shared" si="47"/>
        <v>1</v>
      </c>
      <c r="AS154" s="202"/>
      <c r="AT154" s="200">
        <v>1</v>
      </c>
      <c r="AX154" s="201"/>
      <c r="AY154" s="217"/>
      <c r="AZ154" s="217"/>
      <c r="BA154" s="217"/>
      <c r="BB154" s="217"/>
      <c r="BC154" s="201"/>
      <c r="BD154" s="200">
        <f t="shared" si="48"/>
        <v>1</v>
      </c>
      <c r="BE154" s="202">
        <f t="shared" si="49"/>
        <v>1</v>
      </c>
      <c r="BH154" s="108">
        <v>515798</v>
      </c>
      <c r="BI154" s="108">
        <v>173148</v>
      </c>
      <c r="BJ154" s="108" t="s">
        <v>452</v>
      </c>
      <c r="BK154" s="108" t="s">
        <v>153</v>
      </c>
      <c r="BM154" s="108" t="s">
        <v>130</v>
      </c>
      <c r="BU154" s="108" t="s">
        <v>294</v>
      </c>
    </row>
    <row r="155" spans="1:73" ht="20.100000000000001" customHeight="1" x14ac:dyDescent="0.3">
      <c r="A155" s="108" t="s">
        <v>1013</v>
      </c>
      <c r="B155" s="108" t="s">
        <v>387</v>
      </c>
      <c r="D155" s="101">
        <v>44202</v>
      </c>
      <c r="E155" s="101">
        <v>45297</v>
      </c>
      <c r="F155" s="101">
        <v>44424</v>
      </c>
      <c r="H155" s="106" t="s">
        <v>205</v>
      </c>
      <c r="I155" s="106" t="s">
        <v>249</v>
      </c>
      <c r="J155" s="188" t="s">
        <v>294</v>
      </c>
      <c r="K155" s="108" t="s">
        <v>1014</v>
      </c>
      <c r="L155" s="108" t="s">
        <v>1015</v>
      </c>
      <c r="M155" s="108" t="s">
        <v>1016</v>
      </c>
      <c r="W155" s="106">
        <f t="shared" si="36"/>
        <v>0</v>
      </c>
      <c r="AB155" s="106">
        <v>2</v>
      </c>
      <c r="AG155" s="106">
        <f t="shared" si="37"/>
        <v>2</v>
      </c>
      <c r="AH155" s="106">
        <f t="shared" si="38"/>
        <v>0</v>
      </c>
      <c r="AI155" s="106">
        <f t="shared" si="39"/>
        <v>0</v>
      </c>
      <c r="AJ155" s="106">
        <f t="shared" si="40"/>
        <v>0</v>
      </c>
      <c r="AK155" s="106">
        <f t="shared" si="41"/>
        <v>0</v>
      </c>
      <c r="AL155" s="106">
        <f t="shared" si="42"/>
        <v>2</v>
      </c>
      <c r="AM155" s="106">
        <f t="shared" si="43"/>
        <v>0</v>
      </c>
      <c r="AN155" s="106">
        <f t="shared" si="44"/>
        <v>0</v>
      </c>
      <c r="AO155" s="106">
        <f t="shared" si="45"/>
        <v>0</v>
      </c>
      <c r="AP155" s="106">
        <f t="shared" si="46"/>
        <v>0</v>
      </c>
      <c r="AQ155" s="199">
        <f t="shared" si="47"/>
        <v>2</v>
      </c>
      <c r="AS155" s="202"/>
      <c r="AT155" s="200">
        <v>2</v>
      </c>
      <c r="AX155" s="201"/>
      <c r="AY155" s="217"/>
      <c r="AZ155" s="217"/>
      <c r="BA155" s="217"/>
      <c r="BB155" s="217"/>
      <c r="BC155" s="201"/>
      <c r="BD155" s="200">
        <f t="shared" si="48"/>
        <v>2</v>
      </c>
      <c r="BE155" s="202">
        <f t="shared" si="49"/>
        <v>2</v>
      </c>
      <c r="BH155" s="108">
        <v>513454</v>
      </c>
      <c r="BI155" s="108">
        <v>170508</v>
      </c>
      <c r="BJ155" s="108" t="s">
        <v>491</v>
      </c>
      <c r="BK155" s="108" t="s">
        <v>145</v>
      </c>
      <c r="BU155" s="108" t="s">
        <v>294</v>
      </c>
    </row>
    <row r="156" spans="1:73" ht="20.100000000000001" customHeight="1" x14ac:dyDescent="0.3">
      <c r="A156" s="108" t="s">
        <v>1017</v>
      </c>
      <c r="B156" s="108" t="s">
        <v>387</v>
      </c>
      <c r="D156" s="101">
        <v>44251</v>
      </c>
      <c r="E156" s="101">
        <v>45346</v>
      </c>
      <c r="F156" s="101">
        <v>44286</v>
      </c>
      <c r="G156" s="101">
        <v>44670</v>
      </c>
      <c r="H156" s="106" t="s">
        <v>205</v>
      </c>
      <c r="I156" s="106" t="s">
        <v>249</v>
      </c>
      <c r="J156" s="188" t="s">
        <v>294</v>
      </c>
      <c r="K156" s="108" t="s">
        <v>1018</v>
      </c>
      <c r="L156" s="108" t="s">
        <v>1019</v>
      </c>
      <c r="M156" s="106" t="s">
        <v>1020</v>
      </c>
      <c r="W156" s="106">
        <f t="shared" si="36"/>
        <v>0</v>
      </c>
      <c r="AA156" s="106">
        <v>1</v>
      </c>
      <c r="AG156" s="106">
        <f t="shared" si="37"/>
        <v>1</v>
      </c>
      <c r="AH156" s="106">
        <f t="shared" si="38"/>
        <v>0</v>
      </c>
      <c r="AI156" s="106">
        <f t="shared" si="39"/>
        <v>0</v>
      </c>
      <c r="AJ156" s="106">
        <f t="shared" si="40"/>
        <v>0</v>
      </c>
      <c r="AK156" s="106">
        <f t="shared" si="41"/>
        <v>1</v>
      </c>
      <c r="AL156" s="106">
        <f t="shared" si="42"/>
        <v>0</v>
      </c>
      <c r="AM156" s="106">
        <f t="shared" si="43"/>
        <v>0</v>
      </c>
      <c r="AN156" s="106">
        <f t="shared" si="44"/>
        <v>0</v>
      </c>
      <c r="AO156" s="106">
        <f t="shared" si="45"/>
        <v>0</v>
      </c>
      <c r="AP156" s="106">
        <f t="shared" si="46"/>
        <v>0</v>
      </c>
      <c r="AQ156" s="199">
        <f t="shared" si="47"/>
        <v>1</v>
      </c>
      <c r="AS156" s="202"/>
      <c r="AT156" s="200">
        <v>1</v>
      </c>
      <c r="AX156" s="201"/>
      <c r="AY156" s="217"/>
      <c r="AZ156" s="217"/>
      <c r="BA156" s="217"/>
      <c r="BB156" s="217"/>
      <c r="BC156" s="201"/>
      <c r="BD156" s="200">
        <f t="shared" si="48"/>
        <v>1</v>
      </c>
      <c r="BE156" s="202">
        <f t="shared" si="49"/>
        <v>1</v>
      </c>
      <c r="BH156" s="108">
        <v>513900</v>
      </c>
      <c r="BI156" s="108">
        <v>174312</v>
      </c>
      <c r="BJ156" s="108" t="s">
        <v>705</v>
      </c>
      <c r="BK156" s="108" t="s">
        <v>132</v>
      </c>
      <c r="BU156" s="108" t="s">
        <v>294</v>
      </c>
    </row>
    <row r="157" spans="1:73" ht="20.100000000000001" customHeight="1" x14ac:dyDescent="0.3">
      <c r="A157" s="108" t="s">
        <v>1021</v>
      </c>
      <c r="B157" s="108" t="s">
        <v>387</v>
      </c>
      <c r="D157" s="101">
        <v>44186</v>
      </c>
      <c r="E157" s="101">
        <v>45281</v>
      </c>
      <c r="F157" s="101">
        <v>44470</v>
      </c>
      <c r="G157" s="101">
        <v>44758</v>
      </c>
      <c r="H157" s="106" t="s">
        <v>205</v>
      </c>
      <c r="I157" s="106" t="s">
        <v>249</v>
      </c>
      <c r="J157" s="188" t="s">
        <v>294</v>
      </c>
      <c r="K157" s="108" t="s">
        <v>1022</v>
      </c>
      <c r="L157" s="108" t="s">
        <v>1023</v>
      </c>
      <c r="M157" s="108" t="s">
        <v>596</v>
      </c>
      <c r="P157" s="106">
        <v>1</v>
      </c>
      <c r="W157" s="106">
        <f t="shared" si="36"/>
        <v>1</v>
      </c>
      <c r="AA157" s="106">
        <v>1</v>
      </c>
      <c r="AG157" s="106">
        <f t="shared" si="37"/>
        <v>1</v>
      </c>
      <c r="AH157" s="106">
        <f t="shared" si="38"/>
        <v>0</v>
      </c>
      <c r="AI157" s="106">
        <f t="shared" si="39"/>
        <v>0</v>
      </c>
      <c r="AJ157" s="106">
        <f t="shared" si="40"/>
        <v>-1</v>
      </c>
      <c r="AK157" s="106">
        <f t="shared" si="41"/>
        <v>1</v>
      </c>
      <c r="AL157" s="106">
        <f t="shared" si="42"/>
        <v>0</v>
      </c>
      <c r="AM157" s="106">
        <f t="shared" si="43"/>
        <v>0</v>
      </c>
      <c r="AN157" s="106">
        <f t="shared" si="44"/>
        <v>0</v>
      </c>
      <c r="AO157" s="106">
        <f t="shared" si="45"/>
        <v>0</v>
      </c>
      <c r="AP157" s="106">
        <f t="shared" si="46"/>
        <v>0</v>
      </c>
      <c r="AQ157" s="199">
        <f t="shared" si="47"/>
        <v>0</v>
      </c>
      <c r="AS157" s="202"/>
      <c r="AT157" s="200">
        <v>0</v>
      </c>
      <c r="AX157" s="201"/>
      <c r="AY157" s="217"/>
      <c r="AZ157" s="217"/>
      <c r="BA157" s="217"/>
      <c r="BB157" s="217"/>
      <c r="BC157" s="201"/>
      <c r="BD157" s="200">
        <f t="shared" si="48"/>
        <v>0</v>
      </c>
      <c r="BE157" s="202">
        <f t="shared" si="49"/>
        <v>0</v>
      </c>
      <c r="BH157" s="108">
        <v>522113</v>
      </c>
      <c r="BI157" s="108">
        <v>177588</v>
      </c>
      <c r="BJ157" s="108" t="s">
        <v>421</v>
      </c>
      <c r="BK157" s="108" t="s">
        <v>142</v>
      </c>
    </row>
    <row r="158" spans="1:73" ht="20.100000000000001" customHeight="1" x14ac:dyDescent="0.3">
      <c r="A158" s="108" t="s">
        <v>1024</v>
      </c>
      <c r="B158" s="108" t="s">
        <v>387</v>
      </c>
      <c r="D158" s="101">
        <v>44189</v>
      </c>
      <c r="E158" s="101">
        <v>45284</v>
      </c>
      <c r="F158" s="101">
        <v>44316</v>
      </c>
      <c r="H158" s="108" t="s">
        <v>205</v>
      </c>
      <c r="I158" s="106" t="s">
        <v>249</v>
      </c>
      <c r="J158" s="188" t="s">
        <v>294</v>
      </c>
      <c r="K158" s="108" t="s">
        <v>1025</v>
      </c>
      <c r="L158" s="108" t="s">
        <v>1026</v>
      </c>
      <c r="M158" s="108" t="s">
        <v>1027</v>
      </c>
      <c r="Q158" s="106">
        <v>1</v>
      </c>
      <c r="W158" s="106">
        <f t="shared" si="36"/>
        <v>1</v>
      </c>
      <c r="AA158" s="106">
        <v>1</v>
      </c>
      <c r="AG158" s="106">
        <f t="shared" si="37"/>
        <v>1</v>
      </c>
      <c r="AH158" s="106">
        <f t="shared" si="38"/>
        <v>0</v>
      </c>
      <c r="AI158" s="106">
        <f t="shared" si="39"/>
        <v>0</v>
      </c>
      <c r="AJ158" s="106">
        <f t="shared" si="40"/>
        <v>0</v>
      </c>
      <c r="AK158" s="106">
        <f t="shared" si="41"/>
        <v>0</v>
      </c>
      <c r="AL158" s="106">
        <f t="shared" si="42"/>
        <v>0</v>
      </c>
      <c r="AM158" s="106">
        <f t="shared" si="43"/>
        <v>0</v>
      </c>
      <c r="AN158" s="106">
        <f t="shared" si="44"/>
        <v>0</v>
      </c>
      <c r="AO158" s="106">
        <f t="shared" si="45"/>
        <v>0</v>
      </c>
      <c r="AP158" s="106">
        <f t="shared" si="46"/>
        <v>0</v>
      </c>
      <c r="AQ158" s="199">
        <f t="shared" si="47"/>
        <v>0</v>
      </c>
      <c r="AS158" s="202"/>
      <c r="AT158" s="200">
        <v>0</v>
      </c>
      <c r="AX158" s="201"/>
      <c r="AY158" s="217"/>
      <c r="AZ158" s="217"/>
      <c r="BA158" s="217"/>
      <c r="BB158" s="217"/>
      <c r="BC158" s="201"/>
      <c r="BD158" s="200">
        <f t="shared" si="48"/>
        <v>0</v>
      </c>
      <c r="BE158" s="202">
        <f t="shared" si="49"/>
        <v>0</v>
      </c>
      <c r="BH158" s="108">
        <v>513837</v>
      </c>
      <c r="BI158" s="108">
        <v>170102</v>
      </c>
      <c r="BJ158" s="108" t="s">
        <v>491</v>
      </c>
      <c r="BK158" s="108" t="s">
        <v>145</v>
      </c>
      <c r="BU158" s="108" t="s">
        <v>294</v>
      </c>
    </row>
    <row r="159" spans="1:73" ht="20.100000000000001" customHeight="1" x14ac:dyDescent="0.3">
      <c r="A159" s="108" t="s">
        <v>1028</v>
      </c>
      <c r="B159" s="108" t="s">
        <v>393</v>
      </c>
      <c r="D159" s="101">
        <v>44242</v>
      </c>
      <c r="E159" s="101">
        <v>45337</v>
      </c>
      <c r="F159" s="101">
        <v>44256</v>
      </c>
      <c r="H159" s="108" t="s">
        <v>205</v>
      </c>
      <c r="I159" s="106" t="s">
        <v>249</v>
      </c>
      <c r="J159" s="188" t="s">
        <v>294</v>
      </c>
      <c r="K159" s="108" t="s">
        <v>1029</v>
      </c>
      <c r="L159" s="108" t="s">
        <v>1030</v>
      </c>
      <c r="M159" s="108" t="s">
        <v>1031</v>
      </c>
      <c r="S159" s="106">
        <v>1</v>
      </c>
      <c r="W159" s="106">
        <f t="shared" si="36"/>
        <v>1</v>
      </c>
      <c r="Y159" s="106">
        <v>1</v>
      </c>
      <c r="Z159" s="106">
        <v>1</v>
      </c>
      <c r="AG159" s="106">
        <f t="shared" si="37"/>
        <v>2</v>
      </c>
      <c r="AH159" s="106">
        <f t="shared" si="38"/>
        <v>0</v>
      </c>
      <c r="AI159" s="106">
        <f t="shared" si="39"/>
        <v>1</v>
      </c>
      <c r="AJ159" s="106">
        <f t="shared" si="40"/>
        <v>1</v>
      </c>
      <c r="AK159" s="106">
        <f t="shared" si="41"/>
        <v>0</v>
      </c>
      <c r="AL159" s="106">
        <f t="shared" si="42"/>
        <v>0</v>
      </c>
      <c r="AM159" s="106">
        <f t="shared" si="43"/>
        <v>-1</v>
      </c>
      <c r="AN159" s="106">
        <f t="shared" si="44"/>
        <v>0</v>
      </c>
      <c r="AO159" s="106">
        <f t="shared" si="45"/>
        <v>0</v>
      </c>
      <c r="AP159" s="106">
        <f t="shared" si="46"/>
        <v>0</v>
      </c>
      <c r="AQ159" s="199">
        <f t="shared" si="47"/>
        <v>1</v>
      </c>
      <c r="AS159" s="202"/>
      <c r="AT159" s="200">
        <v>1</v>
      </c>
      <c r="AX159" s="201"/>
      <c r="AY159" s="217"/>
      <c r="AZ159" s="217"/>
      <c r="BA159" s="217"/>
      <c r="BB159" s="217"/>
      <c r="BC159" s="201"/>
      <c r="BD159" s="200">
        <f t="shared" si="48"/>
        <v>1</v>
      </c>
      <c r="BE159" s="202">
        <f t="shared" si="49"/>
        <v>1</v>
      </c>
      <c r="BH159" s="108">
        <v>513178</v>
      </c>
      <c r="BI159" s="108">
        <v>170142</v>
      </c>
      <c r="BJ159" s="108" t="s">
        <v>491</v>
      </c>
      <c r="BK159" s="108" t="s">
        <v>145</v>
      </c>
      <c r="BU159" s="108" t="s">
        <v>294</v>
      </c>
    </row>
    <row r="160" spans="1:73" ht="20.100000000000001" customHeight="1" x14ac:dyDescent="0.3">
      <c r="A160" s="108" t="s">
        <v>1032</v>
      </c>
      <c r="B160" s="108" t="s">
        <v>387</v>
      </c>
      <c r="D160" s="101">
        <v>44186</v>
      </c>
      <c r="E160" s="101">
        <v>45281</v>
      </c>
      <c r="F160" s="101">
        <v>44095</v>
      </c>
      <c r="H160" s="106" t="s">
        <v>205</v>
      </c>
      <c r="I160" s="106" t="s">
        <v>249</v>
      </c>
      <c r="J160" s="188" t="s">
        <v>294</v>
      </c>
      <c r="K160" s="108" t="s">
        <v>1033</v>
      </c>
      <c r="L160" s="108" t="s">
        <v>1034</v>
      </c>
      <c r="M160" s="108" t="s">
        <v>767</v>
      </c>
      <c r="W160" s="106">
        <f t="shared" si="36"/>
        <v>0</v>
      </c>
      <c r="X160" s="106">
        <v>5</v>
      </c>
      <c r="Y160" s="106">
        <v>3</v>
      </c>
      <c r="AG160" s="106">
        <f t="shared" si="37"/>
        <v>8</v>
      </c>
      <c r="AH160" s="106">
        <f t="shared" si="38"/>
        <v>5</v>
      </c>
      <c r="AI160" s="106">
        <f t="shared" si="39"/>
        <v>3</v>
      </c>
      <c r="AJ160" s="106">
        <f t="shared" si="40"/>
        <v>0</v>
      </c>
      <c r="AK160" s="106">
        <f t="shared" si="41"/>
        <v>0</v>
      </c>
      <c r="AL160" s="106">
        <f t="shared" si="42"/>
        <v>0</v>
      </c>
      <c r="AM160" s="106">
        <f t="shared" si="43"/>
        <v>0</v>
      </c>
      <c r="AN160" s="106">
        <f t="shared" si="44"/>
        <v>0</v>
      </c>
      <c r="AO160" s="106">
        <f t="shared" si="45"/>
        <v>0</v>
      </c>
      <c r="AP160" s="106">
        <f t="shared" si="46"/>
        <v>0</v>
      </c>
      <c r="AQ160" s="199">
        <f t="shared" si="47"/>
        <v>8</v>
      </c>
      <c r="AS160" s="202"/>
      <c r="AT160" s="200">
        <v>8</v>
      </c>
      <c r="AX160" s="201"/>
      <c r="AY160" s="217"/>
      <c r="AZ160" s="217"/>
      <c r="BA160" s="217"/>
      <c r="BB160" s="217"/>
      <c r="BC160" s="201"/>
      <c r="BD160" s="200">
        <f t="shared" si="48"/>
        <v>8</v>
      </c>
      <c r="BE160" s="202">
        <f t="shared" si="49"/>
        <v>8</v>
      </c>
      <c r="BH160" s="108">
        <v>519026</v>
      </c>
      <c r="BI160" s="108">
        <v>175926</v>
      </c>
      <c r="BJ160" s="108" t="s">
        <v>498</v>
      </c>
      <c r="BK160" s="108" t="s">
        <v>149</v>
      </c>
      <c r="BU160" s="108" t="s">
        <v>294</v>
      </c>
    </row>
    <row r="161" spans="1:73" s="189" customFormat="1" ht="20.100000000000001" customHeight="1" x14ac:dyDescent="0.3">
      <c r="A161" s="108" t="s">
        <v>1035</v>
      </c>
      <c r="B161" s="108" t="s">
        <v>387</v>
      </c>
      <c r="C161" s="108"/>
      <c r="D161" s="101">
        <v>44333</v>
      </c>
      <c r="E161" s="101">
        <v>45429</v>
      </c>
      <c r="F161" s="101">
        <v>44348</v>
      </c>
      <c r="G161" s="101">
        <v>44785</v>
      </c>
      <c r="H161" s="108" t="s">
        <v>205</v>
      </c>
      <c r="I161" s="106" t="s">
        <v>249</v>
      </c>
      <c r="J161" s="188" t="s">
        <v>294</v>
      </c>
      <c r="K161" s="108" t="s">
        <v>1036</v>
      </c>
      <c r="L161" s="108" t="s">
        <v>1037</v>
      </c>
      <c r="M161" s="108" t="s">
        <v>1038</v>
      </c>
      <c r="N161" s="106"/>
      <c r="O161" s="106"/>
      <c r="P161" s="106">
        <v>1</v>
      </c>
      <c r="Q161" s="106"/>
      <c r="R161" s="106"/>
      <c r="S161" s="106"/>
      <c r="T161" s="106"/>
      <c r="U161" s="106"/>
      <c r="V161" s="106"/>
      <c r="W161" s="106">
        <f t="shared" si="36"/>
        <v>1</v>
      </c>
      <c r="X161" s="106"/>
      <c r="Y161" s="106"/>
      <c r="Z161" s="106">
        <v>3</v>
      </c>
      <c r="AA161" s="106"/>
      <c r="AB161" s="106"/>
      <c r="AC161" s="106"/>
      <c r="AD161" s="106"/>
      <c r="AE161" s="106"/>
      <c r="AF161" s="106"/>
      <c r="AG161" s="106">
        <f t="shared" si="37"/>
        <v>3</v>
      </c>
      <c r="AH161" s="106">
        <f t="shared" si="38"/>
        <v>0</v>
      </c>
      <c r="AI161" s="106">
        <f t="shared" si="39"/>
        <v>0</v>
      </c>
      <c r="AJ161" s="106">
        <f t="shared" si="40"/>
        <v>2</v>
      </c>
      <c r="AK161" s="106">
        <f t="shared" si="41"/>
        <v>0</v>
      </c>
      <c r="AL161" s="106">
        <f t="shared" si="42"/>
        <v>0</v>
      </c>
      <c r="AM161" s="106">
        <f t="shared" si="43"/>
        <v>0</v>
      </c>
      <c r="AN161" s="106">
        <f t="shared" si="44"/>
        <v>0</v>
      </c>
      <c r="AO161" s="106">
        <f t="shared" si="45"/>
        <v>0</v>
      </c>
      <c r="AP161" s="106">
        <f t="shared" si="46"/>
        <v>0</v>
      </c>
      <c r="AQ161" s="199">
        <f t="shared" si="47"/>
        <v>2</v>
      </c>
      <c r="AR161" s="200"/>
      <c r="AS161" s="202"/>
      <c r="AT161" s="200">
        <v>2</v>
      </c>
      <c r="AU161" s="200"/>
      <c r="AV161" s="200"/>
      <c r="AW161" s="200"/>
      <c r="AX161" s="201"/>
      <c r="AY161" s="217"/>
      <c r="AZ161" s="217"/>
      <c r="BA161" s="217"/>
      <c r="BB161" s="217"/>
      <c r="BC161" s="201"/>
      <c r="BD161" s="200">
        <f t="shared" si="48"/>
        <v>2</v>
      </c>
      <c r="BE161" s="202">
        <f t="shared" si="49"/>
        <v>2</v>
      </c>
      <c r="BF161" s="108"/>
      <c r="BG161" s="108"/>
      <c r="BH161" s="108">
        <v>515086</v>
      </c>
      <c r="BI161" s="108">
        <v>171011</v>
      </c>
      <c r="BJ161" s="108" t="s">
        <v>427</v>
      </c>
      <c r="BK161" s="108" t="s">
        <v>162</v>
      </c>
      <c r="BL161" s="108"/>
      <c r="BM161" s="108"/>
      <c r="BN161" s="108"/>
      <c r="BO161" s="108"/>
      <c r="BP161" s="108"/>
      <c r="BQ161" s="108"/>
      <c r="BR161" s="108"/>
      <c r="BS161" s="108"/>
      <c r="BT161" s="108"/>
      <c r="BU161" s="108" t="s">
        <v>294</v>
      </c>
    </row>
    <row r="162" spans="1:73" ht="20.100000000000001" customHeight="1" x14ac:dyDescent="0.3">
      <c r="A162" s="108" t="s">
        <v>1039</v>
      </c>
      <c r="B162" s="108" t="s">
        <v>387</v>
      </c>
      <c r="D162" s="101">
        <v>44257</v>
      </c>
      <c r="E162" s="101">
        <v>45353</v>
      </c>
      <c r="F162" s="101">
        <v>44440</v>
      </c>
      <c r="H162" s="108" t="s">
        <v>205</v>
      </c>
      <c r="I162" s="106" t="s">
        <v>249</v>
      </c>
      <c r="J162" s="188" t="s">
        <v>294</v>
      </c>
      <c r="K162" s="108" t="s">
        <v>1040</v>
      </c>
      <c r="L162" s="108" t="s">
        <v>1041</v>
      </c>
      <c r="M162" s="108" t="s">
        <v>571</v>
      </c>
      <c r="O162" s="106">
        <v>1</v>
      </c>
      <c r="W162" s="106">
        <f t="shared" ref="W162:W169" si="50">SUM(N162:V162)</f>
        <v>1</v>
      </c>
      <c r="AA162" s="106">
        <v>1</v>
      </c>
      <c r="AG162" s="106">
        <f t="shared" si="37"/>
        <v>1</v>
      </c>
      <c r="AH162" s="106">
        <f t="shared" si="38"/>
        <v>0</v>
      </c>
      <c r="AI162" s="106">
        <f t="shared" si="39"/>
        <v>-1</v>
      </c>
      <c r="AJ162" s="106">
        <f t="shared" si="40"/>
        <v>0</v>
      </c>
      <c r="AK162" s="106">
        <f t="shared" si="41"/>
        <v>1</v>
      </c>
      <c r="AL162" s="106">
        <f t="shared" si="42"/>
        <v>0</v>
      </c>
      <c r="AM162" s="106">
        <f t="shared" si="43"/>
        <v>0</v>
      </c>
      <c r="AN162" s="106">
        <f t="shared" si="44"/>
        <v>0</v>
      </c>
      <c r="AO162" s="106">
        <f t="shared" si="45"/>
        <v>0</v>
      </c>
      <c r="AP162" s="106">
        <f t="shared" si="46"/>
        <v>0</v>
      </c>
      <c r="AQ162" s="199">
        <f t="shared" si="47"/>
        <v>0</v>
      </c>
      <c r="AS162" s="202"/>
      <c r="AT162" s="200">
        <v>0</v>
      </c>
      <c r="AX162" s="201"/>
      <c r="AY162" s="217"/>
      <c r="AZ162" s="217"/>
      <c r="BA162" s="217"/>
      <c r="BB162" s="217"/>
      <c r="BC162" s="201"/>
      <c r="BD162" s="200">
        <f t="shared" ref="BD162:BD168" si="51">SUM(AT162:AX162)</f>
        <v>0</v>
      </c>
      <c r="BE162" s="202">
        <f t="shared" ref="BE162:BE168" si="52">SUM(AT162:BC162)</f>
        <v>0</v>
      </c>
      <c r="BH162" s="108">
        <v>516412</v>
      </c>
      <c r="BI162" s="108">
        <v>171302</v>
      </c>
      <c r="BJ162" s="108" t="s">
        <v>404</v>
      </c>
      <c r="BK162" s="108" t="s">
        <v>128</v>
      </c>
      <c r="BU162" s="108" t="s">
        <v>294</v>
      </c>
    </row>
    <row r="163" spans="1:73" ht="20.100000000000001" customHeight="1" x14ac:dyDescent="0.3">
      <c r="A163" s="108" t="s">
        <v>1042</v>
      </c>
      <c r="B163" s="108" t="s">
        <v>400</v>
      </c>
      <c r="D163" s="101">
        <v>44391</v>
      </c>
      <c r="E163" s="101">
        <v>45487</v>
      </c>
      <c r="F163" s="101">
        <v>44543</v>
      </c>
      <c r="H163" s="106" t="s">
        <v>205</v>
      </c>
      <c r="I163" s="106" t="s">
        <v>249</v>
      </c>
      <c r="J163" s="188" t="s">
        <v>294</v>
      </c>
      <c r="K163" s="108" t="s">
        <v>1043</v>
      </c>
      <c r="L163" s="108" t="s">
        <v>1044</v>
      </c>
      <c r="M163" s="108" t="s">
        <v>1045</v>
      </c>
      <c r="W163" s="106">
        <f t="shared" si="50"/>
        <v>0</v>
      </c>
      <c r="X163" s="106">
        <v>5</v>
      </c>
      <c r="Y163" s="106">
        <v>1</v>
      </c>
      <c r="AG163" s="106">
        <f t="shared" si="37"/>
        <v>6</v>
      </c>
      <c r="AH163" s="106">
        <f t="shared" si="38"/>
        <v>5</v>
      </c>
      <c r="AI163" s="106">
        <f t="shared" si="39"/>
        <v>1</v>
      </c>
      <c r="AJ163" s="106">
        <f t="shared" si="40"/>
        <v>0</v>
      </c>
      <c r="AK163" s="106">
        <f t="shared" si="41"/>
        <v>0</v>
      </c>
      <c r="AL163" s="106">
        <f t="shared" si="42"/>
        <v>0</v>
      </c>
      <c r="AM163" s="106">
        <f t="shared" si="43"/>
        <v>0</v>
      </c>
      <c r="AN163" s="106">
        <f t="shared" si="44"/>
        <v>0</v>
      </c>
      <c r="AO163" s="106">
        <f t="shared" si="45"/>
        <v>0</v>
      </c>
      <c r="AP163" s="106">
        <f t="shared" si="46"/>
        <v>0</v>
      </c>
      <c r="AQ163" s="199">
        <f t="shared" si="47"/>
        <v>6</v>
      </c>
      <c r="AS163" s="202"/>
      <c r="AT163" s="200">
        <v>6</v>
      </c>
      <c r="AX163" s="201"/>
      <c r="AY163" s="217"/>
      <c r="AZ163" s="217"/>
      <c r="BA163" s="217"/>
      <c r="BB163" s="217"/>
      <c r="BC163" s="201"/>
      <c r="BD163" s="200">
        <f t="shared" si="51"/>
        <v>6</v>
      </c>
      <c r="BE163" s="202">
        <f t="shared" si="52"/>
        <v>6</v>
      </c>
      <c r="BH163" s="108">
        <v>517806</v>
      </c>
      <c r="BI163" s="108">
        <v>174802</v>
      </c>
      <c r="BJ163" s="108" t="s">
        <v>415</v>
      </c>
      <c r="BK163" s="108" t="s">
        <v>152</v>
      </c>
      <c r="BM163" s="108" t="s">
        <v>126</v>
      </c>
      <c r="BS163" s="108" t="s">
        <v>136</v>
      </c>
      <c r="BT163" s="108" t="s">
        <v>720</v>
      </c>
      <c r="BU163" s="108" t="s">
        <v>294</v>
      </c>
    </row>
    <row r="164" spans="1:73" ht="20.100000000000001" customHeight="1" x14ac:dyDescent="0.3">
      <c r="A164" s="108" t="s">
        <v>1046</v>
      </c>
      <c r="B164" s="108" t="s">
        <v>387</v>
      </c>
      <c r="D164" s="101">
        <v>44328</v>
      </c>
      <c r="E164" s="101">
        <v>45424</v>
      </c>
      <c r="F164" s="101">
        <v>44593</v>
      </c>
      <c r="H164" s="108" t="s">
        <v>205</v>
      </c>
      <c r="I164" s="106" t="s">
        <v>249</v>
      </c>
      <c r="J164" s="188" t="s">
        <v>294</v>
      </c>
      <c r="K164" s="108" t="s">
        <v>1047</v>
      </c>
      <c r="L164" s="108" t="s">
        <v>1048</v>
      </c>
      <c r="M164" s="108" t="s">
        <v>1049</v>
      </c>
      <c r="O164" s="106">
        <v>1</v>
      </c>
      <c r="W164" s="106">
        <f t="shared" si="50"/>
        <v>1</v>
      </c>
      <c r="AB164" s="106">
        <v>1</v>
      </c>
      <c r="AG164" s="106">
        <f t="shared" si="37"/>
        <v>1</v>
      </c>
      <c r="AH164" s="106">
        <f t="shared" si="38"/>
        <v>0</v>
      </c>
      <c r="AI164" s="106">
        <f t="shared" si="39"/>
        <v>-1</v>
      </c>
      <c r="AJ164" s="106">
        <f t="shared" si="40"/>
        <v>0</v>
      </c>
      <c r="AK164" s="106">
        <f t="shared" si="41"/>
        <v>0</v>
      </c>
      <c r="AL164" s="106">
        <f t="shared" si="42"/>
        <v>1</v>
      </c>
      <c r="AM164" s="106">
        <f t="shared" si="43"/>
        <v>0</v>
      </c>
      <c r="AN164" s="106">
        <f t="shared" si="44"/>
        <v>0</v>
      </c>
      <c r="AO164" s="106">
        <f t="shared" si="45"/>
        <v>0</v>
      </c>
      <c r="AP164" s="106">
        <f t="shared" si="46"/>
        <v>0</v>
      </c>
      <c r="AQ164" s="199">
        <f t="shared" si="47"/>
        <v>0</v>
      </c>
      <c r="AS164" s="202"/>
      <c r="AT164" s="200">
        <v>0</v>
      </c>
      <c r="AX164" s="201"/>
      <c r="AY164" s="217"/>
      <c r="AZ164" s="217"/>
      <c r="BA164" s="217"/>
      <c r="BB164" s="217"/>
      <c r="BC164" s="201"/>
      <c r="BD164" s="200">
        <f t="shared" si="51"/>
        <v>0</v>
      </c>
      <c r="BE164" s="202">
        <f t="shared" si="52"/>
        <v>0</v>
      </c>
      <c r="BH164" s="108">
        <v>513278</v>
      </c>
      <c r="BI164" s="108">
        <v>170135</v>
      </c>
      <c r="BJ164" s="108" t="s">
        <v>491</v>
      </c>
      <c r="BK164" s="108" t="s">
        <v>145</v>
      </c>
      <c r="BU164" s="108" t="s">
        <v>294</v>
      </c>
    </row>
    <row r="165" spans="1:73" ht="20.100000000000001" customHeight="1" x14ac:dyDescent="0.3">
      <c r="A165" s="108" t="s">
        <v>1050</v>
      </c>
      <c r="B165" s="108" t="s">
        <v>400</v>
      </c>
      <c r="D165" s="101">
        <v>44410</v>
      </c>
      <c r="E165" s="101">
        <v>45506</v>
      </c>
      <c r="F165" s="101">
        <v>44470</v>
      </c>
      <c r="G165" s="101">
        <v>44652</v>
      </c>
      <c r="H165" s="106" t="s">
        <v>205</v>
      </c>
      <c r="I165" s="106" t="s">
        <v>249</v>
      </c>
      <c r="J165" s="188" t="s">
        <v>294</v>
      </c>
      <c r="K165" s="108" t="s">
        <v>1051</v>
      </c>
      <c r="L165" s="108" t="s">
        <v>1052</v>
      </c>
      <c r="M165" s="108" t="s">
        <v>1053</v>
      </c>
      <c r="Q165" s="106">
        <v>1</v>
      </c>
      <c r="W165" s="106">
        <f t="shared" si="50"/>
        <v>1</v>
      </c>
      <c r="AG165" s="106">
        <f t="shared" si="37"/>
        <v>0</v>
      </c>
      <c r="AH165" s="106">
        <f t="shared" si="38"/>
        <v>0</v>
      </c>
      <c r="AI165" s="106">
        <f t="shared" si="39"/>
        <v>0</v>
      </c>
      <c r="AJ165" s="106">
        <f t="shared" si="40"/>
        <v>0</v>
      </c>
      <c r="AK165" s="106">
        <f t="shared" si="41"/>
        <v>-1</v>
      </c>
      <c r="AL165" s="106">
        <f t="shared" si="42"/>
        <v>0</v>
      </c>
      <c r="AM165" s="106">
        <f t="shared" si="43"/>
        <v>0</v>
      </c>
      <c r="AN165" s="106">
        <f t="shared" si="44"/>
        <v>0</v>
      </c>
      <c r="AO165" s="106">
        <f t="shared" si="45"/>
        <v>0</v>
      </c>
      <c r="AP165" s="106">
        <f t="shared" si="46"/>
        <v>0</v>
      </c>
      <c r="AQ165" s="199">
        <f t="shared" si="47"/>
        <v>-1</v>
      </c>
      <c r="AS165" s="202"/>
      <c r="AT165" s="200">
        <v>-1</v>
      </c>
      <c r="AX165" s="201"/>
      <c r="AY165" s="217"/>
      <c r="AZ165" s="217"/>
      <c r="BA165" s="217"/>
      <c r="BB165" s="217"/>
      <c r="BC165" s="201"/>
      <c r="BD165" s="200">
        <f t="shared" si="51"/>
        <v>-1</v>
      </c>
      <c r="BE165" s="202">
        <f t="shared" si="52"/>
        <v>-1</v>
      </c>
      <c r="BH165" s="108">
        <v>513502</v>
      </c>
      <c r="BI165" s="108">
        <v>173048</v>
      </c>
      <c r="BJ165" s="108" t="s">
        <v>628</v>
      </c>
      <c r="BK165" s="108" t="s">
        <v>148</v>
      </c>
    </row>
    <row r="166" spans="1:73" ht="20.100000000000001" customHeight="1" x14ac:dyDescent="0.3">
      <c r="A166" s="108" t="s">
        <v>1054</v>
      </c>
      <c r="B166" s="108" t="s">
        <v>423</v>
      </c>
      <c r="D166" s="101">
        <v>44284</v>
      </c>
      <c r="E166" s="101">
        <v>45380</v>
      </c>
      <c r="F166" s="101">
        <v>44470</v>
      </c>
      <c r="G166" s="101">
        <v>44771</v>
      </c>
      <c r="H166" s="108" t="s">
        <v>205</v>
      </c>
      <c r="I166" s="106" t="s">
        <v>249</v>
      </c>
      <c r="J166" s="188" t="s">
        <v>294</v>
      </c>
      <c r="K166" s="108" t="s">
        <v>1055</v>
      </c>
      <c r="L166" s="108" t="s">
        <v>1056</v>
      </c>
      <c r="M166" s="108" t="s">
        <v>867</v>
      </c>
      <c r="W166" s="106">
        <f t="shared" si="50"/>
        <v>0</v>
      </c>
      <c r="X166" s="106">
        <v>1</v>
      </c>
      <c r="AG166" s="106">
        <f t="shared" si="37"/>
        <v>1</v>
      </c>
      <c r="AH166" s="106">
        <f t="shared" si="38"/>
        <v>1</v>
      </c>
      <c r="AI166" s="106">
        <f t="shared" si="39"/>
        <v>0</v>
      </c>
      <c r="AJ166" s="106">
        <f t="shared" si="40"/>
        <v>0</v>
      </c>
      <c r="AK166" s="106">
        <f t="shared" si="41"/>
        <v>0</v>
      </c>
      <c r="AL166" s="106">
        <f t="shared" si="42"/>
        <v>0</v>
      </c>
      <c r="AM166" s="106">
        <f t="shared" si="43"/>
        <v>0</v>
      </c>
      <c r="AN166" s="106">
        <f t="shared" si="44"/>
        <v>0</v>
      </c>
      <c r="AO166" s="106">
        <f t="shared" si="45"/>
        <v>0</v>
      </c>
      <c r="AP166" s="106">
        <f t="shared" si="46"/>
        <v>0</v>
      </c>
      <c r="AQ166" s="199">
        <f t="shared" si="47"/>
        <v>1</v>
      </c>
      <c r="AS166" s="202"/>
      <c r="AT166" s="200">
        <v>1</v>
      </c>
      <c r="AX166" s="201"/>
      <c r="AY166" s="217"/>
      <c r="AZ166" s="217"/>
      <c r="BA166" s="217"/>
      <c r="BB166" s="217"/>
      <c r="BC166" s="201"/>
      <c r="BD166" s="200">
        <f t="shared" si="51"/>
        <v>1</v>
      </c>
      <c r="BE166" s="202">
        <f t="shared" si="52"/>
        <v>1</v>
      </c>
      <c r="BH166" s="108">
        <v>519103</v>
      </c>
      <c r="BI166" s="108">
        <v>176286</v>
      </c>
      <c r="BJ166" s="108" t="s">
        <v>498</v>
      </c>
      <c r="BK166" s="108" t="s">
        <v>149</v>
      </c>
      <c r="BO166" s="108" t="s">
        <v>129</v>
      </c>
      <c r="BP166" s="108" t="s">
        <v>1057</v>
      </c>
      <c r="BU166" s="108" t="s">
        <v>294</v>
      </c>
    </row>
    <row r="167" spans="1:73" ht="20.100000000000001" customHeight="1" x14ac:dyDescent="0.3">
      <c r="A167" s="108" t="s">
        <v>1058</v>
      </c>
      <c r="B167" s="108" t="s">
        <v>400</v>
      </c>
      <c r="C167" s="108" t="s">
        <v>223</v>
      </c>
      <c r="D167" s="101">
        <v>44243</v>
      </c>
      <c r="E167" s="101">
        <v>45338</v>
      </c>
      <c r="F167" s="101">
        <v>44228</v>
      </c>
      <c r="H167" s="106" t="s">
        <v>205</v>
      </c>
      <c r="I167" s="106" t="s">
        <v>249</v>
      </c>
      <c r="J167" s="188" t="s">
        <v>294</v>
      </c>
      <c r="K167" s="108" t="s">
        <v>1059</v>
      </c>
      <c r="L167" s="108" t="s">
        <v>1060</v>
      </c>
      <c r="M167" s="108" t="s">
        <v>1061</v>
      </c>
      <c r="W167" s="106">
        <f t="shared" si="50"/>
        <v>0</v>
      </c>
      <c r="Y167" s="106">
        <v>1</v>
      </c>
      <c r="AG167" s="106">
        <f t="shared" si="37"/>
        <v>1</v>
      </c>
      <c r="AH167" s="106">
        <f t="shared" si="38"/>
        <v>0</v>
      </c>
      <c r="AI167" s="106">
        <f t="shared" si="39"/>
        <v>1</v>
      </c>
      <c r="AJ167" s="106">
        <f t="shared" si="40"/>
        <v>0</v>
      </c>
      <c r="AK167" s="106">
        <f t="shared" si="41"/>
        <v>0</v>
      </c>
      <c r="AL167" s="106">
        <f t="shared" si="42"/>
        <v>0</v>
      </c>
      <c r="AM167" s="106">
        <f t="shared" si="43"/>
        <v>0</v>
      </c>
      <c r="AN167" s="106">
        <f t="shared" si="44"/>
        <v>0</v>
      </c>
      <c r="AO167" s="106">
        <f t="shared" si="45"/>
        <v>0</v>
      </c>
      <c r="AP167" s="106">
        <f t="shared" si="46"/>
        <v>0</v>
      </c>
      <c r="AQ167" s="199">
        <f t="shared" si="47"/>
        <v>1</v>
      </c>
      <c r="AS167" s="202"/>
      <c r="AU167" s="200">
        <v>1</v>
      </c>
      <c r="AX167" s="201"/>
      <c r="AY167" s="217"/>
      <c r="AZ167" s="217"/>
      <c r="BA167" s="217"/>
      <c r="BB167" s="217"/>
      <c r="BC167" s="201"/>
      <c r="BD167" s="200">
        <f t="shared" si="51"/>
        <v>1</v>
      </c>
      <c r="BE167" s="202">
        <f t="shared" si="52"/>
        <v>1</v>
      </c>
      <c r="BH167" s="108">
        <v>518619</v>
      </c>
      <c r="BI167" s="108">
        <v>175475</v>
      </c>
      <c r="BJ167" s="108" t="s">
        <v>806</v>
      </c>
      <c r="BK167" s="108" t="s">
        <v>151</v>
      </c>
      <c r="BU167" s="108" t="s">
        <v>294</v>
      </c>
    </row>
    <row r="168" spans="1:73" ht="20.100000000000001" customHeight="1" x14ac:dyDescent="0.3">
      <c r="A168" s="108" t="s">
        <v>1062</v>
      </c>
      <c r="B168" s="108" t="s">
        <v>400</v>
      </c>
      <c r="C168" s="108" t="s">
        <v>223</v>
      </c>
      <c r="D168" s="101">
        <v>44243</v>
      </c>
      <c r="E168" s="101">
        <v>45338</v>
      </c>
      <c r="F168" s="101">
        <v>44531</v>
      </c>
      <c r="H168" s="106" t="s">
        <v>205</v>
      </c>
      <c r="I168" s="106" t="s">
        <v>249</v>
      </c>
      <c r="J168" s="188" t="s">
        <v>294</v>
      </c>
      <c r="K168" s="108" t="s">
        <v>1063</v>
      </c>
      <c r="L168" s="108" t="s">
        <v>1064</v>
      </c>
      <c r="M168" s="108" t="s">
        <v>1065</v>
      </c>
      <c r="W168" s="106">
        <f t="shared" si="50"/>
        <v>0</v>
      </c>
      <c r="X168" s="106">
        <v>1</v>
      </c>
      <c r="Y168" s="106">
        <v>1</v>
      </c>
      <c r="AG168" s="106">
        <f t="shared" si="37"/>
        <v>2</v>
      </c>
      <c r="AH168" s="106">
        <f t="shared" si="38"/>
        <v>1</v>
      </c>
      <c r="AI168" s="106">
        <f t="shared" si="39"/>
        <v>1</v>
      </c>
      <c r="AJ168" s="106">
        <f t="shared" si="40"/>
        <v>0</v>
      </c>
      <c r="AK168" s="106">
        <f t="shared" si="41"/>
        <v>0</v>
      </c>
      <c r="AL168" s="106">
        <f t="shared" si="42"/>
        <v>0</v>
      </c>
      <c r="AM168" s="106">
        <f t="shared" si="43"/>
        <v>0</v>
      </c>
      <c r="AN168" s="106">
        <f t="shared" si="44"/>
        <v>0</v>
      </c>
      <c r="AO168" s="106">
        <f t="shared" si="45"/>
        <v>0</v>
      </c>
      <c r="AP168" s="106">
        <f t="shared" si="46"/>
        <v>0</v>
      </c>
      <c r="AQ168" s="199">
        <f t="shared" si="47"/>
        <v>2</v>
      </c>
      <c r="AS168" s="202"/>
      <c r="AT168" s="200">
        <v>2</v>
      </c>
      <c r="AX168" s="201"/>
      <c r="AY168" s="217"/>
      <c r="AZ168" s="217"/>
      <c r="BA168" s="217"/>
      <c r="BB168" s="217"/>
      <c r="BC168" s="201"/>
      <c r="BD168" s="200">
        <f t="shared" si="51"/>
        <v>2</v>
      </c>
      <c r="BE168" s="202">
        <f t="shared" si="52"/>
        <v>2</v>
      </c>
      <c r="BH168" s="108">
        <v>516260</v>
      </c>
      <c r="BI168" s="108">
        <v>173296</v>
      </c>
      <c r="BJ168" s="108" t="s">
        <v>409</v>
      </c>
      <c r="BK168" s="108" t="s">
        <v>155</v>
      </c>
      <c r="BM168" s="108" t="s">
        <v>130</v>
      </c>
      <c r="BS168" s="108" t="s">
        <v>136</v>
      </c>
      <c r="BT168" s="108" t="s">
        <v>410</v>
      </c>
      <c r="BU168" s="108" t="s">
        <v>294</v>
      </c>
    </row>
    <row r="169" spans="1:73" ht="20.100000000000001" customHeight="1" x14ac:dyDescent="0.3">
      <c r="A169" s="108" t="s">
        <v>1066</v>
      </c>
      <c r="B169" s="108" t="s">
        <v>400</v>
      </c>
      <c r="C169" s="108" t="s">
        <v>223</v>
      </c>
      <c r="D169" s="101">
        <v>44298</v>
      </c>
      <c r="E169" s="101">
        <v>45394</v>
      </c>
      <c r="F169" s="101">
        <v>44578</v>
      </c>
      <c r="H169" s="108" t="s">
        <v>205</v>
      </c>
      <c r="I169" s="106" t="s">
        <v>249</v>
      </c>
      <c r="J169" s="188" t="s">
        <v>294</v>
      </c>
      <c r="K169" s="108" t="s">
        <v>1067</v>
      </c>
      <c r="L169" s="108" t="s">
        <v>1068</v>
      </c>
      <c r="M169" s="108" t="s">
        <v>1069</v>
      </c>
      <c r="W169" s="106">
        <f t="shared" si="50"/>
        <v>0</v>
      </c>
      <c r="X169" s="106">
        <v>4</v>
      </c>
      <c r="Y169" s="106">
        <v>8</v>
      </c>
      <c r="AG169" s="106">
        <f t="shared" si="37"/>
        <v>12</v>
      </c>
      <c r="AH169" s="106">
        <f t="shared" si="38"/>
        <v>4</v>
      </c>
      <c r="AI169" s="106">
        <f t="shared" si="39"/>
        <v>8</v>
      </c>
      <c r="AJ169" s="106">
        <f t="shared" si="40"/>
        <v>0</v>
      </c>
      <c r="AK169" s="106">
        <f t="shared" si="41"/>
        <v>0</v>
      </c>
      <c r="AL169" s="106">
        <f t="shared" si="42"/>
        <v>0</v>
      </c>
      <c r="AM169" s="106">
        <f t="shared" si="43"/>
        <v>0</v>
      </c>
      <c r="AN169" s="106">
        <f t="shared" si="44"/>
        <v>0</v>
      </c>
      <c r="AO169" s="106">
        <f t="shared" si="45"/>
        <v>0</v>
      </c>
      <c r="AP169" s="106">
        <f t="shared" si="46"/>
        <v>0</v>
      </c>
      <c r="AQ169" s="199">
        <f t="shared" si="47"/>
        <v>12</v>
      </c>
      <c r="AR169" s="200" t="s">
        <v>294</v>
      </c>
      <c r="AS169" s="202"/>
      <c r="AU169" s="200">
        <v>6</v>
      </c>
      <c r="AV169" s="200">
        <v>6</v>
      </c>
      <c r="AX169" s="201"/>
      <c r="AY169" s="217"/>
      <c r="AZ169" s="217"/>
      <c r="BA169" s="217"/>
      <c r="BB169" s="217"/>
      <c r="BC169" s="201"/>
      <c r="BD169" s="200">
        <f>SUM(AU169:AX169)</f>
        <v>12</v>
      </c>
      <c r="BE169" s="202">
        <f>SUM(AU169:BC169)</f>
        <v>12</v>
      </c>
      <c r="BH169" s="108">
        <v>514247</v>
      </c>
      <c r="BI169" s="108">
        <v>170821</v>
      </c>
      <c r="BJ169" s="108" t="s">
        <v>427</v>
      </c>
      <c r="BK169" s="108" t="s">
        <v>162</v>
      </c>
      <c r="BO169" s="108" t="s">
        <v>129</v>
      </c>
      <c r="BP169" s="108" t="s">
        <v>428</v>
      </c>
      <c r="BS169" s="108" t="s">
        <v>136</v>
      </c>
      <c r="BT169" s="108" t="s">
        <v>429</v>
      </c>
    </row>
    <row r="170" spans="1:73" ht="20.100000000000001" customHeight="1" x14ac:dyDescent="0.3">
      <c r="A170" s="108" t="s">
        <v>1070</v>
      </c>
      <c r="B170" s="108" t="s">
        <v>400</v>
      </c>
      <c r="C170" s="108" t="s">
        <v>223</v>
      </c>
      <c r="D170" s="101">
        <v>44342</v>
      </c>
      <c r="E170" s="101">
        <v>45438</v>
      </c>
      <c r="F170" s="101">
        <v>44621</v>
      </c>
      <c r="G170" s="101"/>
      <c r="H170" s="108" t="s">
        <v>205</v>
      </c>
      <c r="I170" s="106" t="s">
        <v>249</v>
      </c>
      <c r="J170" s="188" t="s">
        <v>294</v>
      </c>
      <c r="K170" s="108" t="s">
        <v>1071</v>
      </c>
      <c r="L170" s="108" t="s">
        <v>1072</v>
      </c>
      <c r="M170" s="108" t="s">
        <v>1073</v>
      </c>
      <c r="W170" s="106">
        <v>0</v>
      </c>
      <c r="Y170" s="106">
        <v>1</v>
      </c>
      <c r="AG170" s="106">
        <f>SUM(X170:AD170)</f>
        <v>1</v>
      </c>
      <c r="AH170" s="106">
        <f t="shared" si="38"/>
        <v>0</v>
      </c>
      <c r="AI170" s="106">
        <f t="shared" si="39"/>
        <v>1</v>
      </c>
      <c r="AJ170" s="106">
        <f t="shared" si="40"/>
        <v>0</v>
      </c>
      <c r="AK170" s="106">
        <f t="shared" si="41"/>
        <v>0</v>
      </c>
      <c r="AL170" s="106">
        <f t="shared" si="42"/>
        <v>0</v>
      </c>
      <c r="AM170" s="106">
        <f t="shared" si="43"/>
        <v>0</v>
      </c>
      <c r="AN170" s="106">
        <f t="shared" si="44"/>
        <v>0</v>
      </c>
      <c r="AO170" s="106">
        <f t="shared" si="45"/>
        <v>0</v>
      </c>
      <c r="AP170" s="106">
        <f t="shared" si="46"/>
        <v>0</v>
      </c>
      <c r="AQ170" s="199">
        <f t="shared" si="47"/>
        <v>1</v>
      </c>
      <c r="AS170" s="202"/>
      <c r="AT170" s="200">
        <v>1</v>
      </c>
      <c r="AX170" s="201"/>
      <c r="AY170" s="217"/>
      <c r="AZ170" s="217"/>
      <c r="BA170" s="217"/>
      <c r="BB170" s="217"/>
      <c r="BC170" s="201"/>
      <c r="BD170" s="200">
        <f t="shared" ref="BD170:BD201" si="53">SUM(AT170:AX170)</f>
        <v>1</v>
      </c>
      <c r="BE170" s="202">
        <f t="shared" ref="BE170:BE201" si="54">SUM(AT170:BC170)</f>
        <v>1</v>
      </c>
      <c r="BH170" s="108">
        <v>520455</v>
      </c>
      <c r="BI170" s="108">
        <v>175362</v>
      </c>
      <c r="BJ170" s="108" t="s">
        <v>397</v>
      </c>
      <c r="BK170" s="108" t="s">
        <v>125</v>
      </c>
      <c r="BM170" s="108" t="s">
        <v>125</v>
      </c>
      <c r="BU170" s="108" t="s">
        <v>294</v>
      </c>
    </row>
    <row r="171" spans="1:73" ht="20.100000000000001" customHeight="1" x14ac:dyDescent="0.3">
      <c r="A171" s="108" t="s">
        <v>1074</v>
      </c>
      <c r="B171" s="108" t="s">
        <v>400</v>
      </c>
      <c r="D171" s="101">
        <v>44509</v>
      </c>
      <c r="E171" s="101">
        <v>45605</v>
      </c>
      <c r="F171" s="101">
        <v>44621</v>
      </c>
      <c r="G171" s="101">
        <v>44917</v>
      </c>
      <c r="H171" s="108" t="s">
        <v>205</v>
      </c>
      <c r="I171" s="106" t="s">
        <v>249</v>
      </c>
      <c r="J171" s="188" t="s">
        <v>294</v>
      </c>
      <c r="K171" s="108" t="s">
        <v>1075</v>
      </c>
      <c r="L171" s="108" t="s">
        <v>1076</v>
      </c>
      <c r="M171" s="108" t="s">
        <v>1077</v>
      </c>
      <c r="W171" s="106">
        <f>SUM(N171:V171)</f>
        <v>0</v>
      </c>
      <c r="X171" s="106">
        <v>7</v>
      </c>
      <c r="Y171" s="106">
        <v>1</v>
      </c>
      <c r="AG171" s="106">
        <f t="shared" si="37"/>
        <v>8</v>
      </c>
      <c r="AH171" s="106">
        <f t="shared" si="38"/>
        <v>7</v>
      </c>
      <c r="AI171" s="106">
        <f t="shared" si="39"/>
        <v>1</v>
      </c>
      <c r="AJ171" s="106">
        <f t="shared" si="40"/>
        <v>0</v>
      </c>
      <c r="AK171" s="106">
        <f t="shared" si="41"/>
        <v>0</v>
      </c>
      <c r="AL171" s="106">
        <f t="shared" si="42"/>
        <v>0</v>
      </c>
      <c r="AM171" s="106">
        <f t="shared" si="43"/>
        <v>0</v>
      </c>
      <c r="AN171" s="106">
        <f t="shared" si="44"/>
        <v>0</v>
      </c>
      <c r="AO171" s="106">
        <f t="shared" si="45"/>
        <v>0</v>
      </c>
      <c r="AP171" s="106">
        <f t="shared" si="46"/>
        <v>0</v>
      </c>
      <c r="AQ171" s="199">
        <f t="shared" si="47"/>
        <v>8</v>
      </c>
      <c r="AS171" s="202"/>
      <c r="AT171" s="200">
        <v>8</v>
      </c>
      <c r="AX171" s="201"/>
      <c r="AY171" s="217"/>
      <c r="AZ171" s="217"/>
      <c r="BA171" s="217"/>
      <c r="BB171" s="217"/>
      <c r="BC171" s="201"/>
      <c r="BD171" s="200">
        <f t="shared" si="53"/>
        <v>8</v>
      </c>
      <c r="BE171" s="202">
        <f t="shared" si="54"/>
        <v>8</v>
      </c>
      <c r="BH171" s="108">
        <v>517861</v>
      </c>
      <c r="BI171" s="108">
        <v>174904</v>
      </c>
      <c r="BJ171" s="108" t="s">
        <v>415</v>
      </c>
      <c r="BK171" s="108" t="s">
        <v>152</v>
      </c>
      <c r="BM171" s="108" t="s">
        <v>126</v>
      </c>
      <c r="BS171" s="108" t="s">
        <v>136</v>
      </c>
      <c r="BT171" s="108" t="s">
        <v>720</v>
      </c>
      <c r="BU171" s="108" t="s">
        <v>294</v>
      </c>
    </row>
    <row r="172" spans="1:73" ht="20.100000000000001" customHeight="1" x14ac:dyDescent="0.3">
      <c r="A172" s="108" t="s">
        <v>1078</v>
      </c>
      <c r="B172" s="108" t="s">
        <v>400</v>
      </c>
      <c r="C172" s="108" t="s">
        <v>223</v>
      </c>
      <c r="D172" s="101">
        <v>44370</v>
      </c>
      <c r="E172" s="101">
        <v>45466</v>
      </c>
      <c r="F172" s="101">
        <v>44651</v>
      </c>
      <c r="G172" s="101">
        <v>44918</v>
      </c>
      <c r="H172" s="106" t="s">
        <v>205</v>
      </c>
      <c r="I172" s="106" t="s">
        <v>249</v>
      </c>
      <c r="J172" s="188" t="s">
        <v>294</v>
      </c>
      <c r="K172" s="108" t="s">
        <v>1079</v>
      </c>
      <c r="L172" s="108" t="s">
        <v>1080</v>
      </c>
      <c r="M172" s="108" t="s">
        <v>1069</v>
      </c>
      <c r="W172" s="106">
        <f>SUM(N172:V172)</f>
        <v>0</v>
      </c>
      <c r="X172" s="106">
        <v>1</v>
      </c>
      <c r="Y172" s="106">
        <v>2</v>
      </c>
      <c r="AG172" s="106">
        <f t="shared" si="37"/>
        <v>3</v>
      </c>
      <c r="AH172" s="106">
        <f t="shared" si="38"/>
        <v>1</v>
      </c>
      <c r="AI172" s="106">
        <f t="shared" si="39"/>
        <v>2</v>
      </c>
      <c r="AJ172" s="106">
        <f t="shared" si="40"/>
        <v>0</v>
      </c>
      <c r="AK172" s="106">
        <f t="shared" si="41"/>
        <v>0</v>
      </c>
      <c r="AL172" s="106">
        <f t="shared" si="42"/>
        <v>0</v>
      </c>
      <c r="AM172" s="106">
        <f t="shared" si="43"/>
        <v>0</v>
      </c>
      <c r="AN172" s="106">
        <f t="shared" si="44"/>
        <v>0</v>
      </c>
      <c r="AO172" s="106">
        <f t="shared" si="45"/>
        <v>0</v>
      </c>
      <c r="AP172" s="106">
        <f t="shared" si="46"/>
        <v>0</v>
      </c>
      <c r="AQ172" s="199">
        <f t="shared" si="47"/>
        <v>3</v>
      </c>
      <c r="AS172" s="202"/>
      <c r="AT172" s="200">
        <v>3</v>
      </c>
      <c r="AX172" s="201"/>
      <c r="AY172" s="217"/>
      <c r="AZ172" s="217"/>
      <c r="BA172" s="217"/>
      <c r="BB172" s="217"/>
      <c r="BC172" s="201"/>
      <c r="BD172" s="200">
        <f t="shared" si="53"/>
        <v>3</v>
      </c>
      <c r="BE172" s="202">
        <f t="shared" si="54"/>
        <v>3</v>
      </c>
      <c r="BH172" s="108">
        <v>514225</v>
      </c>
      <c r="BI172" s="108">
        <v>170812</v>
      </c>
      <c r="BJ172" s="108" t="s">
        <v>427</v>
      </c>
      <c r="BK172" s="108" t="s">
        <v>162</v>
      </c>
      <c r="BO172" s="108" t="s">
        <v>129</v>
      </c>
      <c r="BP172" s="108" t="s">
        <v>428</v>
      </c>
      <c r="BS172" s="108" t="s">
        <v>136</v>
      </c>
      <c r="BT172" s="108" t="s">
        <v>429</v>
      </c>
    </row>
    <row r="173" spans="1:73" ht="20.100000000000001" customHeight="1" x14ac:dyDescent="0.3">
      <c r="A173" s="108" t="s">
        <v>1081</v>
      </c>
      <c r="B173" s="108" t="s">
        <v>400</v>
      </c>
      <c r="C173" s="108" t="s">
        <v>223</v>
      </c>
      <c r="D173" s="101">
        <v>44420</v>
      </c>
      <c r="E173" s="101">
        <v>45516</v>
      </c>
      <c r="F173" s="101">
        <v>44593</v>
      </c>
      <c r="G173" s="101">
        <v>44735</v>
      </c>
      <c r="H173" s="108" t="s">
        <v>205</v>
      </c>
      <c r="I173" s="106" t="s">
        <v>249</v>
      </c>
      <c r="J173" s="188" t="s">
        <v>294</v>
      </c>
      <c r="K173" s="108" t="s">
        <v>1082</v>
      </c>
      <c r="L173" s="108" t="s">
        <v>1083</v>
      </c>
      <c r="M173" s="108" t="s">
        <v>1084</v>
      </c>
      <c r="W173" s="106">
        <v>0</v>
      </c>
      <c r="Y173" s="106">
        <v>1</v>
      </c>
      <c r="AG173" s="106">
        <f t="shared" si="37"/>
        <v>1</v>
      </c>
      <c r="AH173" s="106">
        <f t="shared" si="38"/>
        <v>0</v>
      </c>
      <c r="AI173" s="106">
        <f t="shared" si="39"/>
        <v>1</v>
      </c>
      <c r="AJ173" s="106">
        <f t="shared" si="40"/>
        <v>0</v>
      </c>
      <c r="AK173" s="106">
        <f t="shared" si="41"/>
        <v>0</v>
      </c>
      <c r="AL173" s="106">
        <f t="shared" si="42"/>
        <v>0</v>
      </c>
      <c r="AM173" s="106">
        <f t="shared" si="43"/>
        <v>0</v>
      </c>
      <c r="AN173" s="106">
        <f t="shared" si="44"/>
        <v>0</v>
      </c>
      <c r="AO173" s="106">
        <f t="shared" si="45"/>
        <v>0</v>
      </c>
      <c r="AP173" s="106">
        <f t="shared" si="46"/>
        <v>0</v>
      </c>
      <c r="AQ173" s="199">
        <f t="shared" si="47"/>
        <v>1</v>
      </c>
      <c r="AS173" s="202"/>
      <c r="AT173" s="200">
        <v>1</v>
      </c>
      <c r="AX173" s="201"/>
      <c r="AY173" s="217"/>
      <c r="AZ173" s="217"/>
      <c r="BA173" s="217"/>
      <c r="BB173" s="217"/>
      <c r="BC173" s="201"/>
      <c r="BD173" s="200">
        <f t="shared" si="53"/>
        <v>1</v>
      </c>
      <c r="BE173" s="202">
        <f t="shared" si="54"/>
        <v>1</v>
      </c>
      <c r="BH173" s="108">
        <v>513441</v>
      </c>
      <c r="BI173" s="108">
        <v>169949</v>
      </c>
      <c r="BJ173" s="108" t="s">
        <v>491</v>
      </c>
      <c r="BK173" s="108" t="s">
        <v>145</v>
      </c>
      <c r="BO173" s="108" t="s">
        <v>129</v>
      </c>
      <c r="BP173" s="108" t="s">
        <v>1085</v>
      </c>
      <c r="BU173" s="108" t="s">
        <v>294</v>
      </c>
    </row>
    <row r="174" spans="1:73" ht="20.100000000000001" customHeight="1" x14ac:dyDescent="0.3">
      <c r="A174" s="108" t="s">
        <v>1086</v>
      </c>
      <c r="B174" s="108" t="s">
        <v>393</v>
      </c>
      <c r="D174" s="101">
        <v>44482</v>
      </c>
      <c r="E174" s="101">
        <v>45578</v>
      </c>
      <c r="F174" s="101">
        <v>44621</v>
      </c>
      <c r="H174" s="108" t="s">
        <v>205</v>
      </c>
      <c r="I174" s="106" t="s">
        <v>249</v>
      </c>
      <c r="J174" s="188" t="s">
        <v>294</v>
      </c>
      <c r="K174" s="108" t="s">
        <v>1087</v>
      </c>
      <c r="L174" s="108" t="s">
        <v>1088</v>
      </c>
      <c r="M174" s="108" t="s">
        <v>1089</v>
      </c>
      <c r="O174" s="106">
        <v>1</v>
      </c>
      <c r="P174" s="106">
        <v>1</v>
      </c>
      <c r="W174" s="106">
        <f t="shared" ref="W174:W205" si="55">SUM(N174:V174)</f>
        <v>2</v>
      </c>
      <c r="AC174" s="106">
        <v>1</v>
      </c>
      <c r="AG174" s="106">
        <f t="shared" si="37"/>
        <v>1</v>
      </c>
      <c r="AH174" s="106">
        <f t="shared" si="38"/>
        <v>0</v>
      </c>
      <c r="AI174" s="106">
        <f t="shared" si="39"/>
        <v>-1</v>
      </c>
      <c r="AJ174" s="106">
        <f t="shared" si="40"/>
        <v>-1</v>
      </c>
      <c r="AK174" s="106">
        <f t="shared" si="41"/>
        <v>0</v>
      </c>
      <c r="AL174" s="106">
        <f t="shared" si="42"/>
        <v>0</v>
      </c>
      <c r="AM174" s="106">
        <f t="shared" si="43"/>
        <v>1</v>
      </c>
      <c r="AN174" s="106">
        <f t="shared" si="44"/>
        <v>0</v>
      </c>
      <c r="AO174" s="106">
        <f t="shared" si="45"/>
        <v>0</v>
      </c>
      <c r="AP174" s="106">
        <f t="shared" si="46"/>
        <v>0</v>
      </c>
      <c r="AQ174" s="199">
        <f t="shared" si="47"/>
        <v>-1</v>
      </c>
      <c r="AS174" s="202"/>
      <c r="AT174" s="200">
        <v>-1</v>
      </c>
      <c r="AX174" s="201"/>
      <c r="AY174" s="217"/>
      <c r="AZ174" s="217"/>
      <c r="BA174" s="217"/>
      <c r="BB174" s="217"/>
      <c r="BC174" s="201"/>
      <c r="BD174" s="200">
        <f t="shared" si="53"/>
        <v>-1</v>
      </c>
      <c r="BE174" s="202">
        <f t="shared" si="54"/>
        <v>-1</v>
      </c>
      <c r="BH174" s="108">
        <v>518740</v>
      </c>
      <c r="BI174" s="108">
        <v>174094</v>
      </c>
      <c r="BJ174" s="108" t="s">
        <v>415</v>
      </c>
      <c r="BK174" s="108" t="s">
        <v>152</v>
      </c>
      <c r="BS174" s="108" t="s">
        <v>136</v>
      </c>
      <c r="BT174" s="108" t="s">
        <v>688</v>
      </c>
    </row>
    <row r="175" spans="1:73" ht="20.100000000000001" customHeight="1" x14ac:dyDescent="0.3">
      <c r="A175" s="108" t="s">
        <v>1090</v>
      </c>
      <c r="B175" s="108" t="s">
        <v>400</v>
      </c>
      <c r="C175" s="108" t="s">
        <v>223</v>
      </c>
      <c r="D175" s="101">
        <v>44433</v>
      </c>
      <c r="E175" s="101">
        <v>45529</v>
      </c>
      <c r="F175" s="101">
        <v>44593</v>
      </c>
      <c r="H175" s="108" t="s">
        <v>205</v>
      </c>
      <c r="I175" s="106" t="s">
        <v>249</v>
      </c>
      <c r="J175" s="188" t="s">
        <v>294</v>
      </c>
      <c r="K175" s="108" t="s">
        <v>1091</v>
      </c>
      <c r="L175" s="108" t="s">
        <v>1092</v>
      </c>
      <c r="M175" s="108" t="s">
        <v>1093</v>
      </c>
      <c r="W175" s="106">
        <f t="shared" si="55"/>
        <v>0</v>
      </c>
      <c r="X175" s="106">
        <v>2</v>
      </c>
      <c r="AG175" s="106">
        <f t="shared" si="37"/>
        <v>2</v>
      </c>
      <c r="AH175" s="106">
        <f t="shared" si="38"/>
        <v>2</v>
      </c>
      <c r="AI175" s="106">
        <f t="shared" si="39"/>
        <v>0</v>
      </c>
      <c r="AJ175" s="106">
        <f t="shared" si="40"/>
        <v>0</v>
      </c>
      <c r="AK175" s="106">
        <f t="shared" si="41"/>
        <v>0</v>
      </c>
      <c r="AL175" s="106">
        <f t="shared" si="42"/>
        <v>0</v>
      </c>
      <c r="AM175" s="106">
        <f t="shared" si="43"/>
        <v>0</v>
      </c>
      <c r="AN175" s="106">
        <f t="shared" si="44"/>
        <v>0</v>
      </c>
      <c r="AO175" s="106">
        <f t="shared" si="45"/>
        <v>0</v>
      </c>
      <c r="AP175" s="106">
        <f t="shared" si="46"/>
        <v>0</v>
      </c>
      <c r="AQ175" s="199">
        <f t="shared" si="47"/>
        <v>2</v>
      </c>
      <c r="AS175" s="202"/>
      <c r="AU175" s="200">
        <v>2</v>
      </c>
      <c r="AX175" s="201"/>
      <c r="AY175" s="217"/>
      <c r="AZ175" s="217"/>
      <c r="BA175" s="217"/>
      <c r="BB175" s="217"/>
      <c r="BC175" s="201"/>
      <c r="BD175" s="200">
        <f t="shared" si="53"/>
        <v>2</v>
      </c>
      <c r="BE175" s="202">
        <f t="shared" si="54"/>
        <v>2</v>
      </c>
      <c r="BH175" s="108">
        <v>520540</v>
      </c>
      <c r="BI175" s="108">
        <v>175748</v>
      </c>
      <c r="BJ175" s="108" t="s">
        <v>397</v>
      </c>
      <c r="BK175" s="108" t="s">
        <v>125</v>
      </c>
      <c r="BM175" s="108" t="s">
        <v>125</v>
      </c>
      <c r="BU175" s="108" t="s">
        <v>294</v>
      </c>
    </row>
    <row r="176" spans="1:73" ht="20.100000000000001" customHeight="1" x14ac:dyDescent="0.3">
      <c r="A176" s="108" t="s">
        <v>1094</v>
      </c>
      <c r="B176" s="108" t="s">
        <v>387</v>
      </c>
      <c r="D176" s="101">
        <v>44524</v>
      </c>
      <c r="E176" s="101">
        <v>45620</v>
      </c>
      <c r="F176" s="101">
        <v>44593</v>
      </c>
      <c r="H176" s="108" t="s">
        <v>205</v>
      </c>
      <c r="I176" s="106" t="s">
        <v>249</v>
      </c>
      <c r="J176" s="188" t="s">
        <v>294</v>
      </c>
      <c r="K176" s="108" t="s">
        <v>1095</v>
      </c>
      <c r="L176" s="108" t="s">
        <v>1096</v>
      </c>
      <c r="M176" s="108" t="s">
        <v>1097</v>
      </c>
      <c r="Q176" s="106">
        <v>1</v>
      </c>
      <c r="W176" s="106">
        <f t="shared" si="55"/>
        <v>1</v>
      </c>
      <c r="AB176" s="106">
        <v>1</v>
      </c>
      <c r="AG176" s="106">
        <f t="shared" si="37"/>
        <v>1</v>
      </c>
      <c r="AH176" s="106">
        <f t="shared" si="38"/>
        <v>0</v>
      </c>
      <c r="AI176" s="106">
        <f t="shared" si="39"/>
        <v>0</v>
      </c>
      <c r="AJ176" s="106">
        <f t="shared" si="40"/>
        <v>0</v>
      </c>
      <c r="AK176" s="106">
        <f t="shared" si="41"/>
        <v>-1</v>
      </c>
      <c r="AL176" s="106">
        <f t="shared" si="42"/>
        <v>1</v>
      </c>
      <c r="AM176" s="106">
        <f t="shared" si="43"/>
        <v>0</v>
      </c>
      <c r="AN176" s="106">
        <f t="shared" si="44"/>
        <v>0</v>
      </c>
      <c r="AO176" s="106">
        <f t="shared" si="45"/>
        <v>0</v>
      </c>
      <c r="AP176" s="106">
        <f t="shared" si="46"/>
        <v>0</v>
      </c>
      <c r="AQ176" s="199">
        <f t="shared" si="47"/>
        <v>0</v>
      </c>
      <c r="AS176" s="202"/>
      <c r="AT176" s="200">
        <v>0</v>
      </c>
      <c r="AX176" s="201"/>
      <c r="AY176" s="217"/>
      <c r="AZ176" s="217"/>
      <c r="BA176" s="217"/>
      <c r="BB176" s="217"/>
      <c r="BC176" s="201"/>
      <c r="BD176" s="200">
        <f t="shared" si="53"/>
        <v>0</v>
      </c>
      <c r="BE176" s="202">
        <f t="shared" si="54"/>
        <v>0</v>
      </c>
      <c r="BH176" s="108">
        <v>520008</v>
      </c>
      <c r="BI176" s="108">
        <v>174808</v>
      </c>
      <c r="BJ176" s="108" t="s">
        <v>397</v>
      </c>
      <c r="BK176" s="108" t="s">
        <v>125</v>
      </c>
      <c r="BS176" s="108" t="s">
        <v>136</v>
      </c>
      <c r="BT176" s="108" t="s">
        <v>457</v>
      </c>
      <c r="BU176" s="108" t="s">
        <v>294</v>
      </c>
    </row>
    <row r="177" spans="1:73" ht="20.100000000000001" customHeight="1" x14ac:dyDescent="0.3">
      <c r="A177" s="108" t="s">
        <v>1098</v>
      </c>
      <c r="B177" s="108" t="s">
        <v>400</v>
      </c>
      <c r="C177" s="108" t="s">
        <v>223</v>
      </c>
      <c r="D177" s="101">
        <v>44540</v>
      </c>
      <c r="E177" s="101">
        <v>45636</v>
      </c>
      <c r="F177" s="101">
        <v>44543</v>
      </c>
      <c r="H177" s="108" t="s">
        <v>205</v>
      </c>
      <c r="I177" s="106" t="s">
        <v>249</v>
      </c>
      <c r="J177" s="188" t="s">
        <v>294</v>
      </c>
      <c r="K177" s="108" t="s">
        <v>1099</v>
      </c>
      <c r="L177" s="108" t="s">
        <v>1100</v>
      </c>
      <c r="M177" s="108" t="s">
        <v>1101</v>
      </c>
      <c r="W177" s="106">
        <f t="shared" si="55"/>
        <v>0</v>
      </c>
      <c r="AB177" s="106">
        <v>1</v>
      </c>
      <c r="AG177" s="106">
        <f t="shared" si="37"/>
        <v>1</v>
      </c>
      <c r="AH177" s="106">
        <f t="shared" si="38"/>
        <v>0</v>
      </c>
      <c r="AI177" s="106">
        <f t="shared" si="39"/>
        <v>0</v>
      </c>
      <c r="AJ177" s="106">
        <f t="shared" si="40"/>
        <v>0</v>
      </c>
      <c r="AK177" s="106">
        <f t="shared" si="41"/>
        <v>0</v>
      </c>
      <c r="AL177" s="106">
        <f t="shared" si="42"/>
        <v>1</v>
      </c>
      <c r="AM177" s="106">
        <f t="shared" si="43"/>
        <v>0</v>
      </c>
      <c r="AN177" s="106">
        <f t="shared" si="44"/>
        <v>0</v>
      </c>
      <c r="AO177" s="106">
        <f t="shared" si="45"/>
        <v>0</v>
      </c>
      <c r="AP177" s="106">
        <f t="shared" si="46"/>
        <v>0</v>
      </c>
      <c r="AQ177" s="199">
        <f t="shared" si="47"/>
        <v>1</v>
      </c>
      <c r="AS177" s="202"/>
      <c r="AT177" s="200">
        <v>1</v>
      </c>
      <c r="AX177" s="201"/>
      <c r="AY177" s="217"/>
      <c r="AZ177" s="217"/>
      <c r="BA177" s="217"/>
      <c r="BB177" s="217"/>
      <c r="BC177" s="201"/>
      <c r="BD177" s="200">
        <f t="shared" si="53"/>
        <v>1</v>
      </c>
      <c r="BE177" s="202">
        <f t="shared" si="54"/>
        <v>1</v>
      </c>
      <c r="BH177" s="108">
        <v>516107</v>
      </c>
      <c r="BI177" s="108">
        <v>174400</v>
      </c>
      <c r="BJ177" s="108" t="s">
        <v>391</v>
      </c>
      <c r="BK177" s="108" t="s">
        <v>164</v>
      </c>
      <c r="BU177" s="108" t="s">
        <v>294</v>
      </c>
    </row>
    <row r="178" spans="1:73" ht="20.100000000000001" customHeight="1" x14ac:dyDescent="0.3">
      <c r="A178" s="108" t="s">
        <v>1102</v>
      </c>
      <c r="B178" s="108" t="s">
        <v>400</v>
      </c>
      <c r="C178" s="108" t="s">
        <v>223</v>
      </c>
      <c r="D178" s="101">
        <v>44581</v>
      </c>
      <c r="E178" s="101">
        <v>45682</v>
      </c>
      <c r="F178" s="101">
        <v>44621</v>
      </c>
      <c r="G178" s="101">
        <v>44909</v>
      </c>
      <c r="H178" s="108" t="s">
        <v>205</v>
      </c>
      <c r="I178" s="106" t="s">
        <v>249</v>
      </c>
      <c r="J178" s="188" t="s">
        <v>294</v>
      </c>
      <c r="K178" s="108" t="s">
        <v>1103</v>
      </c>
      <c r="L178" s="108" t="s">
        <v>1104</v>
      </c>
      <c r="M178" s="108" t="s">
        <v>1105</v>
      </c>
      <c r="W178" s="106">
        <f t="shared" si="55"/>
        <v>0</v>
      </c>
      <c r="X178" s="106">
        <v>3</v>
      </c>
      <c r="Y178" s="106">
        <v>1</v>
      </c>
      <c r="AG178" s="106">
        <f t="shared" si="37"/>
        <v>4</v>
      </c>
      <c r="AH178" s="106">
        <f t="shared" si="38"/>
        <v>3</v>
      </c>
      <c r="AI178" s="106">
        <f t="shared" si="39"/>
        <v>1</v>
      </c>
      <c r="AJ178" s="106">
        <f t="shared" si="40"/>
        <v>0</v>
      </c>
      <c r="AK178" s="106">
        <f t="shared" si="41"/>
        <v>0</v>
      </c>
      <c r="AL178" s="106">
        <f t="shared" si="42"/>
        <v>0</v>
      </c>
      <c r="AM178" s="106">
        <f t="shared" si="43"/>
        <v>0</v>
      </c>
      <c r="AN178" s="106">
        <f t="shared" si="44"/>
        <v>0</v>
      </c>
      <c r="AO178" s="106">
        <f t="shared" si="45"/>
        <v>0</v>
      </c>
      <c r="AP178" s="106">
        <f t="shared" si="46"/>
        <v>0</v>
      </c>
      <c r="AQ178" s="199">
        <f t="shared" si="47"/>
        <v>4</v>
      </c>
      <c r="AS178" s="202"/>
      <c r="AT178" s="200">
        <v>4</v>
      </c>
      <c r="AX178" s="201"/>
      <c r="AY178" s="217"/>
      <c r="AZ178" s="217"/>
      <c r="BA178" s="217"/>
      <c r="BB178" s="217"/>
      <c r="BC178" s="201"/>
      <c r="BD178" s="200">
        <f t="shared" si="53"/>
        <v>4</v>
      </c>
      <c r="BE178" s="202">
        <f t="shared" si="54"/>
        <v>4</v>
      </c>
      <c r="BH178" s="108">
        <v>516015</v>
      </c>
      <c r="BI178" s="108">
        <v>173773</v>
      </c>
      <c r="BJ178" s="108" t="s">
        <v>391</v>
      </c>
      <c r="BK178" s="108" t="s">
        <v>164</v>
      </c>
      <c r="BU178" s="108" t="s">
        <v>294</v>
      </c>
    </row>
    <row r="179" spans="1:73" ht="20.100000000000001" customHeight="1" x14ac:dyDescent="0.3">
      <c r="A179" s="108" t="s">
        <v>1106</v>
      </c>
      <c r="B179" s="108" t="s">
        <v>400</v>
      </c>
      <c r="C179" s="108" t="s">
        <v>223</v>
      </c>
      <c r="D179" s="101">
        <v>44641</v>
      </c>
      <c r="E179" s="101">
        <v>45737</v>
      </c>
      <c r="F179" s="101">
        <v>44651</v>
      </c>
      <c r="G179" s="101">
        <v>44813</v>
      </c>
      <c r="H179" s="108" t="s">
        <v>205</v>
      </c>
      <c r="I179" s="106" t="s">
        <v>249</v>
      </c>
      <c r="J179" s="188" t="s">
        <v>294</v>
      </c>
      <c r="K179" s="108" t="s">
        <v>1107</v>
      </c>
      <c r="L179" s="108" t="s">
        <v>1108</v>
      </c>
      <c r="M179" s="108" t="s">
        <v>1109</v>
      </c>
      <c r="W179" s="106">
        <f t="shared" si="55"/>
        <v>0</v>
      </c>
      <c r="X179" s="106">
        <v>5</v>
      </c>
      <c r="AG179" s="106">
        <f t="shared" si="37"/>
        <v>5</v>
      </c>
      <c r="AH179" s="106">
        <f t="shared" si="38"/>
        <v>5</v>
      </c>
      <c r="AI179" s="106">
        <f t="shared" si="39"/>
        <v>0</v>
      </c>
      <c r="AJ179" s="106">
        <f t="shared" si="40"/>
        <v>0</v>
      </c>
      <c r="AK179" s="106">
        <f t="shared" si="41"/>
        <v>0</v>
      </c>
      <c r="AL179" s="106">
        <f t="shared" si="42"/>
        <v>0</v>
      </c>
      <c r="AM179" s="106">
        <f t="shared" si="43"/>
        <v>0</v>
      </c>
      <c r="AN179" s="106">
        <f t="shared" si="44"/>
        <v>0</v>
      </c>
      <c r="AO179" s="106">
        <f t="shared" si="45"/>
        <v>0</v>
      </c>
      <c r="AP179" s="106">
        <f t="shared" si="46"/>
        <v>0</v>
      </c>
      <c r="AQ179" s="199">
        <f t="shared" si="47"/>
        <v>5</v>
      </c>
      <c r="AS179" s="202"/>
      <c r="AT179" s="200">
        <v>5</v>
      </c>
      <c r="AX179" s="201"/>
      <c r="AY179" s="217"/>
      <c r="AZ179" s="217"/>
      <c r="BA179" s="217"/>
      <c r="BB179" s="217"/>
      <c r="BC179" s="201"/>
      <c r="BD179" s="200">
        <f t="shared" si="53"/>
        <v>5</v>
      </c>
      <c r="BE179" s="202">
        <f t="shared" si="54"/>
        <v>5</v>
      </c>
      <c r="BH179" s="108">
        <v>513957</v>
      </c>
      <c r="BI179" s="108">
        <v>169583</v>
      </c>
      <c r="BJ179" s="108" t="s">
        <v>491</v>
      </c>
      <c r="BK179" s="108" t="s">
        <v>145</v>
      </c>
      <c r="BS179" s="108" t="s">
        <v>136</v>
      </c>
      <c r="BT179" s="108" t="s">
        <v>493</v>
      </c>
      <c r="BU179" s="108" t="s">
        <v>294</v>
      </c>
    </row>
    <row r="180" spans="1:73" ht="20.100000000000001" customHeight="1" x14ac:dyDescent="0.3">
      <c r="A180" s="108" t="s">
        <v>1110</v>
      </c>
      <c r="B180" s="108" t="s">
        <v>518</v>
      </c>
      <c r="D180" s="101">
        <v>44418</v>
      </c>
      <c r="E180" s="101">
        <v>45514</v>
      </c>
      <c r="H180" s="106" t="s">
        <v>216</v>
      </c>
      <c r="I180" s="106" t="s">
        <v>249</v>
      </c>
      <c r="J180" s="188" t="s">
        <v>294</v>
      </c>
      <c r="K180" s="108" t="s">
        <v>1111</v>
      </c>
      <c r="L180" s="108" t="s">
        <v>1112</v>
      </c>
      <c r="M180" s="108" t="s">
        <v>627</v>
      </c>
      <c r="O180" s="106">
        <v>1</v>
      </c>
      <c r="W180" s="106">
        <f t="shared" si="55"/>
        <v>1</v>
      </c>
      <c r="X180" s="106">
        <v>2</v>
      </c>
      <c r="AG180" s="106">
        <f t="shared" si="37"/>
        <v>2</v>
      </c>
      <c r="AH180" s="106">
        <f t="shared" si="38"/>
        <v>2</v>
      </c>
      <c r="AI180" s="106">
        <f t="shared" si="39"/>
        <v>-1</v>
      </c>
      <c r="AJ180" s="106">
        <f t="shared" si="40"/>
        <v>0</v>
      </c>
      <c r="AK180" s="106">
        <f t="shared" si="41"/>
        <v>0</v>
      </c>
      <c r="AL180" s="106">
        <f t="shared" si="42"/>
        <v>0</v>
      </c>
      <c r="AM180" s="106">
        <f t="shared" si="43"/>
        <v>0</v>
      </c>
      <c r="AN180" s="106">
        <f t="shared" si="44"/>
        <v>0</v>
      </c>
      <c r="AO180" s="106">
        <f t="shared" si="45"/>
        <v>0</v>
      </c>
      <c r="AP180" s="106">
        <f t="shared" si="46"/>
        <v>0</v>
      </c>
      <c r="AQ180" s="199">
        <f t="shared" si="47"/>
        <v>1</v>
      </c>
      <c r="AS180" s="202"/>
      <c r="AT180" s="200">
        <v>1</v>
      </c>
      <c r="AX180" s="201"/>
      <c r="AY180" s="217"/>
      <c r="AZ180" s="217"/>
      <c r="BA180" s="217"/>
      <c r="BB180" s="217"/>
      <c r="BC180" s="201"/>
      <c r="BD180" s="200">
        <f t="shared" si="53"/>
        <v>1</v>
      </c>
      <c r="BE180" s="202">
        <f t="shared" si="54"/>
        <v>1</v>
      </c>
      <c r="BH180" s="108">
        <v>512771</v>
      </c>
      <c r="BI180" s="108">
        <v>173675</v>
      </c>
      <c r="BJ180" s="108" t="s">
        <v>628</v>
      </c>
      <c r="BK180" s="108" t="s">
        <v>148</v>
      </c>
      <c r="BO180" s="108" t="s">
        <v>129</v>
      </c>
      <c r="BP180" s="108" t="s">
        <v>629</v>
      </c>
    </row>
    <row r="181" spans="1:73" ht="20.100000000000001" customHeight="1" x14ac:dyDescent="0.3">
      <c r="A181" s="108" t="s">
        <v>1113</v>
      </c>
      <c r="B181" s="108" t="s">
        <v>387</v>
      </c>
      <c r="D181" s="101">
        <v>43615</v>
      </c>
      <c r="E181" s="101">
        <v>44711</v>
      </c>
      <c r="H181" s="108" t="s">
        <v>216</v>
      </c>
      <c r="I181" s="106" t="s">
        <v>249</v>
      </c>
      <c r="J181" s="188" t="s">
        <v>294</v>
      </c>
      <c r="K181" s="108" t="s">
        <v>1114</v>
      </c>
      <c r="L181" s="108" t="s">
        <v>1115</v>
      </c>
      <c r="M181" s="106" t="s">
        <v>1116</v>
      </c>
      <c r="W181" s="106">
        <f t="shared" si="55"/>
        <v>0</v>
      </c>
      <c r="Z181" s="106">
        <v>1</v>
      </c>
      <c r="AG181" s="106">
        <f t="shared" si="37"/>
        <v>1</v>
      </c>
      <c r="AH181" s="106">
        <f t="shared" si="38"/>
        <v>0</v>
      </c>
      <c r="AI181" s="106">
        <f t="shared" si="39"/>
        <v>0</v>
      </c>
      <c r="AJ181" s="106">
        <f t="shared" si="40"/>
        <v>1</v>
      </c>
      <c r="AK181" s="106">
        <f t="shared" si="41"/>
        <v>0</v>
      </c>
      <c r="AL181" s="106">
        <f t="shared" si="42"/>
        <v>0</v>
      </c>
      <c r="AM181" s="106">
        <f t="shared" si="43"/>
        <v>0</v>
      </c>
      <c r="AN181" s="106">
        <f t="shared" si="44"/>
        <v>0</v>
      </c>
      <c r="AO181" s="106">
        <f t="shared" si="45"/>
        <v>0</v>
      </c>
      <c r="AP181" s="106">
        <f t="shared" si="46"/>
        <v>0</v>
      </c>
      <c r="AQ181" s="199">
        <f t="shared" si="47"/>
        <v>1</v>
      </c>
      <c r="AS181" s="202"/>
      <c r="AU181" s="200">
        <v>1</v>
      </c>
      <c r="AX181" s="201"/>
      <c r="AY181" s="217"/>
      <c r="AZ181" s="217"/>
      <c r="BA181" s="217"/>
      <c r="BB181" s="217"/>
      <c r="BC181" s="201"/>
      <c r="BD181" s="200">
        <f t="shared" si="53"/>
        <v>1</v>
      </c>
      <c r="BE181" s="202">
        <f t="shared" si="54"/>
        <v>1</v>
      </c>
      <c r="BH181" s="108">
        <v>513537</v>
      </c>
      <c r="BI181" s="108">
        <v>170046</v>
      </c>
      <c r="BJ181" s="108" t="s">
        <v>491</v>
      </c>
      <c r="BK181" s="108" t="s">
        <v>145</v>
      </c>
      <c r="BU181" s="108" t="s">
        <v>294</v>
      </c>
    </row>
    <row r="182" spans="1:73" ht="20.100000000000001" customHeight="1" x14ac:dyDescent="0.3">
      <c r="A182" s="108" t="s">
        <v>1117</v>
      </c>
      <c r="B182" s="108" t="s">
        <v>518</v>
      </c>
      <c r="D182" s="101">
        <v>43895</v>
      </c>
      <c r="E182" s="101">
        <v>44990</v>
      </c>
      <c r="H182" s="106" t="s">
        <v>216</v>
      </c>
      <c r="I182" s="106" t="s">
        <v>249</v>
      </c>
      <c r="J182" s="188" t="s">
        <v>294</v>
      </c>
      <c r="K182" s="108" t="s">
        <v>1118</v>
      </c>
      <c r="L182" s="108" t="s">
        <v>1119</v>
      </c>
      <c r="M182" s="108" t="s">
        <v>1120</v>
      </c>
      <c r="N182" s="106">
        <v>1</v>
      </c>
      <c r="W182" s="106">
        <f t="shared" si="55"/>
        <v>1</v>
      </c>
      <c r="X182" s="106">
        <v>2</v>
      </c>
      <c r="AG182" s="106">
        <f t="shared" si="37"/>
        <v>2</v>
      </c>
      <c r="AH182" s="106">
        <f t="shared" si="38"/>
        <v>1</v>
      </c>
      <c r="AI182" s="106">
        <f t="shared" si="39"/>
        <v>0</v>
      </c>
      <c r="AJ182" s="106">
        <f t="shared" si="40"/>
        <v>0</v>
      </c>
      <c r="AK182" s="106">
        <f t="shared" si="41"/>
        <v>0</v>
      </c>
      <c r="AL182" s="106">
        <f t="shared" si="42"/>
        <v>0</v>
      </c>
      <c r="AM182" s="106">
        <f t="shared" si="43"/>
        <v>0</v>
      </c>
      <c r="AN182" s="106">
        <f t="shared" si="44"/>
        <v>0</v>
      </c>
      <c r="AO182" s="106">
        <f t="shared" si="45"/>
        <v>0</v>
      </c>
      <c r="AP182" s="106">
        <f t="shared" si="46"/>
        <v>0</v>
      </c>
      <c r="AQ182" s="199">
        <f t="shared" si="47"/>
        <v>1</v>
      </c>
      <c r="AS182" s="202"/>
      <c r="AU182" s="200">
        <v>1</v>
      </c>
      <c r="AX182" s="201"/>
      <c r="AY182" s="217"/>
      <c r="AZ182" s="217"/>
      <c r="BA182" s="217"/>
      <c r="BB182" s="217"/>
      <c r="BC182" s="201"/>
      <c r="BD182" s="200">
        <f t="shared" si="53"/>
        <v>1</v>
      </c>
      <c r="BE182" s="202">
        <f t="shared" si="54"/>
        <v>1</v>
      </c>
      <c r="BH182" s="108">
        <v>518109</v>
      </c>
      <c r="BI182" s="108">
        <v>175300</v>
      </c>
      <c r="BJ182" s="108" t="s">
        <v>415</v>
      </c>
      <c r="BK182" s="108" t="s">
        <v>152</v>
      </c>
      <c r="BM182" s="108" t="s">
        <v>126</v>
      </c>
      <c r="BS182" s="108" t="s">
        <v>136</v>
      </c>
      <c r="BT182" s="108" t="s">
        <v>720</v>
      </c>
      <c r="BU182" s="108" t="s">
        <v>294</v>
      </c>
    </row>
    <row r="183" spans="1:73" ht="20.100000000000001" customHeight="1" x14ac:dyDescent="0.3">
      <c r="A183" s="108" t="s">
        <v>1121</v>
      </c>
      <c r="B183" s="108" t="s">
        <v>393</v>
      </c>
      <c r="D183" s="101">
        <v>43608</v>
      </c>
      <c r="E183" s="101">
        <v>44704</v>
      </c>
      <c r="H183" s="106" t="s">
        <v>216</v>
      </c>
      <c r="I183" s="106" t="s">
        <v>249</v>
      </c>
      <c r="J183" s="188" t="s">
        <v>294</v>
      </c>
      <c r="K183" s="108" t="s">
        <v>1122</v>
      </c>
      <c r="L183" s="108" t="s">
        <v>1123</v>
      </c>
      <c r="M183" s="108" t="s">
        <v>1124</v>
      </c>
      <c r="P183" s="106">
        <v>2</v>
      </c>
      <c r="W183" s="106">
        <f t="shared" si="55"/>
        <v>2</v>
      </c>
      <c r="AB183" s="106">
        <v>1</v>
      </c>
      <c r="AG183" s="106">
        <f t="shared" si="37"/>
        <v>1</v>
      </c>
      <c r="AH183" s="106">
        <f t="shared" si="38"/>
        <v>0</v>
      </c>
      <c r="AI183" s="106">
        <f t="shared" si="39"/>
        <v>0</v>
      </c>
      <c r="AJ183" s="106">
        <f t="shared" si="40"/>
        <v>-2</v>
      </c>
      <c r="AK183" s="106">
        <f t="shared" si="41"/>
        <v>0</v>
      </c>
      <c r="AL183" s="106">
        <f t="shared" si="42"/>
        <v>1</v>
      </c>
      <c r="AM183" s="106">
        <f t="shared" si="43"/>
        <v>0</v>
      </c>
      <c r="AN183" s="106">
        <f t="shared" si="44"/>
        <v>0</v>
      </c>
      <c r="AO183" s="106">
        <f t="shared" si="45"/>
        <v>0</v>
      </c>
      <c r="AP183" s="106">
        <f t="shared" si="46"/>
        <v>0</v>
      </c>
      <c r="AQ183" s="199">
        <f t="shared" si="47"/>
        <v>-1</v>
      </c>
      <c r="AS183" s="202"/>
      <c r="AU183" s="200">
        <v>-1</v>
      </c>
      <c r="AX183" s="201"/>
      <c r="AY183" s="217"/>
      <c r="AZ183" s="217"/>
      <c r="BA183" s="217"/>
      <c r="BB183" s="217"/>
      <c r="BC183" s="201"/>
      <c r="BD183" s="200">
        <f t="shared" si="53"/>
        <v>-1</v>
      </c>
      <c r="BE183" s="202">
        <f t="shared" si="54"/>
        <v>-1</v>
      </c>
      <c r="BH183" s="108">
        <v>518418</v>
      </c>
      <c r="BI183" s="108">
        <v>174325</v>
      </c>
      <c r="BJ183" s="108" t="s">
        <v>415</v>
      </c>
      <c r="BK183" s="108" t="s">
        <v>152</v>
      </c>
      <c r="BS183" s="108" t="s">
        <v>136</v>
      </c>
      <c r="BT183" s="108" t="s">
        <v>416</v>
      </c>
      <c r="BU183" s="108" t="s">
        <v>294</v>
      </c>
    </row>
    <row r="184" spans="1:73" ht="20.100000000000001" customHeight="1" x14ac:dyDescent="0.3">
      <c r="A184" s="108" t="s">
        <v>1125</v>
      </c>
      <c r="B184" s="108" t="s">
        <v>387</v>
      </c>
      <c r="D184" s="101">
        <v>43636</v>
      </c>
      <c r="E184" s="101">
        <v>44732</v>
      </c>
      <c r="H184" s="106" t="s">
        <v>216</v>
      </c>
      <c r="I184" s="106" t="s">
        <v>249</v>
      </c>
      <c r="J184" s="188" t="s">
        <v>294</v>
      </c>
      <c r="K184" s="108" t="s">
        <v>1126</v>
      </c>
      <c r="L184" s="108" t="s">
        <v>1127</v>
      </c>
      <c r="M184" s="108" t="s">
        <v>1128</v>
      </c>
      <c r="P184" s="106">
        <v>1</v>
      </c>
      <c r="W184" s="106">
        <f t="shared" si="55"/>
        <v>1</v>
      </c>
      <c r="Y184" s="106">
        <v>1</v>
      </c>
      <c r="Z184" s="106">
        <v>1</v>
      </c>
      <c r="AA184" s="106">
        <v>3</v>
      </c>
      <c r="AG184" s="106">
        <f t="shared" si="37"/>
        <v>5</v>
      </c>
      <c r="AH184" s="106">
        <f t="shared" si="38"/>
        <v>0</v>
      </c>
      <c r="AI184" s="106">
        <f t="shared" si="39"/>
        <v>1</v>
      </c>
      <c r="AJ184" s="106">
        <f t="shared" si="40"/>
        <v>0</v>
      </c>
      <c r="AK184" s="106">
        <f t="shared" si="41"/>
        <v>3</v>
      </c>
      <c r="AL184" s="106">
        <f t="shared" si="42"/>
        <v>0</v>
      </c>
      <c r="AM184" s="106">
        <f t="shared" si="43"/>
        <v>0</v>
      </c>
      <c r="AN184" s="106">
        <f t="shared" si="44"/>
        <v>0</v>
      </c>
      <c r="AO184" s="106">
        <f t="shared" si="45"/>
        <v>0</v>
      </c>
      <c r="AP184" s="106">
        <f t="shared" si="46"/>
        <v>0</v>
      </c>
      <c r="AQ184" s="199">
        <f t="shared" si="47"/>
        <v>4</v>
      </c>
      <c r="AS184" s="202"/>
      <c r="AU184" s="200">
        <v>4</v>
      </c>
      <c r="AX184" s="201"/>
      <c r="AY184" s="217"/>
      <c r="AZ184" s="217"/>
      <c r="BA184" s="217"/>
      <c r="BB184" s="217"/>
      <c r="BC184" s="201"/>
      <c r="BD184" s="200">
        <f t="shared" si="53"/>
        <v>4</v>
      </c>
      <c r="BE184" s="202">
        <f t="shared" si="54"/>
        <v>4</v>
      </c>
      <c r="BH184" s="108">
        <v>512966</v>
      </c>
      <c r="BI184" s="108">
        <v>170724</v>
      </c>
      <c r="BJ184" s="108" t="s">
        <v>827</v>
      </c>
      <c r="BK184" s="108" t="s">
        <v>146</v>
      </c>
    </row>
    <row r="185" spans="1:73" ht="20.100000000000001" customHeight="1" x14ac:dyDescent="0.3">
      <c r="A185" s="108" t="s">
        <v>1129</v>
      </c>
      <c r="B185" s="108" t="s">
        <v>518</v>
      </c>
      <c r="D185" s="101">
        <v>43671</v>
      </c>
      <c r="E185" s="101">
        <v>44767</v>
      </c>
      <c r="H185" s="108" t="s">
        <v>216</v>
      </c>
      <c r="I185" s="106" t="s">
        <v>249</v>
      </c>
      <c r="J185" s="188" t="s">
        <v>294</v>
      </c>
      <c r="K185" s="108" t="s">
        <v>1130</v>
      </c>
      <c r="L185" s="108" t="s">
        <v>1131</v>
      </c>
      <c r="M185" s="108" t="s">
        <v>1132</v>
      </c>
      <c r="P185" s="106">
        <v>2</v>
      </c>
      <c r="W185" s="106">
        <f t="shared" si="55"/>
        <v>2</v>
      </c>
      <c r="X185" s="106">
        <v>1</v>
      </c>
      <c r="Y185" s="106">
        <v>2</v>
      </c>
      <c r="AG185" s="106">
        <f t="shared" si="37"/>
        <v>3</v>
      </c>
      <c r="AH185" s="106">
        <f t="shared" si="38"/>
        <v>1</v>
      </c>
      <c r="AI185" s="106">
        <f t="shared" si="39"/>
        <v>2</v>
      </c>
      <c r="AJ185" s="106">
        <f t="shared" si="40"/>
        <v>-2</v>
      </c>
      <c r="AK185" s="106">
        <f t="shared" si="41"/>
        <v>0</v>
      </c>
      <c r="AL185" s="106">
        <f t="shared" si="42"/>
        <v>0</v>
      </c>
      <c r="AM185" s="106">
        <f t="shared" si="43"/>
        <v>0</v>
      </c>
      <c r="AN185" s="106">
        <f t="shared" si="44"/>
        <v>0</v>
      </c>
      <c r="AO185" s="106">
        <f t="shared" si="45"/>
        <v>0</v>
      </c>
      <c r="AP185" s="106">
        <f t="shared" si="46"/>
        <v>0</v>
      </c>
      <c r="AQ185" s="199">
        <f t="shared" si="47"/>
        <v>1</v>
      </c>
      <c r="AS185" s="202"/>
      <c r="AU185" s="200">
        <v>1</v>
      </c>
      <c r="AX185" s="201"/>
      <c r="AY185" s="217"/>
      <c r="AZ185" s="217"/>
      <c r="BA185" s="217"/>
      <c r="BB185" s="217"/>
      <c r="BC185" s="201"/>
      <c r="BD185" s="200">
        <f t="shared" si="53"/>
        <v>1</v>
      </c>
      <c r="BE185" s="202">
        <f t="shared" si="54"/>
        <v>1</v>
      </c>
      <c r="BH185" s="108">
        <v>514448</v>
      </c>
      <c r="BI185" s="108">
        <v>171212</v>
      </c>
      <c r="BJ185" s="108" t="s">
        <v>427</v>
      </c>
      <c r="BK185" s="108" t="s">
        <v>162</v>
      </c>
      <c r="BO185" s="108" t="s">
        <v>129</v>
      </c>
      <c r="BP185" s="108" t="s">
        <v>428</v>
      </c>
      <c r="BS185" s="108" t="s">
        <v>136</v>
      </c>
      <c r="BT185" s="108" t="s">
        <v>429</v>
      </c>
      <c r="BU185" s="108" t="s">
        <v>294</v>
      </c>
    </row>
    <row r="186" spans="1:73" ht="20.100000000000001" customHeight="1" x14ac:dyDescent="0.3">
      <c r="A186" s="108" t="s">
        <v>1133</v>
      </c>
      <c r="B186" s="108" t="s">
        <v>423</v>
      </c>
      <c r="D186" s="101">
        <v>43776</v>
      </c>
      <c r="E186" s="101">
        <v>44872</v>
      </c>
      <c r="H186" s="106" t="s">
        <v>216</v>
      </c>
      <c r="I186" s="106" t="s">
        <v>249</v>
      </c>
      <c r="J186" s="188" t="s">
        <v>294</v>
      </c>
      <c r="K186" s="108" t="s">
        <v>1134</v>
      </c>
      <c r="L186" s="108" t="s">
        <v>1135</v>
      </c>
      <c r="M186" s="108" t="s">
        <v>1136</v>
      </c>
      <c r="W186" s="106">
        <f t="shared" si="55"/>
        <v>0</v>
      </c>
      <c r="X186" s="106">
        <v>6</v>
      </c>
      <c r="AG186" s="106">
        <f t="shared" si="37"/>
        <v>6</v>
      </c>
      <c r="AH186" s="106">
        <f t="shared" si="38"/>
        <v>6</v>
      </c>
      <c r="AI186" s="106">
        <f t="shared" si="39"/>
        <v>0</v>
      </c>
      <c r="AJ186" s="106">
        <f t="shared" si="40"/>
        <v>0</v>
      </c>
      <c r="AK186" s="106">
        <f t="shared" si="41"/>
        <v>0</v>
      </c>
      <c r="AL186" s="106">
        <f t="shared" si="42"/>
        <v>0</v>
      </c>
      <c r="AM186" s="106">
        <f t="shared" si="43"/>
        <v>0</v>
      </c>
      <c r="AN186" s="106">
        <f t="shared" si="44"/>
        <v>0</v>
      </c>
      <c r="AO186" s="106">
        <f t="shared" si="45"/>
        <v>0</v>
      </c>
      <c r="AP186" s="106">
        <f t="shared" si="46"/>
        <v>0</v>
      </c>
      <c r="AQ186" s="199">
        <f t="shared" si="47"/>
        <v>6</v>
      </c>
      <c r="AS186" s="202"/>
      <c r="AU186" s="200">
        <v>6</v>
      </c>
      <c r="AX186" s="201"/>
      <c r="AY186" s="217"/>
      <c r="AZ186" s="217"/>
      <c r="BA186" s="217"/>
      <c r="BB186" s="217"/>
      <c r="BC186" s="201"/>
      <c r="BD186" s="200">
        <f t="shared" si="53"/>
        <v>6</v>
      </c>
      <c r="BE186" s="202">
        <f t="shared" si="54"/>
        <v>6</v>
      </c>
      <c r="BH186" s="108">
        <v>512869</v>
      </c>
      <c r="BI186" s="108">
        <v>169793</v>
      </c>
      <c r="BJ186" s="108" t="s">
        <v>491</v>
      </c>
      <c r="BK186" s="108" t="s">
        <v>145</v>
      </c>
      <c r="BU186" s="108" t="s">
        <v>294</v>
      </c>
    </row>
    <row r="187" spans="1:73" ht="20.100000000000001" customHeight="1" x14ac:dyDescent="0.3">
      <c r="A187" s="108" t="s">
        <v>1137</v>
      </c>
      <c r="B187" s="108" t="s">
        <v>387</v>
      </c>
      <c r="D187" s="101">
        <v>43609</v>
      </c>
      <c r="E187" s="101">
        <v>44705</v>
      </c>
      <c r="H187" s="106" t="s">
        <v>216</v>
      </c>
      <c r="I187" s="106" t="s">
        <v>249</v>
      </c>
      <c r="J187" s="188" t="s">
        <v>294</v>
      </c>
      <c r="K187" s="108" t="s">
        <v>1138</v>
      </c>
      <c r="L187" s="108" t="s">
        <v>1139</v>
      </c>
      <c r="M187" s="108" t="s">
        <v>1140</v>
      </c>
      <c r="W187" s="106">
        <f t="shared" si="55"/>
        <v>0</v>
      </c>
      <c r="Y187" s="106">
        <v>1</v>
      </c>
      <c r="AG187" s="106">
        <f t="shared" si="37"/>
        <v>1</v>
      </c>
      <c r="AH187" s="106">
        <f t="shared" si="38"/>
        <v>0</v>
      </c>
      <c r="AI187" s="106">
        <f t="shared" si="39"/>
        <v>1</v>
      </c>
      <c r="AJ187" s="106">
        <f t="shared" si="40"/>
        <v>0</v>
      </c>
      <c r="AK187" s="106">
        <f t="shared" si="41"/>
        <v>0</v>
      </c>
      <c r="AL187" s="106">
        <f t="shared" si="42"/>
        <v>0</v>
      </c>
      <c r="AM187" s="106">
        <f t="shared" si="43"/>
        <v>0</v>
      </c>
      <c r="AN187" s="106">
        <f t="shared" si="44"/>
        <v>0</v>
      </c>
      <c r="AO187" s="106">
        <f t="shared" si="45"/>
        <v>0</v>
      </c>
      <c r="AP187" s="106">
        <f t="shared" si="46"/>
        <v>0</v>
      </c>
      <c r="AQ187" s="199">
        <f t="shared" si="47"/>
        <v>1</v>
      </c>
      <c r="AS187" s="202"/>
      <c r="AU187" s="200">
        <v>1</v>
      </c>
      <c r="AX187" s="201"/>
      <c r="AY187" s="217"/>
      <c r="AZ187" s="217"/>
      <c r="BA187" s="217"/>
      <c r="BB187" s="217"/>
      <c r="BC187" s="201"/>
      <c r="BD187" s="200">
        <f t="shared" si="53"/>
        <v>1</v>
      </c>
      <c r="BE187" s="202">
        <f t="shared" si="54"/>
        <v>1</v>
      </c>
      <c r="BH187" s="108">
        <v>516557</v>
      </c>
      <c r="BI187" s="108">
        <v>175273</v>
      </c>
      <c r="BJ187" s="108" t="s">
        <v>391</v>
      </c>
      <c r="BK187" s="108" t="s">
        <v>164</v>
      </c>
    </row>
    <row r="188" spans="1:73" ht="20.100000000000001" customHeight="1" x14ac:dyDescent="0.3">
      <c r="A188" s="108" t="s">
        <v>1141</v>
      </c>
      <c r="B188" s="108" t="s">
        <v>387</v>
      </c>
      <c r="D188" s="101">
        <v>44090</v>
      </c>
      <c r="E188" s="101">
        <v>45185</v>
      </c>
      <c r="H188" s="106" t="s">
        <v>216</v>
      </c>
      <c r="I188" s="106" t="s">
        <v>249</v>
      </c>
      <c r="J188" s="188" t="s">
        <v>680</v>
      </c>
      <c r="K188" s="108" t="s">
        <v>1142</v>
      </c>
      <c r="L188" s="108" t="s">
        <v>1143</v>
      </c>
      <c r="M188" s="106" t="s">
        <v>1144</v>
      </c>
      <c r="W188" s="106">
        <f t="shared" si="55"/>
        <v>0</v>
      </c>
      <c r="X188" s="106">
        <v>13</v>
      </c>
      <c r="Y188" s="106">
        <v>75</v>
      </c>
      <c r="AG188" s="106">
        <f t="shared" si="37"/>
        <v>88</v>
      </c>
      <c r="AH188" s="106">
        <f t="shared" si="38"/>
        <v>13</v>
      </c>
      <c r="AI188" s="106">
        <f t="shared" si="39"/>
        <v>75</v>
      </c>
      <c r="AJ188" s="106">
        <f t="shared" si="40"/>
        <v>0</v>
      </c>
      <c r="AK188" s="106">
        <f t="shared" si="41"/>
        <v>0</v>
      </c>
      <c r="AL188" s="106">
        <f t="shared" si="42"/>
        <v>0</v>
      </c>
      <c r="AM188" s="106">
        <f t="shared" si="43"/>
        <v>0</v>
      </c>
      <c r="AN188" s="106">
        <f t="shared" si="44"/>
        <v>0</v>
      </c>
      <c r="AO188" s="106">
        <f t="shared" si="45"/>
        <v>0</v>
      </c>
      <c r="AP188" s="106">
        <f t="shared" si="46"/>
        <v>0</v>
      </c>
      <c r="AQ188" s="199">
        <f t="shared" si="47"/>
        <v>88</v>
      </c>
      <c r="AR188" s="200" t="s">
        <v>294</v>
      </c>
      <c r="AS188" s="202"/>
      <c r="AU188" s="235">
        <v>22</v>
      </c>
      <c r="AV188" s="235">
        <v>22</v>
      </c>
      <c r="AW188" s="235">
        <v>22</v>
      </c>
      <c r="AX188" s="236">
        <v>22</v>
      </c>
      <c r="AY188" s="217"/>
      <c r="AZ188" s="217"/>
      <c r="BA188" s="217"/>
      <c r="BB188" s="217"/>
      <c r="BC188" s="201"/>
      <c r="BD188" s="200">
        <f t="shared" si="53"/>
        <v>88</v>
      </c>
      <c r="BE188" s="202">
        <f t="shared" si="54"/>
        <v>88</v>
      </c>
      <c r="BF188" s="108" t="s">
        <v>294</v>
      </c>
      <c r="BG188" s="108" t="s">
        <v>294</v>
      </c>
      <c r="BH188" s="108">
        <v>519778</v>
      </c>
      <c r="BI188" s="108">
        <v>176914</v>
      </c>
      <c r="BJ188" s="108" t="s">
        <v>498</v>
      </c>
      <c r="BK188" s="108" t="s">
        <v>149</v>
      </c>
      <c r="BN188" s="108" t="s">
        <v>127</v>
      </c>
      <c r="BR188" s="108" t="s">
        <v>1145</v>
      </c>
      <c r="BU188" s="108" t="s">
        <v>294</v>
      </c>
    </row>
    <row r="189" spans="1:73" ht="20.100000000000001" customHeight="1" x14ac:dyDescent="0.3">
      <c r="A189" s="108" t="s">
        <v>1146</v>
      </c>
      <c r="B189" s="108" t="s">
        <v>387</v>
      </c>
      <c r="D189" s="101">
        <v>44145</v>
      </c>
      <c r="E189" s="101">
        <v>45240</v>
      </c>
      <c r="H189" s="106" t="s">
        <v>216</v>
      </c>
      <c r="I189" s="106" t="s">
        <v>249</v>
      </c>
      <c r="J189" s="188" t="s">
        <v>294</v>
      </c>
      <c r="K189" s="108" t="s">
        <v>1147</v>
      </c>
      <c r="L189" s="108" t="s">
        <v>1148</v>
      </c>
      <c r="M189" s="108" t="s">
        <v>1149</v>
      </c>
      <c r="W189" s="106">
        <f t="shared" si="55"/>
        <v>0</v>
      </c>
      <c r="Y189" s="106">
        <v>1</v>
      </c>
      <c r="AG189" s="106">
        <f t="shared" si="37"/>
        <v>1</v>
      </c>
      <c r="AH189" s="106">
        <f t="shared" si="38"/>
        <v>0</v>
      </c>
      <c r="AI189" s="106">
        <f t="shared" si="39"/>
        <v>1</v>
      </c>
      <c r="AJ189" s="106">
        <f t="shared" si="40"/>
        <v>0</v>
      </c>
      <c r="AK189" s="106">
        <f t="shared" si="41"/>
        <v>0</v>
      </c>
      <c r="AL189" s="106">
        <f t="shared" si="42"/>
        <v>0</v>
      </c>
      <c r="AM189" s="106">
        <f t="shared" si="43"/>
        <v>0</v>
      </c>
      <c r="AN189" s="106">
        <f t="shared" si="44"/>
        <v>0</v>
      </c>
      <c r="AO189" s="106">
        <f t="shared" si="45"/>
        <v>0</v>
      </c>
      <c r="AP189" s="106">
        <f t="shared" si="46"/>
        <v>0</v>
      </c>
      <c r="AQ189" s="199">
        <f t="shared" si="47"/>
        <v>1</v>
      </c>
      <c r="AS189" s="202"/>
      <c r="AU189" s="200">
        <v>1</v>
      </c>
      <c r="AX189" s="201"/>
      <c r="AY189" s="217"/>
      <c r="AZ189" s="217"/>
      <c r="BA189" s="217"/>
      <c r="BB189" s="217"/>
      <c r="BC189" s="201"/>
      <c r="BD189" s="200">
        <f t="shared" si="53"/>
        <v>1</v>
      </c>
      <c r="BE189" s="202">
        <f t="shared" si="54"/>
        <v>1</v>
      </c>
      <c r="BH189" s="108">
        <v>517407</v>
      </c>
      <c r="BI189" s="108">
        <v>174195</v>
      </c>
      <c r="BJ189" s="108" t="s">
        <v>409</v>
      </c>
      <c r="BK189" s="108" t="s">
        <v>155</v>
      </c>
      <c r="BO189" s="108" t="s">
        <v>129</v>
      </c>
      <c r="BP189" s="108" t="s">
        <v>1150</v>
      </c>
      <c r="BS189" s="108" t="s">
        <v>136</v>
      </c>
      <c r="BT189" s="108" t="s">
        <v>1151</v>
      </c>
      <c r="BU189" s="108" t="s">
        <v>294</v>
      </c>
    </row>
    <row r="190" spans="1:73" ht="20.100000000000001" customHeight="1" x14ac:dyDescent="0.3">
      <c r="A190" s="108" t="s">
        <v>1152</v>
      </c>
      <c r="B190" s="108" t="s">
        <v>387</v>
      </c>
      <c r="D190" s="101">
        <v>44088</v>
      </c>
      <c r="E190" s="101">
        <v>45183</v>
      </c>
      <c r="H190" s="106" t="s">
        <v>216</v>
      </c>
      <c r="I190" s="108" t="s">
        <v>249</v>
      </c>
      <c r="J190" s="188" t="s">
        <v>294</v>
      </c>
      <c r="K190" s="108" t="s">
        <v>1153</v>
      </c>
      <c r="L190" s="108" t="s">
        <v>1154</v>
      </c>
      <c r="M190" s="106" t="s">
        <v>1155</v>
      </c>
      <c r="W190" s="106">
        <f t="shared" si="55"/>
        <v>0</v>
      </c>
      <c r="X190" s="106">
        <v>22</v>
      </c>
      <c r="Y190" s="106">
        <v>31</v>
      </c>
      <c r="Z190" s="106">
        <v>12</v>
      </c>
      <c r="AG190" s="106">
        <f t="shared" si="37"/>
        <v>65</v>
      </c>
      <c r="AH190" s="106">
        <f t="shared" si="38"/>
        <v>22</v>
      </c>
      <c r="AI190" s="106">
        <f t="shared" si="39"/>
        <v>31</v>
      </c>
      <c r="AJ190" s="106">
        <f t="shared" si="40"/>
        <v>12</v>
      </c>
      <c r="AK190" s="106">
        <f t="shared" si="41"/>
        <v>0</v>
      </c>
      <c r="AL190" s="106">
        <f t="shared" si="42"/>
        <v>0</v>
      </c>
      <c r="AM190" s="106">
        <f t="shared" si="43"/>
        <v>0</v>
      </c>
      <c r="AN190" s="106">
        <f t="shared" si="44"/>
        <v>0</v>
      </c>
      <c r="AO190" s="106">
        <f t="shared" si="45"/>
        <v>0</v>
      </c>
      <c r="AP190" s="106">
        <f t="shared" si="46"/>
        <v>0</v>
      </c>
      <c r="AQ190" s="199">
        <f t="shared" si="47"/>
        <v>65</v>
      </c>
      <c r="AR190" s="200" t="s">
        <v>294</v>
      </c>
      <c r="AS190" s="202"/>
      <c r="AV190" s="237">
        <v>21.666666666666668</v>
      </c>
      <c r="AW190" s="237">
        <v>21.666666666666668</v>
      </c>
      <c r="AX190" s="238">
        <v>21.666666666666668</v>
      </c>
      <c r="AY190" s="217"/>
      <c r="AZ190" s="217"/>
      <c r="BA190" s="217"/>
      <c r="BB190" s="217"/>
      <c r="BC190" s="201"/>
      <c r="BD190" s="200">
        <f t="shared" si="53"/>
        <v>65</v>
      </c>
      <c r="BE190" s="202">
        <f t="shared" si="54"/>
        <v>65</v>
      </c>
      <c r="BH190" s="108">
        <v>521203</v>
      </c>
      <c r="BI190" s="108">
        <v>175677</v>
      </c>
      <c r="BJ190" s="108" t="s">
        <v>467</v>
      </c>
      <c r="BK190" s="108" t="s">
        <v>163</v>
      </c>
      <c r="BU190" s="108" t="s">
        <v>294</v>
      </c>
    </row>
    <row r="191" spans="1:73" ht="20.100000000000001" customHeight="1" x14ac:dyDescent="0.3">
      <c r="A191" s="108" t="s">
        <v>1152</v>
      </c>
      <c r="B191" s="108" t="s">
        <v>387</v>
      </c>
      <c r="D191" s="101">
        <v>44088</v>
      </c>
      <c r="E191" s="101">
        <v>45183</v>
      </c>
      <c r="H191" s="106" t="s">
        <v>216</v>
      </c>
      <c r="I191" s="108" t="s">
        <v>245</v>
      </c>
      <c r="J191" s="188" t="s">
        <v>294</v>
      </c>
      <c r="K191" s="108" t="s">
        <v>1153</v>
      </c>
      <c r="L191" s="108" t="s">
        <v>1154</v>
      </c>
      <c r="M191" s="106" t="s">
        <v>1155</v>
      </c>
      <c r="W191" s="106">
        <f t="shared" si="55"/>
        <v>0</v>
      </c>
      <c r="X191" s="106">
        <v>5</v>
      </c>
      <c r="Y191" s="106">
        <v>7</v>
      </c>
      <c r="Z191" s="106">
        <v>2</v>
      </c>
      <c r="AG191" s="106">
        <f t="shared" si="37"/>
        <v>14</v>
      </c>
      <c r="AH191" s="106">
        <f t="shared" si="38"/>
        <v>5</v>
      </c>
      <c r="AI191" s="106">
        <f t="shared" si="39"/>
        <v>7</v>
      </c>
      <c r="AJ191" s="106">
        <f t="shared" si="40"/>
        <v>2</v>
      </c>
      <c r="AK191" s="106">
        <f t="shared" si="41"/>
        <v>0</v>
      </c>
      <c r="AL191" s="106">
        <f t="shared" si="42"/>
        <v>0</v>
      </c>
      <c r="AM191" s="106">
        <f t="shared" si="43"/>
        <v>0</v>
      </c>
      <c r="AN191" s="106">
        <f t="shared" si="44"/>
        <v>0</v>
      </c>
      <c r="AO191" s="106">
        <f t="shared" si="45"/>
        <v>0</v>
      </c>
      <c r="AP191" s="106">
        <f t="shared" si="46"/>
        <v>0</v>
      </c>
      <c r="AQ191" s="199">
        <f t="shared" si="47"/>
        <v>14</v>
      </c>
      <c r="AR191" s="200" t="s">
        <v>294</v>
      </c>
      <c r="AS191" s="202"/>
      <c r="AV191" s="237">
        <v>4.666666666666667</v>
      </c>
      <c r="AW191" s="237">
        <v>4.666666666666667</v>
      </c>
      <c r="AX191" s="238">
        <v>4.666666666666667</v>
      </c>
      <c r="AY191" s="217"/>
      <c r="AZ191" s="217"/>
      <c r="BA191" s="217"/>
      <c r="BB191" s="217"/>
      <c r="BC191" s="201"/>
      <c r="BD191" s="200">
        <f t="shared" si="53"/>
        <v>14</v>
      </c>
      <c r="BE191" s="202">
        <f t="shared" si="54"/>
        <v>14</v>
      </c>
      <c r="BH191" s="108">
        <v>521203</v>
      </c>
      <c r="BI191" s="108">
        <v>175677</v>
      </c>
      <c r="BJ191" s="108" t="s">
        <v>467</v>
      </c>
      <c r="BK191" s="108" t="s">
        <v>163</v>
      </c>
      <c r="BU191" s="108" t="s">
        <v>294</v>
      </c>
    </row>
    <row r="192" spans="1:73" ht="20.100000000000001" customHeight="1" x14ac:dyDescent="0.3">
      <c r="A192" s="108" t="s">
        <v>1152</v>
      </c>
      <c r="B192" s="108" t="s">
        <v>387</v>
      </c>
      <c r="D192" s="101">
        <v>44088</v>
      </c>
      <c r="E192" s="101">
        <v>45183</v>
      </c>
      <c r="H192" s="106" t="s">
        <v>216</v>
      </c>
      <c r="I192" s="108" t="s">
        <v>175</v>
      </c>
      <c r="J192" s="188" t="s">
        <v>294</v>
      </c>
      <c r="K192" s="108" t="s">
        <v>1153</v>
      </c>
      <c r="L192" s="108" t="s">
        <v>1154</v>
      </c>
      <c r="M192" s="106" t="s">
        <v>1155</v>
      </c>
      <c r="W192" s="106">
        <f t="shared" si="55"/>
        <v>0</v>
      </c>
      <c r="X192" s="106">
        <v>3</v>
      </c>
      <c r="Y192" s="106">
        <v>1</v>
      </c>
      <c r="AG192" s="106">
        <f t="shared" si="37"/>
        <v>4</v>
      </c>
      <c r="AH192" s="106">
        <f t="shared" si="38"/>
        <v>3</v>
      </c>
      <c r="AI192" s="106">
        <f t="shared" si="39"/>
        <v>1</v>
      </c>
      <c r="AJ192" s="106">
        <f t="shared" si="40"/>
        <v>0</v>
      </c>
      <c r="AK192" s="106">
        <f t="shared" si="41"/>
        <v>0</v>
      </c>
      <c r="AL192" s="106">
        <f t="shared" si="42"/>
        <v>0</v>
      </c>
      <c r="AM192" s="106">
        <f t="shared" si="43"/>
        <v>0</v>
      </c>
      <c r="AN192" s="106">
        <f t="shared" si="44"/>
        <v>0</v>
      </c>
      <c r="AO192" s="106">
        <f t="shared" si="45"/>
        <v>0</v>
      </c>
      <c r="AP192" s="106">
        <f t="shared" si="46"/>
        <v>0</v>
      </c>
      <c r="AQ192" s="199">
        <f t="shared" si="47"/>
        <v>4</v>
      </c>
      <c r="AR192" s="200" t="s">
        <v>294</v>
      </c>
      <c r="AS192" s="202"/>
      <c r="AV192" s="237">
        <v>1.3333333333333333</v>
      </c>
      <c r="AW192" s="237">
        <v>1.3333333333333333</v>
      </c>
      <c r="AX192" s="238">
        <v>1.3333333333333333</v>
      </c>
      <c r="AY192" s="217"/>
      <c r="AZ192" s="217"/>
      <c r="BA192" s="217"/>
      <c r="BB192" s="217"/>
      <c r="BC192" s="201"/>
      <c r="BD192" s="200">
        <f t="shared" si="53"/>
        <v>4</v>
      </c>
      <c r="BE192" s="202">
        <f t="shared" si="54"/>
        <v>4</v>
      </c>
      <c r="BH192" s="108">
        <v>521203</v>
      </c>
      <c r="BI192" s="108">
        <v>175677</v>
      </c>
      <c r="BJ192" s="108" t="s">
        <v>467</v>
      </c>
      <c r="BK192" s="108" t="s">
        <v>163</v>
      </c>
      <c r="BU192" s="108" t="s">
        <v>294</v>
      </c>
    </row>
    <row r="193" spans="1:73" ht="20.100000000000001" customHeight="1" x14ac:dyDescent="0.3">
      <c r="A193" s="108" t="s">
        <v>1156</v>
      </c>
      <c r="B193" s="108" t="s">
        <v>387</v>
      </c>
      <c r="D193" s="101">
        <v>43755</v>
      </c>
      <c r="E193" s="101">
        <v>44851</v>
      </c>
      <c r="F193" s="101">
        <v>44811</v>
      </c>
      <c r="H193" s="106" t="s">
        <v>216</v>
      </c>
      <c r="I193" s="106" t="s">
        <v>249</v>
      </c>
      <c r="J193" s="188" t="s">
        <v>294</v>
      </c>
      <c r="K193" s="108" t="s">
        <v>1157</v>
      </c>
      <c r="L193" s="108" t="s">
        <v>1158</v>
      </c>
      <c r="M193" s="108" t="s">
        <v>1159</v>
      </c>
      <c r="W193" s="106">
        <f t="shared" si="55"/>
        <v>0</v>
      </c>
      <c r="AA193" s="106">
        <v>1</v>
      </c>
      <c r="AG193" s="106">
        <f t="shared" si="37"/>
        <v>1</v>
      </c>
      <c r="AH193" s="106">
        <f t="shared" si="38"/>
        <v>0</v>
      </c>
      <c r="AI193" s="106">
        <f t="shared" si="39"/>
        <v>0</v>
      </c>
      <c r="AJ193" s="106">
        <f t="shared" si="40"/>
        <v>0</v>
      </c>
      <c r="AK193" s="106">
        <f t="shared" si="41"/>
        <v>1</v>
      </c>
      <c r="AL193" s="106">
        <f t="shared" si="42"/>
        <v>0</v>
      </c>
      <c r="AM193" s="106">
        <f t="shared" si="43"/>
        <v>0</v>
      </c>
      <c r="AN193" s="106">
        <f t="shared" si="44"/>
        <v>0</v>
      </c>
      <c r="AO193" s="106">
        <f t="shared" si="45"/>
        <v>0</v>
      </c>
      <c r="AP193" s="106">
        <f t="shared" si="46"/>
        <v>0</v>
      </c>
      <c r="AQ193" s="199">
        <f t="shared" si="47"/>
        <v>1</v>
      </c>
      <c r="AS193" s="202"/>
      <c r="AU193" s="200">
        <v>1</v>
      </c>
      <c r="AX193" s="201"/>
      <c r="AY193" s="217"/>
      <c r="AZ193" s="217"/>
      <c r="BA193" s="217"/>
      <c r="BB193" s="217"/>
      <c r="BC193" s="201"/>
      <c r="BD193" s="200">
        <f t="shared" si="53"/>
        <v>1</v>
      </c>
      <c r="BE193" s="202">
        <f t="shared" si="54"/>
        <v>1</v>
      </c>
      <c r="BH193" s="108">
        <v>516550</v>
      </c>
      <c r="BI193" s="108">
        <v>171027</v>
      </c>
      <c r="BJ193" s="108" t="s">
        <v>486</v>
      </c>
      <c r="BK193" s="108" t="s">
        <v>147</v>
      </c>
      <c r="BL193" s="108" t="s">
        <v>294</v>
      </c>
      <c r="BU193" s="108" t="s">
        <v>294</v>
      </c>
    </row>
    <row r="194" spans="1:73" ht="20.100000000000001" customHeight="1" x14ac:dyDescent="0.3">
      <c r="A194" s="108" t="s">
        <v>1160</v>
      </c>
      <c r="B194" s="108" t="s">
        <v>387</v>
      </c>
      <c r="D194" s="101">
        <v>43654</v>
      </c>
      <c r="E194" s="101">
        <v>44736</v>
      </c>
      <c r="H194" s="106" t="s">
        <v>216</v>
      </c>
      <c r="I194" s="106" t="s">
        <v>249</v>
      </c>
      <c r="J194" s="188" t="s">
        <v>294</v>
      </c>
      <c r="K194" s="108" t="s">
        <v>1161</v>
      </c>
      <c r="L194" s="108" t="s">
        <v>1162</v>
      </c>
      <c r="M194" s="108" t="s">
        <v>1163</v>
      </c>
      <c r="Q194" s="106">
        <v>1</v>
      </c>
      <c r="W194" s="106">
        <f t="shared" si="55"/>
        <v>1</v>
      </c>
      <c r="AD194" s="106">
        <v>1</v>
      </c>
      <c r="AG194" s="106">
        <f t="shared" ref="AG194:AG257" si="56">SUM(X194:AD194)</f>
        <v>1</v>
      </c>
      <c r="AH194" s="106">
        <f t="shared" ref="AH194:AH257" si="57">X194-N194</f>
        <v>0</v>
      </c>
      <c r="AI194" s="106">
        <f t="shared" ref="AI194:AI257" si="58">Y194-O194</f>
        <v>0</v>
      </c>
      <c r="AJ194" s="106">
        <f t="shared" ref="AJ194:AJ257" si="59">Z194-P194</f>
        <v>0</v>
      </c>
      <c r="AK194" s="106">
        <f t="shared" ref="AK194:AK257" si="60">AA194-Q194</f>
        <v>-1</v>
      </c>
      <c r="AL194" s="106">
        <f t="shared" ref="AL194:AL257" si="61">AB194-R194</f>
        <v>0</v>
      </c>
      <c r="AM194" s="106">
        <f t="shared" ref="AM194:AM257" si="62">AC194-S194</f>
        <v>0</v>
      </c>
      <c r="AN194" s="106">
        <f t="shared" ref="AN194:AN257" si="63">AD194-T194</f>
        <v>1</v>
      </c>
      <c r="AO194" s="106">
        <f t="shared" ref="AO194:AO257" si="64">AE194-U194</f>
        <v>0</v>
      </c>
      <c r="AP194" s="106">
        <f t="shared" ref="AP194:AP257" si="65">AF194-V194</f>
        <v>0</v>
      </c>
      <c r="AQ194" s="199">
        <f t="shared" ref="AQ194:AQ257" si="66">AG194-W194</f>
        <v>0</v>
      </c>
      <c r="AS194" s="202"/>
      <c r="AT194" s="200">
        <v>0</v>
      </c>
      <c r="AX194" s="201"/>
      <c r="AY194" s="217"/>
      <c r="AZ194" s="217"/>
      <c r="BA194" s="217"/>
      <c r="BB194" s="217"/>
      <c r="BC194" s="201"/>
      <c r="BD194" s="200">
        <f t="shared" si="53"/>
        <v>0</v>
      </c>
      <c r="BE194" s="202">
        <f t="shared" si="54"/>
        <v>0</v>
      </c>
      <c r="BH194" s="108">
        <v>519436</v>
      </c>
      <c r="BI194" s="108">
        <v>174990</v>
      </c>
      <c r="BJ194" s="108" t="s">
        <v>415</v>
      </c>
      <c r="BK194" s="108" t="s">
        <v>152</v>
      </c>
      <c r="BS194" s="108" t="s">
        <v>136</v>
      </c>
      <c r="BT194" s="108" t="s">
        <v>1164</v>
      </c>
      <c r="BU194" s="108" t="s">
        <v>294</v>
      </c>
    </row>
    <row r="195" spans="1:73" ht="20.100000000000001" customHeight="1" x14ac:dyDescent="0.3">
      <c r="A195" s="108" t="s">
        <v>1165</v>
      </c>
      <c r="B195" s="108" t="s">
        <v>400</v>
      </c>
      <c r="D195" s="101">
        <v>44187</v>
      </c>
      <c r="E195" s="101">
        <v>45282</v>
      </c>
      <c r="H195" s="108" t="s">
        <v>216</v>
      </c>
      <c r="I195" s="106" t="s">
        <v>249</v>
      </c>
      <c r="J195" s="188" t="s">
        <v>294</v>
      </c>
      <c r="K195" s="108" t="s">
        <v>1166</v>
      </c>
      <c r="L195" s="108" t="s">
        <v>1167</v>
      </c>
      <c r="M195" s="108" t="s">
        <v>687</v>
      </c>
      <c r="W195" s="106">
        <f t="shared" si="55"/>
        <v>0</v>
      </c>
      <c r="AB195" s="106">
        <v>1</v>
      </c>
      <c r="AG195" s="106">
        <f t="shared" si="56"/>
        <v>1</v>
      </c>
      <c r="AH195" s="106">
        <f t="shared" si="57"/>
        <v>0</v>
      </c>
      <c r="AI195" s="106">
        <f t="shared" si="58"/>
        <v>0</v>
      </c>
      <c r="AJ195" s="106">
        <f t="shared" si="59"/>
        <v>0</v>
      </c>
      <c r="AK195" s="106">
        <f t="shared" si="60"/>
        <v>0</v>
      </c>
      <c r="AL195" s="106">
        <f t="shared" si="61"/>
        <v>1</v>
      </c>
      <c r="AM195" s="106">
        <f t="shared" si="62"/>
        <v>0</v>
      </c>
      <c r="AN195" s="106">
        <f t="shared" si="63"/>
        <v>0</v>
      </c>
      <c r="AO195" s="106">
        <f t="shared" si="64"/>
        <v>0</v>
      </c>
      <c r="AP195" s="106">
        <f t="shared" si="65"/>
        <v>0</v>
      </c>
      <c r="AQ195" s="199">
        <f t="shared" si="66"/>
        <v>1</v>
      </c>
      <c r="AS195" s="202"/>
      <c r="AX195" s="201"/>
      <c r="AY195" s="217"/>
      <c r="AZ195" s="217"/>
      <c r="BA195" s="217"/>
      <c r="BB195" s="217"/>
      <c r="BC195" s="201"/>
      <c r="BD195" s="200">
        <f t="shared" si="53"/>
        <v>0</v>
      </c>
      <c r="BE195" s="202">
        <f t="shared" si="54"/>
        <v>0</v>
      </c>
      <c r="BH195" s="108">
        <v>518366</v>
      </c>
      <c r="BI195" s="108">
        <v>173868</v>
      </c>
      <c r="BJ195" s="108" t="s">
        <v>462</v>
      </c>
      <c r="BK195" s="108" t="s">
        <v>144</v>
      </c>
      <c r="BN195" s="108" t="s">
        <v>127</v>
      </c>
      <c r="BR195" s="108" t="s">
        <v>1168</v>
      </c>
      <c r="BS195" s="108" t="s">
        <v>136</v>
      </c>
      <c r="BT195" s="108" t="s">
        <v>688</v>
      </c>
      <c r="BU195" s="108" t="s">
        <v>294</v>
      </c>
    </row>
    <row r="196" spans="1:73" ht="20.100000000000001" customHeight="1" x14ac:dyDescent="0.3">
      <c r="A196" s="108" t="s">
        <v>1169</v>
      </c>
      <c r="B196" s="108" t="s">
        <v>393</v>
      </c>
      <c r="D196" s="101">
        <v>43644</v>
      </c>
      <c r="E196" s="101">
        <v>44740</v>
      </c>
      <c r="H196" s="106" t="s">
        <v>216</v>
      </c>
      <c r="I196" s="106" t="s">
        <v>249</v>
      </c>
      <c r="J196" s="188" t="s">
        <v>294</v>
      </c>
      <c r="K196" s="108" t="s">
        <v>1170</v>
      </c>
      <c r="L196" s="108" t="s">
        <v>1171</v>
      </c>
      <c r="M196" s="108" t="s">
        <v>1172</v>
      </c>
      <c r="T196" s="106">
        <v>1</v>
      </c>
      <c r="W196" s="106">
        <f t="shared" si="55"/>
        <v>1</v>
      </c>
      <c r="Z196" s="106">
        <v>1</v>
      </c>
      <c r="AA196" s="106">
        <v>1</v>
      </c>
      <c r="AG196" s="106">
        <f t="shared" si="56"/>
        <v>2</v>
      </c>
      <c r="AH196" s="106">
        <f t="shared" si="57"/>
        <v>0</v>
      </c>
      <c r="AI196" s="106">
        <f t="shared" si="58"/>
        <v>0</v>
      </c>
      <c r="AJ196" s="106">
        <f t="shared" si="59"/>
        <v>1</v>
      </c>
      <c r="AK196" s="106">
        <f t="shared" si="60"/>
        <v>1</v>
      </c>
      <c r="AL196" s="106">
        <f t="shared" si="61"/>
        <v>0</v>
      </c>
      <c r="AM196" s="106">
        <f t="shared" si="62"/>
        <v>0</v>
      </c>
      <c r="AN196" s="106">
        <f t="shared" si="63"/>
        <v>-1</v>
      </c>
      <c r="AO196" s="106">
        <f t="shared" si="64"/>
        <v>0</v>
      </c>
      <c r="AP196" s="106">
        <f t="shared" si="65"/>
        <v>0</v>
      </c>
      <c r="AQ196" s="199">
        <f t="shared" si="66"/>
        <v>1</v>
      </c>
      <c r="AS196" s="202"/>
      <c r="AU196" s="200">
        <v>1</v>
      </c>
      <c r="AX196" s="201"/>
      <c r="AY196" s="217"/>
      <c r="AZ196" s="217"/>
      <c r="BA196" s="217"/>
      <c r="BB196" s="217"/>
      <c r="BC196" s="201"/>
      <c r="BD196" s="200">
        <f t="shared" si="53"/>
        <v>1</v>
      </c>
      <c r="BE196" s="202">
        <f t="shared" si="54"/>
        <v>1</v>
      </c>
      <c r="BH196" s="108">
        <v>518380</v>
      </c>
      <c r="BI196" s="108">
        <v>175623</v>
      </c>
      <c r="BJ196" s="108" t="s">
        <v>806</v>
      </c>
      <c r="BK196" s="108" t="s">
        <v>151</v>
      </c>
      <c r="BS196" s="108" t="s">
        <v>136</v>
      </c>
      <c r="BT196" s="108" t="s">
        <v>840</v>
      </c>
      <c r="BU196" s="108" t="s">
        <v>294</v>
      </c>
    </row>
    <row r="197" spans="1:73" ht="20.100000000000001" customHeight="1" x14ac:dyDescent="0.3">
      <c r="A197" s="108" t="s">
        <v>1173</v>
      </c>
      <c r="B197" s="108" t="s">
        <v>387</v>
      </c>
      <c r="D197" s="101">
        <v>43609</v>
      </c>
      <c r="E197" s="101">
        <v>44705</v>
      </c>
      <c r="H197" s="106" t="s">
        <v>216</v>
      </c>
      <c r="I197" s="106" t="s">
        <v>249</v>
      </c>
      <c r="J197" s="188" t="s">
        <v>294</v>
      </c>
      <c r="K197" s="108" t="s">
        <v>1174</v>
      </c>
      <c r="L197" s="108" t="s">
        <v>1175</v>
      </c>
      <c r="M197" s="108" t="s">
        <v>1176</v>
      </c>
      <c r="P197" s="106">
        <v>1</v>
      </c>
      <c r="W197" s="106">
        <f t="shared" si="55"/>
        <v>1</v>
      </c>
      <c r="Z197" s="106">
        <v>1</v>
      </c>
      <c r="AG197" s="106">
        <f t="shared" si="56"/>
        <v>1</v>
      </c>
      <c r="AH197" s="106">
        <f t="shared" si="57"/>
        <v>0</v>
      </c>
      <c r="AI197" s="106">
        <f t="shared" si="58"/>
        <v>0</v>
      </c>
      <c r="AJ197" s="106">
        <f t="shared" si="59"/>
        <v>0</v>
      </c>
      <c r="AK197" s="106">
        <f t="shared" si="60"/>
        <v>0</v>
      </c>
      <c r="AL197" s="106">
        <f t="shared" si="61"/>
        <v>0</v>
      </c>
      <c r="AM197" s="106">
        <f t="shared" si="62"/>
        <v>0</v>
      </c>
      <c r="AN197" s="106">
        <f t="shared" si="63"/>
        <v>0</v>
      </c>
      <c r="AO197" s="106">
        <f t="shared" si="64"/>
        <v>0</v>
      </c>
      <c r="AP197" s="106">
        <f t="shared" si="65"/>
        <v>0</v>
      </c>
      <c r="AQ197" s="199">
        <f t="shared" si="66"/>
        <v>0</v>
      </c>
      <c r="AS197" s="202"/>
      <c r="AT197" s="200">
        <v>0</v>
      </c>
      <c r="AX197" s="201"/>
      <c r="AY197" s="217"/>
      <c r="AZ197" s="217"/>
      <c r="BA197" s="217"/>
      <c r="BB197" s="217"/>
      <c r="BC197" s="201"/>
      <c r="BD197" s="200">
        <f t="shared" si="53"/>
        <v>0</v>
      </c>
      <c r="BE197" s="202">
        <f t="shared" si="54"/>
        <v>0</v>
      </c>
      <c r="BH197" s="108">
        <v>514720</v>
      </c>
      <c r="BI197" s="108">
        <v>172712</v>
      </c>
      <c r="BJ197" s="108" t="s">
        <v>447</v>
      </c>
      <c r="BK197" s="108" t="s">
        <v>156</v>
      </c>
    </row>
    <row r="198" spans="1:73" ht="20.100000000000001" customHeight="1" x14ac:dyDescent="0.3">
      <c r="A198" s="108" t="s">
        <v>1177</v>
      </c>
      <c r="B198" s="108" t="s">
        <v>387</v>
      </c>
      <c r="D198" s="101">
        <v>43881</v>
      </c>
      <c r="E198" s="101">
        <v>44977</v>
      </c>
      <c r="H198" s="106" t="s">
        <v>216</v>
      </c>
      <c r="I198" s="106" t="s">
        <v>249</v>
      </c>
      <c r="J198" s="188" t="s">
        <v>294</v>
      </c>
      <c r="K198" s="108" t="s">
        <v>1178</v>
      </c>
      <c r="L198" s="108" t="s">
        <v>1179</v>
      </c>
      <c r="M198" s="108" t="s">
        <v>1180</v>
      </c>
      <c r="W198" s="106">
        <f t="shared" si="55"/>
        <v>0</v>
      </c>
      <c r="X198" s="106">
        <v>3</v>
      </c>
      <c r="Y198" s="106">
        <v>4</v>
      </c>
      <c r="AG198" s="106">
        <f t="shared" si="56"/>
        <v>7</v>
      </c>
      <c r="AH198" s="106">
        <f t="shared" si="57"/>
        <v>3</v>
      </c>
      <c r="AI198" s="106">
        <f t="shared" si="58"/>
        <v>4</v>
      </c>
      <c r="AJ198" s="106">
        <f t="shared" si="59"/>
        <v>0</v>
      </c>
      <c r="AK198" s="106">
        <f t="shared" si="60"/>
        <v>0</v>
      </c>
      <c r="AL198" s="106">
        <f t="shared" si="61"/>
        <v>0</v>
      </c>
      <c r="AM198" s="106">
        <f t="shared" si="62"/>
        <v>0</v>
      </c>
      <c r="AN198" s="106">
        <f t="shared" si="63"/>
        <v>0</v>
      </c>
      <c r="AO198" s="106">
        <f t="shared" si="64"/>
        <v>0</v>
      </c>
      <c r="AP198" s="106">
        <f t="shared" si="65"/>
        <v>0</v>
      </c>
      <c r="AQ198" s="199">
        <f t="shared" si="66"/>
        <v>7</v>
      </c>
      <c r="AS198" s="202"/>
      <c r="AT198" s="200">
        <v>3.5</v>
      </c>
      <c r="AU198" s="200">
        <v>3.5</v>
      </c>
      <c r="AX198" s="201"/>
      <c r="AY198" s="217"/>
      <c r="AZ198" s="217"/>
      <c r="BA198" s="217"/>
      <c r="BB198" s="217"/>
      <c r="BC198" s="201"/>
      <c r="BD198" s="200">
        <f t="shared" si="53"/>
        <v>7</v>
      </c>
      <c r="BE198" s="202">
        <f t="shared" si="54"/>
        <v>7</v>
      </c>
      <c r="BH198" s="108">
        <v>521492</v>
      </c>
      <c r="BI198" s="108">
        <v>175545</v>
      </c>
      <c r="BJ198" s="108" t="s">
        <v>467</v>
      </c>
      <c r="BK198" s="108" t="s">
        <v>163</v>
      </c>
      <c r="BO198" s="108" t="s">
        <v>129</v>
      </c>
      <c r="BP198" s="108" t="s">
        <v>1181</v>
      </c>
      <c r="BU198" s="108" t="s">
        <v>294</v>
      </c>
    </row>
    <row r="199" spans="1:73" ht="20.100000000000001" customHeight="1" x14ac:dyDescent="0.3">
      <c r="A199" s="108" t="s">
        <v>1182</v>
      </c>
      <c r="B199" s="108" t="s">
        <v>387</v>
      </c>
      <c r="D199" s="101">
        <v>43853</v>
      </c>
      <c r="E199" s="101">
        <v>44949</v>
      </c>
      <c r="H199" s="106" t="s">
        <v>216</v>
      </c>
      <c r="I199" s="106" t="s">
        <v>249</v>
      </c>
      <c r="J199" s="188" t="s">
        <v>294</v>
      </c>
      <c r="K199" s="108" t="s">
        <v>1183</v>
      </c>
      <c r="L199" s="108" t="s">
        <v>1184</v>
      </c>
      <c r="M199" s="108" t="s">
        <v>1185</v>
      </c>
      <c r="W199" s="106">
        <f t="shared" si="55"/>
        <v>0</v>
      </c>
      <c r="Z199" s="106">
        <v>2</v>
      </c>
      <c r="AG199" s="106">
        <f t="shared" si="56"/>
        <v>2</v>
      </c>
      <c r="AH199" s="106">
        <f t="shared" si="57"/>
        <v>0</v>
      </c>
      <c r="AI199" s="106">
        <f t="shared" si="58"/>
        <v>0</v>
      </c>
      <c r="AJ199" s="106">
        <f t="shared" si="59"/>
        <v>2</v>
      </c>
      <c r="AK199" s="106">
        <f t="shared" si="60"/>
        <v>0</v>
      </c>
      <c r="AL199" s="106">
        <f t="shared" si="61"/>
        <v>0</v>
      </c>
      <c r="AM199" s="106">
        <f t="shared" si="62"/>
        <v>0</v>
      </c>
      <c r="AN199" s="106">
        <f t="shared" si="63"/>
        <v>0</v>
      </c>
      <c r="AO199" s="106">
        <f t="shared" si="64"/>
        <v>0</v>
      </c>
      <c r="AP199" s="106">
        <f t="shared" si="65"/>
        <v>0</v>
      </c>
      <c r="AQ199" s="199">
        <f t="shared" si="66"/>
        <v>2</v>
      </c>
      <c r="AS199" s="202"/>
      <c r="AT199" s="200">
        <v>1</v>
      </c>
      <c r="AU199" s="200">
        <v>1</v>
      </c>
      <c r="AX199" s="201"/>
      <c r="AY199" s="217"/>
      <c r="AZ199" s="217"/>
      <c r="BA199" s="217"/>
      <c r="BB199" s="217"/>
      <c r="BC199" s="201"/>
      <c r="BD199" s="200">
        <f t="shared" si="53"/>
        <v>2</v>
      </c>
      <c r="BE199" s="202">
        <f t="shared" si="54"/>
        <v>2</v>
      </c>
      <c r="BH199" s="108">
        <v>513048</v>
      </c>
      <c r="BI199" s="108">
        <v>173758</v>
      </c>
      <c r="BJ199" s="108" t="s">
        <v>628</v>
      </c>
      <c r="BK199" s="108" t="s">
        <v>148</v>
      </c>
      <c r="BL199" s="108" t="s">
        <v>294</v>
      </c>
    </row>
    <row r="200" spans="1:73" ht="20.100000000000001" customHeight="1" x14ac:dyDescent="0.3">
      <c r="A200" s="108" t="s">
        <v>1186</v>
      </c>
      <c r="B200" s="108" t="s">
        <v>393</v>
      </c>
      <c r="D200" s="101">
        <v>44435</v>
      </c>
      <c r="E200" s="101">
        <v>45531</v>
      </c>
      <c r="H200" s="106" t="s">
        <v>216</v>
      </c>
      <c r="I200" s="106" t="s">
        <v>249</v>
      </c>
      <c r="J200" s="188" t="s">
        <v>294</v>
      </c>
      <c r="K200" s="108" t="s">
        <v>1187</v>
      </c>
      <c r="L200" s="108" t="s">
        <v>1188</v>
      </c>
      <c r="M200" s="108" t="s">
        <v>438</v>
      </c>
      <c r="P200" s="106">
        <v>2</v>
      </c>
      <c r="W200" s="106">
        <f t="shared" si="55"/>
        <v>2</v>
      </c>
      <c r="X200" s="106">
        <v>4</v>
      </c>
      <c r="Y200" s="106">
        <v>1</v>
      </c>
      <c r="AG200" s="106">
        <f t="shared" si="56"/>
        <v>5</v>
      </c>
      <c r="AH200" s="106">
        <f t="shared" si="57"/>
        <v>4</v>
      </c>
      <c r="AI200" s="106">
        <f t="shared" si="58"/>
        <v>1</v>
      </c>
      <c r="AJ200" s="106">
        <f t="shared" si="59"/>
        <v>-2</v>
      </c>
      <c r="AK200" s="106">
        <f t="shared" si="60"/>
        <v>0</v>
      </c>
      <c r="AL200" s="106">
        <f t="shared" si="61"/>
        <v>0</v>
      </c>
      <c r="AM200" s="106">
        <f t="shared" si="62"/>
        <v>0</v>
      </c>
      <c r="AN200" s="106">
        <f t="shared" si="63"/>
        <v>0</v>
      </c>
      <c r="AO200" s="106">
        <f t="shared" si="64"/>
        <v>0</v>
      </c>
      <c r="AP200" s="106">
        <f t="shared" si="65"/>
        <v>0</v>
      </c>
      <c r="AQ200" s="199">
        <f t="shared" si="66"/>
        <v>3</v>
      </c>
      <c r="AS200" s="202"/>
      <c r="AT200" s="200">
        <v>1.5</v>
      </c>
      <c r="AU200" s="200">
        <v>1.5</v>
      </c>
      <c r="AX200" s="201"/>
      <c r="AY200" s="217"/>
      <c r="AZ200" s="217"/>
      <c r="BA200" s="217"/>
      <c r="BB200" s="217"/>
      <c r="BC200" s="201"/>
      <c r="BD200" s="200">
        <f t="shared" si="53"/>
        <v>3</v>
      </c>
      <c r="BE200" s="202">
        <f t="shared" si="54"/>
        <v>3</v>
      </c>
      <c r="BH200" s="108">
        <v>515988</v>
      </c>
      <c r="BI200" s="108">
        <v>171089</v>
      </c>
      <c r="BJ200" s="108" t="s">
        <v>404</v>
      </c>
      <c r="BK200" s="108" t="s">
        <v>128</v>
      </c>
      <c r="BM200" s="108" t="s">
        <v>128</v>
      </c>
      <c r="BS200" s="108" t="s">
        <v>136</v>
      </c>
      <c r="BT200" s="108" t="s">
        <v>503</v>
      </c>
      <c r="BU200" s="108" t="s">
        <v>294</v>
      </c>
    </row>
    <row r="201" spans="1:73" ht="20.100000000000001" customHeight="1" x14ac:dyDescent="0.3">
      <c r="A201" s="108" t="s">
        <v>1189</v>
      </c>
      <c r="B201" s="108" t="s">
        <v>387</v>
      </c>
      <c r="D201" s="101">
        <v>44078</v>
      </c>
      <c r="E201" s="101">
        <v>45173</v>
      </c>
      <c r="F201" s="101">
        <v>44783</v>
      </c>
      <c r="H201" s="106" t="s">
        <v>216</v>
      </c>
      <c r="I201" s="106" t="s">
        <v>249</v>
      </c>
      <c r="J201" s="188" t="s">
        <v>294</v>
      </c>
      <c r="K201" s="108" t="s">
        <v>1190</v>
      </c>
      <c r="L201" s="108" t="s">
        <v>1191</v>
      </c>
      <c r="M201" s="108" t="s">
        <v>1192</v>
      </c>
      <c r="P201" s="106">
        <v>1</v>
      </c>
      <c r="W201" s="106">
        <f t="shared" si="55"/>
        <v>1</v>
      </c>
      <c r="Y201" s="106">
        <v>2</v>
      </c>
      <c r="AG201" s="106">
        <f t="shared" si="56"/>
        <v>2</v>
      </c>
      <c r="AH201" s="106">
        <f t="shared" si="57"/>
        <v>0</v>
      </c>
      <c r="AI201" s="106">
        <f t="shared" si="58"/>
        <v>2</v>
      </c>
      <c r="AJ201" s="106">
        <f t="shared" si="59"/>
        <v>-1</v>
      </c>
      <c r="AK201" s="106">
        <f t="shared" si="60"/>
        <v>0</v>
      </c>
      <c r="AL201" s="106">
        <f t="shared" si="61"/>
        <v>0</v>
      </c>
      <c r="AM201" s="106">
        <f t="shared" si="62"/>
        <v>0</v>
      </c>
      <c r="AN201" s="106">
        <f t="shared" si="63"/>
        <v>0</v>
      </c>
      <c r="AO201" s="106">
        <f t="shared" si="64"/>
        <v>0</v>
      </c>
      <c r="AP201" s="106">
        <f t="shared" si="65"/>
        <v>0</v>
      </c>
      <c r="AQ201" s="199">
        <f t="shared" si="66"/>
        <v>1</v>
      </c>
      <c r="AS201" s="202"/>
      <c r="AT201" s="200">
        <v>1</v>
      </c>
      <c r="AX201" s="201"/>
      <c r="AY201" s="217"/>
      <c r="AZ201" s="217"/>
      <c r="BA201" s="217"/>
      <c r="BB201" s="217"/>
      <c r="BC201" s="201"/>
      <c r="BD201" s="200">
        <f t="shared" si="53"/>
        <v>1</v>
      </c>
      <c r="BE201" s="202">
        <f t="shared" si="54"/>
        <v>1</v>
      </c>
      <c r="BH201" s="108">
        <v>512568</v>
      </c>
      <c r="BI201" s="108">
        <v>173521</v>
      </c>
      <c r="BJ201" s="108" t="s">
        <v>628</v>
      </c>
      <c r="BK201" s="108" t="s">
        <v>148</v>
      </c>
    </row>
    <row r="202" spans="1:73" ht="20.100000000000001" customHeight="1" x14ac:dyDescent="0.3">
      <c r="A202" s="108" t="s">
        <v>1193</v>
      </c>
      <c r="B202" s="108" t="s">
        <v>387</v>
      </c>
      <c r="D202" s="101">
        <v>44405</v>
      </c>
      <c r="E202" s="101">
        <v>45501</v>
      </c>
      <c r="H202" s="108" t="s">
        <v>216</v>
      </c>
      <c r="I202" s="106" t="s">
        <v>249</v>
      </c>
      <c r="J202" s="188" t="s">
        <v>294</v>
      </c>
      <c r="K202" s="108" t="s">
        <v>1194</v>
      </c>
      <c r="L202" s="108" t="s">
        <v>1195</v>
      </c>
      <c r="M202" s="108" t="s">
        <v>1196</v>
      </c>
      <c r="W202" s="106">
        <f t="shared" si="55"/>
        <v>0</v>
      </c>
      <c r="Y202" s="106">
        <v>4</v>
      </c>
      <c r="Z202" s="106">
        <v>2</v>
      </c>
      <c r="AG202" s="106">
        <f t="shared" si="56"/>
        <v>6</v>
      </c>
      <c r="AH202" s="106">
        <f t="shared" si="57"/>
        <v>0</v>
      </c>
      <c r="AI202" s="106">
        <f t="shared" si="58"/>
        <v>4</v>
      </c>
      <c r="AJ202" s="106">
        <f t="shared" si="59"/>
        <v>2</v>
      </c>
      <c r="AK202" s="106">
        <f t="shared" si="60"/>
        <v>0</v>
      </c>
      <c r="AL202" s="106">
        <f t="shared" si="61"/>
        <v>0</v>
      </c>
      <c r="AM202" s="106">
        <f t="shared" si="62"/>
        <v>0</v>
      </c>
      <c r="AN202" s="106">
        <f t="shared" si="63"/>
        <v>0</v>
      </c>
      <c r="AO202" s="106">
        <f t="shared" si="64"/>
        <v>0</v>
      </c>
      <c r="AP202" s="106">
        <f t="shared" si="65"/>
        <v>0</v>
      </c>
      <c r="AQ202" s="199">
        <f t="shared" si="66"/>
        <v>6</v>
      </c>
      <c r="AS202" s="202"/>
      <c r="AT202" s="200">
        <v>3</v>
      </c>
      <c r="AU202" s="200">
        <v>3</v>
      </c>
      <c r="AX202" s="201"/>
      <c r="AY202" s="217"/>
      <c r="AZ202" s="217"/>
      <c r="BA202" s="217"/>
      <c r="BB202" s="217"/>
      <c r="BC202" s="201"/>
      <c r="BD202" s="200">
        <f t="shared" ref="BD202:BD222" si="67">SUM(AT202:AX202)</f>
        <v>6</v>
      </c>
      <c r="BE202" s="202">
        <f t="shared" ref="BE202:BE233" si="68">SUM(AT202:BC202)</f>
        <v>6</v>
      </c>
      <c r="BH202" s="108">
        <v>519806</v>
      </c>
      <c r="BI202" s="108">
        <v>175640</v>
      </c>
      <c r="BJ202" s="108" t="s">
        <v>806</v>
      </c>
      <c r="BK202" s="108" t="s">
        <v>151</v>
      </c>
      <c r="BU202" s="108" t="s">
        <v>294</v>
      </c>
    </row>
    <row r="203" spans="1:73" ht="20.100000000000001" customHeight="1" x14ac:dyDescent="0.3">
      <c r="A203" s="108" t="s">
        <v>1197</v>
      </c>
      <c r="B203" s="108" t="s">
        <v>423</v>
      </c>
      <c r="D203" s="101">
        <v>43866</v>
      </c>
      <c r="E203" s="101">
        <v>44962</v>
      </c>
      <c r="F203" s="101">
        <v>44960</v>
      </c>
      <c r="H203" s="106" t="s">
        <v>216</v>
      </c>
      <c r="I203" s="106" t="s">
        <v>249</v>
      </c>
      <c r="J203" s="188" t="s">
        <v>294</v>
      </c>
      <c r="K203" s="108" t="s">
        <v>1198</v>
      </c>
      <c r="L203" s="108" t="s">
        <v>1199</v>
      </c>
      <c r="M203" s="108" t="s">
        <v>1200</v>
      </c>
      <c r="W203" s="106">
        <f t="shared" si="55"/>
        <v>0</v>
      </c>
      <c r="Y203" s="106">
        <v>2</v>
      </c>
      <c r="AG203" s="106">
        <f t="shared" si="56"/>
        <v>2</v>
      </c>
      <c r="AH203" s="106">
        <f t="shared" si="57"/>
        <v>0</v>
      </c>
      <c r="AI203" s="106">
        <f t="shared" si="58"/>
        <v>2</v>
      </c>
      <c r="AJ203" s="106">
        <f t="shared" si="59"/>
        <v>0</v>
      </c>
      <c r="AK203" s="106">
        <f t="shared" si="60"/>
        <v>0</v>
      </c>
      <c r="AL203" s="106">
        <f t="shared" si="61"/>
        <v>0</v>
      </c>
      <c r="AM203" s="106">
        <f t="shared" si="62"/>
        <v>0</v>
      </c>
      <c r="AN203" s="106">
        <f t="shared" si="63"/>
        <v>0</v>
      </c>
      <c r="AO203" s="106">
        <f t="shared" si="64"/>
        <v>0</v>
      </c>
      <c r="AP203" s="106">
        <f t="shared" si="65"/>
        <v>0</v>
      </c>
      <c r="AQ203" s="199">
        <f t="shared" si="66"/>
        <v>2</v>
      </c>
      <c r="AS203" s="202"/>
      <c r="AU203" s="200">
        <v>2</v>
      </c>
      <c r="AX203" s="201"/>
      <c r="AY203" s="217"/>
      <c r="AZ203" s="217"/>
      <c r="BA203" s="217"/>
      <c r="BB203" s="217"/>
      <c r="BC203" s="201"/>
      <c r="BD203" s="200">
        <f t="shared" si="67"/>
        <v>2</v>
      </c>
      <c r="BE203" s="202">
        <f t="shared" si="68"/>
        <v>2</v>
      </c>
      <c r="BH203" s="108">
        <v>517543</v>
      </c>
      <c r="BI203" s="108">
        <v>169767</v>
      </c>
      <c r="BJ203" s="108" t="s">
        <v>486</v>
      </c>
      <c r="BK203" s="108" t="s">
        <v>147</v>
      </c>
      <c r="BU203" s="108" t="s">
        <v>294</v>
      </c>
    </row>
    <row r="204" spans="1:73" ht="20.100000000000001" customHeight="1" x14ac:dyDescent="0.3">
      <c r="A204" s="108" t="s">
        <v>1201</v>
      </c>
      <c r="B204" s="108" t="s">
        <v>387</v>
      </c>
      <c r="D204" s="101">
        <v>43810</v>
      </c>
      <c r="E204" s="101">
        <v>44906</v>
      </c>
      <c r="H204" s="106" t="s">
        <v>216</v>
      </c>
      <c r="I204" s="106" t="s">
        <v>249</v>
      </c>
      <c r="J204" s="188" t="s">
        <v>294</v>
      </c>
      <c r="K204" s="108" t="s">
        <v>1202</v>
      </c>
      <c r="L204" s="108" t="s">
        <v>1203</v>
      </c>
      <c r="M204" s="108" t="s">
        <v>1204</v>
      </c>
      <c r="O204" s="106">
        <v>1</v>
      </c>
      <c r="W204" s="106">
        <f t="shared" si="55"/>
        <v>1</v>
      </c>
      <c r="Z204" s="106">
        <v>1</v>
      </c>
      <c r="AG204" s="106">
        <f t="shared" si="56"/>
        <v>1</v>
      </c>
      <c r="AH204" s="106">
        <f t="shared" si="57"/>
        <v>0</v>
      </c>
      <c r="AI204" s="106">
        <f t="shared" si="58"/>
        <v>-1</v>
      </c>
      <c r="AJ204" s="106">
        <f t="shared" si="59"/>
        <v>1</v>
      </c>
      <c r="AK204" s="106">
        <f t="shared" si="60"/>
        <v>0</v>
      </c>
      <c r="AL204" s="106">
        <f t="shared" si="61"/>
        <v>0</v>
      </c>
      <c r="AM204" s="106">
        <f t="shared" si="62"/>
        <v>0</v>
      </c>
      <c r="AN204" s="106">
        <f t="shared" si="63"/>
        <v>0</v>
      </c>
      <c r="AO204" s="106">
        <f t="shared" si="64"/>
        <v>0</v>
      </c>
      <c r="AP204" s="106">
        <f t="shared" si="65"/>
        <v>0</v>
      </c>
      <c r="AQ204" s="199">
        <f t="shared" si="66"/>
        <v>0</v>
      </c>
      <c r="AS204" s="202"/>
      <c r="AT204" s="200">
        <v>0</v>
      </c>
      <c r="AX204" s="201"/>
      <c r="AY204" s="217"/>
      <c r="AZ204" s="217"/>
      <c r="BA204" s="217"/>
      <c r="BB204" s="217"/>
      <c r="BC204" s="201"/>
      <c r="BD204" s="200">
        <f t="shared" si="67"/>
        <v>0</v>
      </c>
      <c r="BE204" s="202">
        <f t="shared" si="68"/>
        <v>0</v>
      </c>
      <c r="BH204" s="108">
        <v>520990</v>
      </c>
      <c r="BI204" s="108">
        <v>175033</v>
      </c>
      <c r="BJ204" s="108" t="s">
        <v>397</v>
      </c>
      <c r="BK204" s="108" t="s">
        <v>125</v>
      </c>
      <c r="BU204" s="108" t="s">
        <v>294</v>
      </c>
    </row>
    <row r="205" spans="1:73" ht="20.100000000000001" customHeight="1" x14ac:dyDescent="0.3">
      <c r="A205" s="108" t="s">
        <v>1205</v>
      </c>
      <c r="B205" s="108" t="s">
        <v>387</v>
      </c>
      <c r="D205" s="101">
        <v>44285</v>
      </c>
      <c r="E205" s="101">
        <v>45381</v>
      </c>
      <c r="H205" s="106" t="s">
        <v>216</v>
      </c>
      <c r="I205" s="106" t="s">
        <v>249</v>
      </c>
      <c r="J205" s="188" t="s">
        <v>294</v>
      </c>
      <c r="K205" s="108" t="s">
        <v>1206</v>
      </c>
      <c r="L205" s="108" t="s">
        <v>1207</v>
      </c>
      <c r="M205" s="108" t="s">
        <v>1208</v>
      </c>
      <c r="W205" s="106">
        <f t="shared" si="55"/>
        <v>0</v>
      </c>
      <c r="Y205" s="106">
        <v>2</v>
      </c>
      <c r="AG205" s="106">
        <f t="shared" si="56"/>
        <v>2</v>
      </c>
      <c r="AH205" s="106">
        <f t="shared" si="57"/>
        <v>0</v>
      </c>
      <c r="AI205" s="106">
        <f t="shared" si="58"/>
        <v>2</v>
      </c>
      <c r="AJ205" s="106">
        <f t="shared" si="59"/>
        <v>0</v>
      </c>
      <c r="AK205" s="106">
        <f t="shared" si="60"/>
        <v>0</v>
      </c>
      <c r="AL205" s="106">
        <f t="shared" si="61"/>
        <v>0</v>
      </c>
      <c r="AM205" s="106">
        <f t="shared" si="62"/>
        <v>0</v>
      </c>
      <c r="AN205" s="106">
        <f t="shared" si="63"/>
        <v>0</v>
      </c>
      <c r="AO205" s="106">
        <f t="shared" si="64"/>
        <v>0</v>
      </c>
      <c r="AP205" s="106">
        <f t="shared" si="65"/>
        <v>0</v>
      </c>
      <c r="AQ205" s="199">
        <f t="shared" si="66"/>
        <v>2</v>
      </c>
      <c r="AS205" s="202"/>
      <c r="AT205" s="200">
        <v>1</v>
      </c>
      <c r="AU205" s="200">
        <v>1</v>
      </c>
      <c r="AX205" s="201"/>
      <c r="AY205" s="217"/>
      <c r="AZ205" s="217"/>
      <c r="BA205" s="217"/>
      <c r="BB205" s="217"/>
      <c r="BC205" s="201"/>
      <c r="BD205" s="200">
        <f t="shared" si="67"/>
        <v>2</v>
      </c>
      <c r="BE205" s="202">
        <f t="shared" si="68"/>
        <v>2</v>
      </c>
      <c r="BH205" s="108">
        <v>514626</v>
      </c>
      <c r="BI205" s="108">
        <v>173079</v>
      </c>
      <c r="BJ205" s="108" t="s">
        <v>447</v>
      </c>
      <c r="BK205" s="108" t="s">
        <v>156</v>
      </c>
      <c r="BU205" s="108" t="s">
        <v>294</v>
      </c>
    </row>
    <row r="206" spans="1:73" ht="20.100000000000001" customHeight="1" x14ac:dyDescent="0.3">
      <c r="A206" s="108" t="s">
        <v>1209</v>
      </c>
      <c r="B206" s="108" t="s">
        <v>393</v>
      </c>
      <c r="D206" s="101">
        <v>43966</v>
      </c>
      <c r="E206" s="101">
        <v>45061</v>
      </c>
      <c r="H206" s="106" t="s">
        <v>216</v>
      </c>
      <c r="I206" s="106" t="s">
        <v>249</v>
      </c>
      <c r="J206" s="188" t="s">
        <v>294</v>
      </c>
      <c r="K206" s="108" t="s">
        <v>1210</v>
      </c>
      <c r="L206" s="108" t="s">
        <v>1211</v>
      </c>
      <c r="M206" s="108" t="s">
        <v>1212</v>
      </c>
      <c r="W206" s="106">
        <f t="shared" ref="W206:W237" si="69">SUM(N206:V206)</f>
        <v>0</v>
      </c>
      <c r="X206" s="106">
        <v>1</v>
      </c>
      <c r="AG206" s="106">
        <f t="shared" si="56"/>
        <v>1</v>
      </c>
      <c r="AH206" s="106">
        <f t="shared" si="57"/>
        <v>1</v>
      </c>
      <c r="AI206" s="106">
        <f t="shared" si="58"/>
        <v>0</v>
      </c>
      <c r="AJ206" s="106">
        <f t="shared" si="59"/>
        <v>0</v>
      </c>
      <c r="AK206" s="106">
        <f t="shared" si="60"/>
        <v>0</v>
      </c>
      <c r="AL206" s="106">
        <f t="shared" si="61"/>
        <v>0</v>
      </c>
      <c r="AM206" s="106">
        <f t="shared" si="62"/>
        <v>0</v>
      </c>
      <c r="AN206" s="106">
        <f t="shared" si="63"/>
        <v>0</v>
      </c>
      <c r="AO206" s="106">
        <f t="shared" si="64"/>
        <v>0</v>
      </c>
      <c r="AP206" s="106">
        <f t="shared" si="65"/>
        <v>0</v>
      </c>
      <c r="AQ206" s="199">
        <f t="shared" si="66"/>
        <v>1</v>
      </c>
      <c r="AS206" s="202"/>
      <c r="AT206" s="200">
        <v>0.5</v>
      </c>
      <c r="AU206" s="200">
        <v>0.5</v>
      </c>
      <c r="AX206" s="201"/>
      <c r="AY206" s="217"/>
      <c r="AZ206" s="217"/>
      <c r="BA206" s="217"/>
      <c r="BB206" s="217"/>
      <c r="BC206" s="201"/>
      <c r="BD206" s="200">
        <f t="shared" si="67"/>
        <v>1</v>
      </c>
      <c r="BE206" s="202">
        <f t="shared" si="68"/>
        <v>1</v>
      </c>
      <c r="BH206" s="108">
        <v>515221</v>
      </c>
      <c r="BI206" s="108">
        <v>171318</v>
      </c>
      <c r="BJ206" s="108" t="s">
        <v>427</v>
      </c>
      <c r="BK206" s="108" t="s">
        <v>162</v>
      </c>
      <c r="BU206" s="108" t="s">
        <v>294</v>
      </c>
    </row>
    <row r="207" spans="1:73" ht="20.100000000000001" customHeight="1" x14ac:dyDescent="0.3">
      <c r="A207" s="108" t="s">
        <v>1213</v>
      </c>
      <c r="B207" s="108" t="s">
        <v>387</v>
      </c>
      <c r="D207" s="101">
        <v>43698</v>
      </c>
      <c r="E207" s="101">
        <v>44794</v>
      </c>
      <c r="H207" s="106" t="s">
        <v>216</v>
      </c>
      <c r="I207" s="106" t="s">
        <v>249</v>
      </c>
      <c r="J207" s="188" t="s">
        <v>294</v>
      </c>
      <c r="K207" s="108" t="s">
        <v>1214</v>
      </c>
      <c r="L207" s="108" t="s">
        <v>1215</v>
      </c>
      <c r="M207" s="108" t="s">
        <v>1216</v>
      </c>
      <c r="O207" s="106">
        <v>1</v>
      </c>
      <c r="W207" s="106">
        <f t="shared" si="69"/>
        <v>1</v>
      </c>
      <c r="AA207" s="106">
        <v>1</v>
      </c>
      <c r="AG207" s="106">
        <f t="shared" si="56"/>
        <v>1</v>
      </c>
      <c r="AH207" s="106">
        <f t="shared" si="57"/>
        <v>0</v>
      </c>
      <c r="AI207" s="106">
        <f t="shared" si="58"/>
        <v>-1</v>
      </c>
      <c r="AJ207" s="106">
        <f t="shared" si="59"/>
        <v>0</v>
      </c>
      <c r="AK207" s="106">
        <f t="shared" si="60"/>
        <v>1</v>
      </c>
      <c r="AL207" s="106">
        <f t="shared" si="61"/>
        <v>0</v>
      </c>
      <c r="AM207" s="106">
        <f t="shared" si="62"/>
        <v>0</v>
      </c>
      <c r="AN207" s="106">
        <f t="shared" si="63"/>
        <v>0</v>
      </c>
      <c r="AO207" s="106">
        <f t="shared" si="64"/>
        <v>0</v>
      </c>
      <c r="AP207" s="106">
        <f t="shared" si="65"/>
        <v>0</v>
      </c>
      <c r="AQ207" s="199">
        <f t="shared" si="66"/>
        <v>0</v>
      </c>
      <c r="AS207" s="202"/>
      <c r="AT207" s="200">
        <v>0</v>
      </c>
      <c r="AX207" s="201"/>
      <c r="AY207" s="217"/>
      <c r="AZ207" s="217"/>
      <c r="BA207" s="217"/>
      <c r="BB207" s="217"/>
      <c r="BC207" s="201"/>
      <c r="BD207" s="200">
        <f t="shared" si="67"/>
        <v>0</v>
      </c>
      <c r="BE207" s="202">
        <f t="shared" si="68"/>
        <v>0</v>
      </c>
      <c r="BH207" s="108">
        <v>515806</v>
      </c>
      <c r="BI207" s="108">
        <v>172455</v>
      </c>
      <c r="BJ207" s="108" t="s">
        <v>452</v>
      </c>
      <c r="BK207" s="108" t="s">
        <v>153</v>
      </c>
      <c r="BU207" s="108" t="s">
        <v>294</v>
      </c>
    </row>
    <row r="208" spans="1:73" ht="20.100000000000001" customHeight="1" x14ac:dyDescent="0.3">
      <c r="A208" s="108" t="s">
        <v>1217</v>
      </c>
      <c r="B208" s="108" t="s">
        <v>393</v>
      </c>
      <c r="D208" s="101">
        <v>43724</v>
      </c>
      <c r="E208" s="101">
        <v>44820</v>
      </c>
      <c r="H208" s="106" t="s">
        <v>216</v>
      </c>
      <c r="I208" s="106" t="s">
        <v>249</v>
      </c>
      <c r="J208" s="188" t="s">
        <v>294</v>
      </c>
      <c r="K208" s="108" t="s">
        <v>1218</v>
      </c>
      <c r="L208" s="108" t="s">
        <v>1219</v>
      </c>
      <c r="M208" s="108" t="s">
        <v>1220</v>
      </c>
      <c r="O208" s="106">
        <v>1</v>
      </c>
      <c r="P208" s="106">
        <v>1</v>
      </c>
      <c r="W208" s="106">
        <f t="shared" si="69"/>
        <v>2</v>
      </c>
      <c r="X208" s="106">
        <v>4</v>
      </c>
      <c r="Y208" s="106">
        <v>1</v>
      </c>
      <c r="AG208" s="106">
        <f t="shared" si="56"/>
        <v>5</v>
      </c>
      <c r="AH208" s="106">
        <f t="shared" si="57"/>
        <v>4</v>
      </c>
      <c r="AI208" s="106">
        <f t="shared" si="58"/>
        <v>0</v>
      </c>
      <c r="AJ208" s="106">
        <f t="shared" si="59"/>
        <v>-1</v>
      </c>
      <c r="AK208" s="106">
        <f t="shared" si="60"/>
        <v>0</v>
      </c>
      <c r="AL208" s="106">
        <f t="shared" si="61"/>
        <v>0</v>
      </c>
      <c r="AM208" s="106">
        <f t="shared" si="62"/>
        <v>0</v>
      </c>
      <c r="AN208" s="106">
        <f t="shared" si="63"/>
        <v>0</v>
      </c>
      <c r="AO208" s="106">
        <f t="shared" si="64"/>
        <v>0</v>
      </c>
      <c r="AP208" s="106">
        <f t="shared" si="65"/>
        <v>0</v>
      </c>
      <c r="AQ208" s="199">
        <f t="shared" si="66"/>
        <v>3</v>
      </c>
      <c r="AS208" s="202"/>
      <c r="AT208" s="200">
        <v>3</v>
      </c>
      <c r="AX208" s="201"/>
      <c r="AY208" s="217"/>
      <c r="AZ208" s="217"/>
      <c r="BA208" s="217"/>
      <c r="BB208" s="217"/>
      <c r="BC208" s="201"/>
      <c r="BD208" s="200">
        <f t="shared" si="67"/>
        <v>3</v>
      </c>
      <c r="BE208" s="202">
        <f t="shared" si="68"/>
        <v>3</v>
      </c>
      <c r="BH208" s="108">
        <v>514632</v>
      </c>
      <c r="BI208" s="108">
        <v>171370</v>
      </c>
      <c r="BJ208" s="108" t="s">
        <v>427</v>
      </c>
      <c r="BK208" s="108" t="s">
        <v>162</v>
      </c>
      <c r="BU208" s="108" t="s">
        <v>294</v>
      </c>
    </row>
    <row r="209" spans="1:73" ht="20.100000000000001" customHeight="1" x14ac:dyDescent="0.3">
      <c r="A209" s="108" t="s">
        <v>1221</v>
      </c>
      <c r="B209" s="108" t="s">
        <v>387</v>
      </c>
      <c r="D209" s="101">
        <v>43731</v>
      </c>
      <c r="E209" s="101">
        <v>44827</v>
      </c>
      <c r="H209" s="106" t="s">
        <v>216</v>
      </c>
      <c r="I209" s="106" t="s">
        <v>249</v>
      </c>
      <c r="J209" s="188" t="s">
        <v>294</v>
      </c>
      <c r="K209" s="108" t="s">
        <v>1222</v>
      </c>
      <c r="L209" s="108" t="s">
        <v>1223</v>
      </c>
      <c r="M209" s="108" t="s">
        <v>1224</v>
      </c>
      <c r="W209" s="106">
        <f t="shared" si="69"/>
        <v>0</v>
      </c>
      <c r="AA209" s="106">
        <v>2</v>
      </c>
      <c r="AG209" s="106">
        <f t="shared" si="56"/>
        <v>2</v>
      </c>
      <c r="AH209" s="106">
        <f t="shared" si="57"/>
        <v>0</v>
      </c>
      <c r="AI209" s="106">
        <f t="shared" si="58"/>
        <v>0</v>
      </c>
      <c r="AJ209" s="106">
        <f t="shared" si="59"/>
        <v>0</v>
      </c>
      <c r="AK209" s="106">
        <f t="shared" si="60"/>
        <v>2</v>
      </c>
      <c r="AL209" s="106">
        <f t="shared" si="61"/>
        <v>0</v>
      </c>
      <c r="AM209" s="106">
        <f t="shared" si="62"/>
        <v>0</v>
      </c>
      <c r="AN209" s="106">
        <f t="shared" si="63"/>
        <v>0</v>
      </c>
      <c r="AO209" s="106">
        <f t="shared" si="64"/>
        <v>0</v>
      </c>
      <c r="AP209" s="106">
        <f t="shared" si="65"/>
        <v>0</v>
      </c>
      <c r="AQ209" s="199">
        <f t="shared" si="66"/>
        <v>2</v>
      </c>
      <c r="AS209" s="202"/>
      <c r="AT209" s="200">
        <v>1</v>
      </c>
      <c r="AU209" s="200">
        <v>1</v>
      </c>
      <c r="AX209" s="201"/>
      <c r="AY209" s="217"/>
      <c r="AZ209" s="217"/>
      <c r="BA209" s="217"/>
      <c r="BB209" s="217"/>
      <c r="BC209" s="201"/>
      <c r="BD209" s="200">
        <f t="shared" si="67"/>
        <v>2</v>
      </c>
      <c r="BE209" s="202">
        <f t="shared" si="68"/>
        <v>2</v>
      </c>
      <c r="BH209" s="108">
        <v>515377</v>
      </c>
      <c r="BI209" s="108">
        <v>173631</v>
      </c>
      <c r="BJ209" s="108" t="s">
        <v>391</v>
      </c>
      <c r="BK209" s="108" t="s">
        <v>164</v>
      </c>
      <c r="BU209" s="108" t="s">
        <v>294</v>
      </c>
    </row>
    <row r="210" spans="1:73" ht="20.100000000000001" customHeight="1" x14ac:dyDescent="0.3">
      <c r="A210" s="108" t="s">
        <v>1225</v>
      </c>
      <c r="B210" s="108" t="s">
        <v>387</v>
      </c>
      <c r="D210" s="101">
        <v>43990</v>
      </c>
      <c r="E210" s="101">
        <v>45085</v>
      </c>
      <c r="F210" s="101">
        <v>44665</v>
      </c>
      <c r="H210" s="106" t="s">
        <v>216</v>
      </c>
      <c r="I210" s="106" t="s">
        <v>249</v>
      </c>
      <c r="J210" s="188" t="s">
        <v>294</v>
      </c>
      <c r="K210" s="108" t="s">
        <v>1226</v>
      </c>
      <c r="L210" s="108" t="s">
        <v>1227</v>
      </c>
      <c r="M210" s="108" t="s">
        <v>1228</v>
      </c>
      <c r="P210" s="106">
        <v>1</v>
      </c>
      <c r="W210" s="106">
        <f t="shared" si="69"/>
        <v>1</v>
      </c>
      <c r="AA210" s="106">
        <v>4</v>
      </c>
      <c r="AG210" s="106">
        <f t="shared" si="56"/>
        <v>4</v>
      </c>
      <c r="AH210" s="106">
        <f t="shared" si="57"/>
        <v>0</v>
      </c>
      <c r="AI210" s="106">
        <f t="shared" si="58"/>
        <v>0</v>
      </c>
      <c r="AJ210" s="106">
        <f t="shared" si="59"/>
        <v>-1</v>
      </c>
      <c r="AK210" s="106">
        <f t="shared" si="60"/>
        <v>4</v>
      </c>
      <c r="AL210" s="106">
        <f t="shared" si="61"/>
        <v>0</v>
      </c>
      <c r="AM210" s="106">
        <f t="shared" si="62"/>
        <v>0</v>
      </c>
      <c r="AN210" s="106">
        <f t="shared" si="63"/>
        <v>0</v>
      </c>
      <c r="AO210" s="106">
        <f t="shared" si="64"/>
        <v>0</v>
      </c>
      <c r="AP210" s="106">
        <f t="shared" si="65"/>
        <v>0</v>
      </c>
      <c r="AQ210" s="199">
        <f t="shared" si="66"/>
        <v>3</v>
      </c>
      <c r="AS210" s="202"/>
      <c r="AT210" s="200">
        <v>3</v>
      </c>
      <c r="AX210" s="201"/>
      <c r="AY210" s="217"/>
      <c r="AZ210" s="217"/>
      <c r="BA210" s="217"/>
      <c r="BB210" s="217"/>
      <c r="BC210" s="201"/>
      <c r="BD210" s="200">
        <f t="shared" si="67"/>
        <v>3</v>
      </c>
      <c r="BE210" s="202">
        <f t="shared" si="68"/>
        <v>3</v>
      </c>
      <c r="BH210" s="108">
        <v>513614</v>
      </c>
      <c r="BI210" s="108">
        <v>173545</v>
      </c>
      <c r="BJ210" s="108" t="s">
        <v>628</v>
      </c>
      <c r="BK210" s="108" t="s">
        <v>148</v>
      </c>
      <c r="BU210" s="108" t="s">
        <v>294</v>
      </c>
    </row>
    <row r="211" spans="1:73" ht="20.100000000000001" customHeight="1" x14ac:dyDescent="0.3">
      <c r="A211" s="108" t="s">
        <v>1229</v>
      </c>
      <c r="B211" s="108" t="s">
        <v>387</v>
      </c>
      <c r="D211" s="101">
        <v>44209</v>
      </c>
      <c r="E211" s="101">
        <v>45304</v>
      </c>
      <c r="H211" s="106" t="s">
        <v>216</v>
      </c>
      <c r="I211" s="106" t="s">
        <v>249</v>
      </c>
      <c r="J211" s="188" t="s">
        <v>294</v>
      </c>
      <c r="K211" s="108" t="s">
        <v>1230</v>
      </c>
      <c r="L211" s="108" t="s">
        <v>1231</v>
      </c>
      <c r="M211" s="108" t="s">
        <v>1232</v>
      </c>
      <c r="W211" s="106">
        <f t="shared" si="69"/>
        <v>0</v>
      </c>
      <c r="Y211" s="106">
        <v>2</v>
      </c>
      <c r="AG211" s="106">
        <f t="shared" si="56"/>
        <v>2</v>
      </c>
      <c r="AH211" s="106">
        <f t="shared" si="57"/>
        <v>0</v>
      </c>
      <c r="AI211" s="106">
        <f t="shared" si="58"/>
        <v>2</v>
      </c>
      <c r="AJ211" s="106">
        <f t="shared" si="59"/>
        <v>0</v>
      </c>
      <c r="AK211" s="106">
        <f t="shared" si="60"/>
        <v>0</v>
      </c>
      <c r="AL211" s="106">
        <f t="shared" si="61"/>
        <v>0</v>
      </c>
      <c r="AM211" s="106">
        <f t="shared" si="62"/>
        <v>0</v>
      </c>
      <c r="AN211" s="106">
        <f t="shared" si="63"/>
        <v>0</v>
      </c>
      <c r="AO211" s="106">
        <f t="shared" si="64"/>
        <v>0</v>
      </c>
      <c r="AP211" s="106">
        <f t="shared" si="65"/>
        <v>0</v>
      </c>
      <c r="AQ211" s="199">
        <f t="shared" si="66"/>
        <v>2</v>
      </c>
      <c r="AS211" s="202"/>
      <c r="AT211" s="200">
        <v>1</v>
      </c>
      <c r="AU211" s="200">
        <v>1</v>
      </c>
      <c r="AX211" s="201"/>
      <c r="AY211" s="217"/>
      <c r="AZ211" s="217"/>
      <c r="BA211" s="217"/>
      <c r="BB211" s="217"/>
      <c r="BC211" s="201"/>
      <c r="BD211" s="200">
        <f t="shared" si="67"/>
        <v>2</v>
      </c>
      <c r="BE211" s="202">
        <f t="shared" si="68"/>
        <v>2</v>
      </c>
      <c r="BH211" s="108">
        <v>520452</v>
      </c>
      <c r="BI211" s="108">
        <v>175621</v>
      </c>
      <c r="BJ211" s="108" t="s">
        <v>397</v>
      </c>
      <c r="BK211" s="108" t="s">
        <v>125</v>
      </c>
      <c r="BS211" s="108" t="s">
        <v>136</v>
      </c>
      <c r="BT211" s="108" t="s">
        <v>876</v>
      </c>
      <c r="BU211" s="108" t="s">
        <v>294</v>
      </c>
    </row>
    <row r="212" spans="1:73" ht="20.100000000000001" customHeight="1" x14ac:dyDescent="0.3">
      <c r="A212" s="108" t="s">
        <v>1233</v>
      </c>
      <c r="B212" s="108" t="s">
        <v>387</v>
      </c>
      <c r="D212" s="101">
        <v>44043</v>
      </c>
      <c r="E212" s="101">
        <v>45138</v>
      </c>
      <c r="F212" s="101">
        <v>44809</v>
      </c>
      <c r="H212" s="106" t="s">
        <v>216</v>
      </c>
      <c r="I212" s="106" t="s">
        <v>249</v>
      </c>
      <c r="J212" s="188" t="s">
        <v>294</v>
      </c>
      <c r="K212" s="108" t="s">
        <v>1234</v>
      </c>
      <c r="L212" s="108" t="s">
        <v>1235</v>
      </c>
      <c r="M212" s="108" t="s">
        <v>1236</v>
      </c>
      <c r="P212" s="106">
        <v>1</v>
      </c>
      <c r="W212" s="106">
        <f t="shared" si="69"/>
        <v>1</v>
      </c>
      <c r="AA212" s="106">
        <v>2</v>
      </c>
      <c r="AG212" s="106">
        <f t="shared" si="56"/>
        <v>2</v>
      </c>
      <c r="AH212" s="106">
        <f t="shared" si="57"/>
        <v>0</v>
      </c>
      <c r="AI212" s="106">
        <f t="shared" si="58"/>
        <v>0</v>
      </c>
      <c r="AJ212" s="106">
        <f t="shared" si="59"/>
        <v>-1</v>
      </c>
      <c r="AK212" s="106">
        <f t="shared" si="60"/>
        <v>2</v>
      </c>
      <c r="AL212" s="106">
        <f t="shared" si="61"/>
        <v>0</v>
      </c>
      <c r="AM212" s="106">
        <f t="shared" si="62"/>
        <v>0</v>
      </c>
      <c r="AN212" s="106">
        <f t="shared" si="63"/>
        <v>0</v>
      </c>
      <c r="AO212" s="106">
        <f t="shared" si="64"/>
        <v>0</v>
      </c>
      <c r="AP212" s="106">
        <f t="shared" si="65"/>
        <v>0</v>
      </c>
      <c r="AQ212" s="199">
        <f t="shared" si="66"/>
        <v>1</v>
      </c>
      <c r="AS212" s="202"/>
      <c r="AT212" s="200">
        <v>1</v>
      </c>
      <c r="AX212" s="201"/>
      <c r="AY212" s="217"/>
      <c r="AZ212" s="217"/>
      <c r="BA212" s="217"/>
      <c r="BB212" s="217"/>
      <c r="BC212" s="201"/>
      <c r="BD212" s="200">
        <f t="shared" si="67"/>
        <v>1</v>
      </c>
      <c r="BE212" s="202">
        <f t="shared" si="68"/>
        <v>1</v>
      </c>
      <c r="BH212" s="108">
        <v>513725</v>
      </c>
      <c r="BI212" s="108">
        <v>170629</v>
      </c>
      <c r="BJ212" s="108" t="s">
        <v>827</v>
      </c>
      <c r="BK212" s="108" t="s">
        <v>146</v>
      </c>
    </row>
    <row r="213" spans="1:73" ht="20.100000000000001" customHeight="1" x14ac:dyDescent="0.3">
      <c r="A213" s="108" t="s">
        <v>1237</v>
      </c>
      <c r="B213" s="108" t="s">
        <v>400</v>
      </c>
      <c r="D213" s="101">
        <v>43822</v>
      </c>
      <c r="E213" s="101">
        <v>44918</v>
      </c>
      <c r="H213" s="108" t="s">
        <v>216</v>
      </c>
      <c r="I213" s="106" t="s">
        <v>249</v>
      </c>
      <c r="J213" s="188" t="s">
        <v>294</v>
      </c>
      <c r="K213" s="108" t="s">
        <v>1238</v>
      </c>
      <c r="L213" s="108" t="s">
        <v>1239</v>
      </c>
      <c r="M213" s="108" t="s">
        <v>1240</v>
      </c>
      <c r="W213" s="106">
        <f t="shared" si="69"/>
        <v>0</v>
      </c>
      <c r="Y213" s="106">
        <v>1</v>
      </c>
      <c r="AG213" s="106">
        <f t="shared" si="56"/>
        <v>1</v>
      </c>
      <c r="AH213" s="106">
        <f t="shared" si="57"/>
        <v>0</v>
      </c>
      <c r="AI213" s="106">
        <f t="shared" si="58"/>
        <v>1</v>
      </c>
      <c r="AJ213" s="106">
        <f t="shared" si="59"/>
        <v>0</v>
      </c>
      <c r="AK213" s="106">
        <f t="shared" si="60"/>
        <v>0</v>
      </c>
      <c r="AL213" s="106">
        <f t="shared" si="61"/>
        <v>0</v>
      </c>
      <c r="AM213" s="106">
        <f t="shared" si="62"/>
        <v>0</v>
      </c>
      <c r="AN213" s="106">
        <f t="shared" si="63"/>
        <v>0</v>
      </c>
      <c r="AO213" s="106">
        <f t="shared" si="64"/>
        <v>0</v>
      </c>
      <c r="AP213" s="106">
        <f t="shared" si="65"/>
        <v>0</v>
      </c>
      <c r="AQ213" s="199">
        <f t="shared" si="66"/>
        <v>1</v>
      </c>
      <c r="AS213" s="202"/>
      <c r="AT213" s="200">
        <v>0.5</v>
      </c>
      <c r="AU213" s="200">
        <v>0.5</v>
      </c>
      <c r="AX213" s="201"/>
      <c r="AY213" s="217"/>
      <c r="AZ213" s="217"/>
      <c r="BA213" s="217"/>
      <c r="BB213" s="217"/>
      <c r="BC213" s="201"/>
      <c r="BD213" s="200">
        <f t="shared" si="67"/>
        <v>1</v>
      </c>
      <c r="BE213" s="202">
        <f t="shared" si="68"/>
        <v>1</v>
      </c>
      <c r="BH213" s="108">
        <v>512318</v>
      </c>
      <c r="BI213" s="108">
        <v>171284</v>
      </c>
      <c r="BJ213" s="108" t="s">
        <v>827</v>
      </c>
      <c r="BK213" s="108" t="s">
        <v>146</v>
      </c>
      <c r="BQ213" s="108" t="s">
        <v>1241</v>
      </c>
    </row>
    <row r="214" spans="1:73" ht="20.100000000000001" customHeight="1" x14ac:dyDescent="0.3">
      <c r="A214" s="108" t="s">
        <v>1242</v>
      </c>
      <c r="B214" s="108" t="s">
        <v>387</v>
      </c>
      <c r="D214" s="101">
        <v>44377</v>
      </c>
      <c r="E214" s="101">
        <v>45473</v>
      </c>
      <c r="H214" s="106" t="s">
        <v>216</v>
      </c>
      <c r="I214" s="106" t="s">
        <v>249</v>
      </c>
      <c r="J214" s="188" t="s">
        <v>294</v>
      </c>
      <c r="K214" s="108" t="s">
        <v>1243</v>
      </c>
      <c r="L214" s="108" t="s">
        <v>1244</v>
      </c>
      <c r="M214" s="108" t="s">
        <v>1245</v>
      </c>
      <c r="W214" s="106">
        <f t="shared" si="69"/>
        <v>0</v>
      </c>
      <c r="X214" s="106">
        <v>11</v>
      </c>
      <c r="Y214" s="106">
        <v>1</v>
      </c>
      <c r="AG214" s="106">
        <f t="shared" si="56"/>
        <v>12</v>
      </c>
      <c r="AH214" s="106">
        <f t="shared" si="57"/>
        <v>11</v>
      </c>
      <c r="AI214" s="106">
        <f t="shared" si="58"/>
        <v>1</v>
      </c>
      <c r="AJ214" s="106">
        <f t="shared" si="59"/>
        <v>0</v>
      </c>
      <c r="AK214" s="106">
        <f t="shared" si="60"/>
        <v>0</v>
      </c>
      <c r="AL214" s="106">
        <f t="shared" si="61"/>
        <v>0</v>
      </c>
      <c r="AM214" s="106">
        <f t="shared" si="62"/>
        <v>0</v>
      </c>
      <c r="AN214" s="106">
        <f t="shared" si="63"/>
        <v>0</v>
      </c>
      <c r="AO214" s="106">
        <f t="shared" si="64"/>
        <v>0</v>
      </c>
      <c r="AP214" s="106">
        <f t="shared" si="65"/>
        <v>0</v>
      </c>
      <c r="AQ214" s="199">
        <f t="shared" si="66"/>
        <v>12</v>
      </c>
      <c r="AR214" s="200" t="s">
        <v>294</v>
      </c>
      <c r="AS214" s="202"/>
      <c r="AV214" s="200">
        <v>12</v>
      </c>
      <c r="AX214" s="201"/>
      <c r="AY214" s="217"/>
      <c r="AZ214" s="217"/>
      <c r="BA214" s="217"/>
      <c r="BB214" s="217"/>
      <c r="BC214" s="201"/>
      <c r="BD214" s="200">
        <f t="shared" si="67"/>
        <v>12</v>
      </c>
      <c r="BE214" s="202">
        <f t="shared" si="68"/>
        <v>12</v>
      </c>
      <c r="BH214" s="108">
        <v>518792</v>
      </c>
      <c r="BI214" s="108">
        <v>174254</v>
      </c>
      <c r="BJ214" s="108" t="s">
        <v>415</v>
      </c>
      <c r="BK214" s="108" t="s">
        <v>152</v>
      </c>
    </row>
    <row r="215" spans="1:73" ht="20.100000000000001" customHeight="1" x14ac:dyDescent="0.3">
      <c r="A215" s="108" t="s">
        <v>1246</v>
      </c>
      <c r="B215" s="108" t="s">
        <v>387</v>
      </c>
      <c r="D215" s="101">
        <v>44020</v>
      </c>
      <c r="E215" s="101">
        <v>45115</v>
      </c>
      <c r="H215" s="106" t="s">
        <v>216</v>
      </c>
      <c r="I215" s="106" t="s">
        <v>249</v>
      </c>
      <c r="J215" s="188" t="s">
        <v>294</v>
      </c>
      <c r="K215" s="108" t="s">
        <v>1247</v>
      </c>
      <c r="L215" s="108" t="s">
        <v>1248</v>
      </c>
      <c r="M215" s="108" t="s">
        <v>700</v>
      </c>
      <c r="W215" s="106">
        <f t="shared" si="69"/>
        <v>0</v>
      </c>
      <c r="X215" s="106">
        <v>1</v>
      </c>
      <c r="AG215" s="106">
        <f t="shared" si="56"/>
        <v>1</v>
      </c>
      <c r="AH215" s="106">
        <f t="shared" si="57"/>
        <v>1</v>
      </c>
      <c r="AI215" s="106">
        <f t="shared" si="58"/>
        <v>0</v>
      </c>
      <c r="AJ215" s="106">
        <f t="shared" si="59"/>
        <v>0</v>
      </c>
      <c r="AK215" s="106">
        <f t="shared" si="60"/>
        <v>0</v>
      </c>
      <c r="AL215" s="106">
        <f t="shared" si="61"/>
        <v>0</v>
      </c>
      <c r="AM215" s="106">
        <f t="shared" si="62"/>
        <v>0</v>
      </c>
      <c r="AN215" s="106">
        <f t="shared" si="63"/>
        <v>0</v>
      </c>
      <c r="AO215" s="106">
        <f t="shared" si="64"/>
        <v>0</v>
      </c>
      <c r="AP215" s="106">
        <f t="shared" si="65"/>
        <v>0</v>
      </c>
      <c r="AQ215" s="199">
        <f t="shared" si="66"/>
        <v>1</v>
      </c>
      <c r="AS215" s="202"/>
      <c r="AT215" s="200">
        <v>0.5</v>
      </c>
      <c r="AU215" s="200">
        <v>0.5</v>
      </c>
      <c r="AX215" s="201"/>
      <c r="AY215" s="217"/>
      <c r="AZ215" s="217"/>
      <c r="BA215" s="217"/>
      <c r="BB215" s="217"/>
      <c r="BC215" s="201"/>
      <c r="BD215" s="200">
        <f t="shared" si="67"/>
        <v>1</v>
      </c>
      <c r="BE215" s="202">
        <f t="shared" si="68"/>
        <v>1</v>
      </c>
      <c r="BH215" s="108">
        <v>512957</v>
      </c>
      <c r="BI215" s="108">
        <v>173546</v>
      </c>
      <c r="BJ215" s="108" t="s">
        <v>628</v>
      </c>
      <c r="BK215" s="108" t="s">
        <v>148</v>
      </c>
      <c r="BL215" s="108" t="s">
        <v>294</v>
      </c>
    </row>
    <row r="216" spans="1:73" ht="20.100000000000001" customHeight="1" x14ac:dyDescent="0.3">
      <c r="A216" s="108" t="s">
        <v>1249</v>
      </c>
      <c r="B216" s="108" t="s">
        <v>423</v>
      </c>
      <c r="D216" s="101">
        <v>43957</v>
      </c>
      <c r="E216" s="101">
        <v>45052</v>
      </c>
      <c r="H216" s="106" t="s">
        <v>216</v>
      </c>
      <c r="I216" s="106" t="s">
        <v>249</v>
      </c>
      <c r="J216" s="188" t="s">
        <v>294</v>
      </c>
      <c r="K216" s="108" t="s">
        <v>1250</v>
      </c>
      <c r="L216" s="108" t="s">
        <v>1251</v>
      </c>
      <c r="M216" s="108" t="s">
        <v>1252</v>
      </c>
      <c r="W216" s="106">
        <f t="shared" si="69"/>
        <v>0</v>
      </c>
      <c r="X216" s="106">
        <v>2</v>
      </c>
      <c r="AG216" s="106">
        <f t="shared" si="56"/>
        <v>2</v>
      </c>
      <c r="AH216" s="106">
        <f t="shared" si="57"/>
        <v>2</v>
      </c>
      <c r="AI216" s="106">
        <f t="shared" si="58"/>
        <v>0</v>
      </c>
      <c r="AJ216" s="106">
        <f t="shared" si="59"/>
        <v>0</v>
      </c>
      <c r="AK216" s="106">
        <f t="shared" si="60"/>
        <v>0</v>
      </c>
      <c r="AL216" s="106">
        <f t="shared" si="61"/>
        <v>0</v>
      </c>
      <c r="AM216" s="106">
        <f t="shared" si="62"/>
        <v>0</v>
      </c>
      <c r="AN216" s="106">
        <f t="shared" si="63"/>
        <v>0</v>
      </c>
      <c r="AO216" s="106">
        <f t="shared" si="64"/>
        <v>0</v>
      </c>
      <c r="AP216" s="106">
        <f t="shared" si="65"/>
        <v>0</v>
      </c>
      <c r="AQ216" s="199">
        <f t="shared" si="66"/>
        <v>2</v>
      </c>
      <c r="AS216" s="202"/>
      <c r="AT216" s="200">
        <v>1</v>
      </c>
      <c r="AU216" s="200">
        <v>1</v>
      </c>
      <c r="AX216" s="201"/>
      <c r="AY216" s="217"/>
      <c r="AZ216" s="217"/>
      <c r="BA216" s="217"/>
      <c r="BB216" s="217"/>
      <c r="BC216" s="201"/>
      <c r="BD216" s="200">
        <f t="shared" si="67"/>
        <v>2</v>
      </c>
      <c r="BE216" s="202">
        <f t="shared" si="68"/>
        <v>2</v>
      </c>
      <c r="BH216" s="108">
        <v>514218</v>
      </c>
      <c r="BI216" s="108">
        <v>173596</v>
      </c>
      <c r="BJ216" s="108" t="s">
        <v>705</v>
      </c>
      <c r="BK216" s="108" t="s">
        <v>132</v>
      </c>
      <c r="BM216" s="108" t="s">
        <v>132</v>
      </c>
      <c r="BU216" s="108" t="s">
        <v>294</v>
      </c>
    </row>
    <row r="217" spans="1:73" ht="20.100000000000001" customHeight="1" x14ac:dyDescent="0.3">
      <c r="A217" s="108" t="s">
        <v>1253</v>
      </c>
      <c r="B217" s="108" t="s">
        <v>400</v>
      </c>
      <c r="D217" s="101">
        <v>44463</v>
      </c>
      <c r="E217" s="101">
        <v>45559</v>
      </c>
      <c r="H217" s="108" t="s">
        <v>216</v>
      </c>
      <c r="I217" s="106" t="s">
        <v>249</v>
      </c>
      <c r="J217" s="188" t="s">
        <v>294</v>
      </c>
      <c r="K217" s="108" t="s">
        <v>1254</v>
      </c>
      <c r="L217" s="108" t="s">
        <v>1255</v>
      </c>
      <c r="M217" s="108" t="s">
        <v>1256</v>
      </c>
      <c r="W217" s="106">
        <f t="shared" si="69"/>
        <v>0</v>
      </c>
      <c r="Z217" s="106">
        <v>1</v>
      </c>
      <c r="AG217" s="106">
        <f t="shared" si="56"/>
        <v>1</v>
      </c>
      <c r="AH217" s="106">
        <f t="shared" si="57"/>
        <v>0</v>
      </c>
      <c r="AI217" s="106">
        <f t="shared" si="58"/>
        <v>0</v>
      </c>
      <c r="AJ217" s="106">
        <f t="shared" si="59"/>
        <v>1</v>
      </c>
      <c r="AK217" s="106">
        <f t="shared" si="60"/>
        <v>0</v>
      </c>
      <c r="AL217" s="106">
        <f t="shared" si="61"/>
        <v>0</v>
      </c>
      <c r="AM217" s="106">
        <f t="shared" si="62"/>
        <v>0</v>
      </c>
      <c r="AN217" s="106">
        <f t="shared" si="63"/>
        <v>0</v>
      </c>
      <c r="AO217" s="106">
        <f t="shared" si="64"/>
        <v>0</v>
      </c>
      <c r="AP217" s="106">
        <f t="shared" si="65"/>
        <v>0</v>
      </c>
      <c r="AQ217" s="199">
        <f t="shared" si="66"/>
        <v>1</v>
      </c>
      <c r="AS217" s="202"/>
      <c r="AT217" s="200">
        <v>0.5</v>
      </c>
      <c r="AU217" s="200">
        <v>0.5</v>
      </c>
      <c r="AX217" s="201"/>
      <c r="AY217" s="217"/>
      <c r="AZ217" s="217"/>
      <c r="BA217" s="217"/>
      <c r="BB217" s="217"/>
      <c r="BC217" s="201"/>
      <c r="BD217" s="200">
        <f t="shared" si="67"/>
        <v>1</v>
      </c>
      <c r="BE217" s="202">
        <f t="shared" si="68"/>
        <v>1</v>
      </c>
      <c r="BH217" s="108">
        <v>515782</v>
      </c>
      <c r="BI217" s="108">
        <v>168844</v>
      </c>
      <c r="BJ217" s="108" t="s">
        <v>491</v>
      </c>
      <c r="BK217" s="108" t="s">
        <v>145</v>
      </c>
      <c r="BR217" s="108" t="s">
        <v>1257</v>
      </c>
      <c r="BS217" s="108" t="s">
        <v>136</v>
      </c>
      <c r="BT217" s="108" t="s">
        <v>1258</v>
      </c>
    </row>
    <row r="218" spans="1:73" ht="20.100000000000001" customHeight="1" x14ac:dyDescent="0.3">
      <c r="A218" s="108" t="s">
        <v>1259</v>
      </c>
      <c r="B218" s="108" t="s">
        <v>387</v>
      </c>
      <c r="D218" s="101">
        <v>44001</v>
      </c>
      <c r="E218" s="101">
        <v>45096</v>
      </c>
      <c r="H218" s="106" t="s">
        <v>216</v>
      </c>
      <c r="I218" s="108" t="s">
        <v>300</v>
      </c>
      <c r="J218" s="188" t="s">
        <v>294</v>
      </c>
      <c r="K218" s="108" t="s">
        <v>1260</v>
      </c>
      <c r="L218" s="108" t="s">
        <v>1261</v>
      </c>
      <c r="M218" s="108" t="s">
        <v>1262</v>
      </c>
      <c r="W218" s="106">
        <f t="shared" si="69"/>
        <v>0</v>
      </c>
      <c r="X218" s="106">
        <v>6</v>
      </c>
      <c r="Y218" s="106">
        <v>6</v>
      </c>
      <c r="Z218" s="106">
        <v>3</v>
      </c>
      <c r="AG218" s="106">
        <f t="shared" si="56"/>
        <v>15</v>
      </c>
      <c r="AH218" s="106">
        <f t="shared" si="57"/>
        <v>6</v>
      </c>
      <c r="AI218" s="106">
        <f t="shared" si="58"/>
        <v>6</v>
      </c>
      <c r="AJ218" s="106">
        <f t="shared" si="59"/>
        <v>3</v>
      </c>
      <c r="AK218" s="106">
        <f t="shared" si="60"/>
        <v>0</v>
      </c>
      <c r="AL218" s="106">
        <f t="shared" si="61"/>
        <v>0</v>
      </c>
      <c r="AM218" s="106">
        <f t="shared" si="62"/>
        <v>0</v>
      </c>
      <c r="AN218" s="106">
        <f t="shared" si="63"/>
        <v>0</v>
      </c>
      <c r="AO218" s="106">
        <f t="shared" si="64"/>
        <v>0</v>
      </c>
      <c r="AP218" s="106">
        <f t="shared" si="65"/>
        <v>0</v>
      </c>
      <c r="AQ218" s="199">
        <f t="shared" si="66"/>
        <v>15</v>
      </c>
      <c r="AR218" s="200" t="s">
        <v>294</v>
      </c>
      <c r="AS218" s="202"/>
      <c r="AU218" s="200">
        <v>7.5</v>
      </c>
      <c r="AV218" s="200">
        <v>7.5</v>
      </c>
      <c r="AX218" s="201"/>
      <c r="AY218" s="217"/>
      <c r="AZ218" s="217"/>
      <c r="BA218" s="217"/>
      <c r="BB218" s="217"/>
      <c r="BC218" s="201"/>
      <c r="BD218" s="200">
        <f t="shared" si="67"/>
        <v>15</v>
      </c>
      <c r="BE218" s="202">
        <f t="shared" si="68"/>
        <v>15</v>
      </c>
      <c r="BH218" s="108">
        <v>515337</v>
      </c>
      <c r="BI218" s="108">
        <v>173383</v>
      </c>
      <c r="BJ218" s="108" t="s">
        <v>452</v>
      </c>
      <c r="BK218" s="108" t="s">
        <v>153</v>
      </c>
      <c r="BU218" s="108" t="s">
        <v>294</v>
      </c>
    </row>
    <row r="219" spans="1:73" ht="20.100000000000001" customHeight="1" x14ac:dyDescent="0.3">
      <c r="A219" s="108" t="s">
        <v>1263</v>
      </c>
      <c r="B219" s="108" t="s">
        <v>387</v>
      </c>
      <c r="D219" s="101">
        <v>44607</v>
      </c>
      <c r="E219" s="101">
        <v>45703</v>
      </c>
      <c r="H219" s="106" t="s">
        <v>216</v>
      </c>
      <c r="I219" s="106" t="s">
        <v>249</v>
      </c>
      <c r="J219" s="188" t="s">
        <v>294</v>
      </c>
      <c r="K219" s="108" t="s">
        <v>1264</v>
      </c>
      <c r="L219" s="108" t="s">
        <v>1265</v>
      </c>
      <c r="M219" s="108" t="s">
        <v>1266</v>
      </c>
      <c r="W219" s="106">
        <f t="shared" si="69"/>
        <v>0</v>
      </c>
      <c r="X219" s="106">
        <v>2</v>
      </c>
      <c r="AG219" s="106">
        <f t="shared" si="56"/>
        <v>2</v>
      </c>
      <c r="AH219" s="106">
        <f t="shared" si="57"/>
        <v>2</v>
      </c>
      <c r="AI219" s="106">
        <f t="shared" si="58"/>
        <v>0</v>
      </c>
      <c r="AJ219" s="106">
        <f t="shared" si="59"/>
        <v>0</v>
      </c>
      <c r="AK219" s="106">
        <f t="shared" si="60"/>
        <v>0</v>
      </c>
      <c r="AL219" s="106">
        <f t="shared" si="61"/>
        <v>0</v>
      </c>
      <c r="AM219" s="106">
        <f t="shared" si="62"/>
        <v>0</v>
      </c>
      <c r="AN219" s="106">
        <f t="shared" si="63"/>
        <v>0</v>
      </c>
      <c r="AO219" s="106">
        <f t="shared" si="64"/>
        <v>0</v>
      </c>
      <c r="AP219" s="106">
        <f t="shared" si="65"/>
        <v>0</v>
      </c>
      <c r="AQ219" s="199">
        <f t="shared" si="66"/>
        <v>2</v>
      </c>
      <c r="AS219" s="202"/>
      <c r="AT219" s="200">
        <v>1</v>
      </c>
      <c r="AU219" s="200">
        <v>1</v>
      </c>
      <c r="AX219" s="201"/>
      <c r="AY219" s="217"/>
      <c r="AZ219" s="217"/>
      <c r="BA219" s="217"/>
      <c r="BB219" s="217"/>
      <c r="BC219" s="201"/>
      <c r="BD219" s="200">
        <f t="shared" si="67"/>
        <v>2</v>
      </c>
      <c r="BE219" s="202">
        <f t="shared" si="68"/>
        <v>2</v>
      </c>
      <c r="BH219" s="108">
        <v>513346</v>
      </c>
      <c r="BI219" s="108">
        <v>169821</v>
      </c>
      <c r="BJ219" s="108" t="s">
        <v>491</v>
      </c>
      <c r="BK219" s="108" t="s">
        <v>145</v>
      </c>
      <c r="BU219" s="108" t="s">
        <v>294</v>
      </c>
    </row>
    <row r="220" spans="1:73" ht="20.100000000000001" customHeight="1" x14ac:dyDescent="0.3">
      <c r="A220" s="108" t="s">
        <v>1267</v>
      </c>
      <c r="B220" s="108" t="s">
        <v>400</v>
      </c>
      <c r="C220" s="108" t="s">
        <v>223</v>
      </c>
      <c r="D220" s="101">
        <v>43787</v>
      </c>
      <c r="E220" s="101">
        <v>44883</v>
      </c>
      <c r="H220" s="106" t="s">
        <v>216</v>
      </c>
      <c r="I220" s="106" t="s">
        <v>249</v>
      </c>
      <c r="J220" s="188" t="s">
        <v>294</v>
      </c>
      <c r="K220" s="108" t="s">
        <v>1268</v>
      </c>
      <c r="L220" s="108" t="s">
        <v>1269</v>
      </c>
      <c r="M220" s="108" t="s">
        <v>1270</v>
      </c>
      <c r="W220" s="106">
        <f t="shared" si="69"/>
        <v>0</v>
      </c>
      <c r="Y220" s="106">
        <v>1</v>
      </c>
      <c r="AG220" s="106">
        <f t="shared" si="56"/>
        <v>1</v>
      </c>
      <c r="AH220" s="106">
        <f t="shared" si="57"/>
        <v>0</v>
      </c>
      <c r="AI220" s="106">
        <f t="shared" si="58"/>
        <v>1</v>
      </c>
      <c r="AJ220" s="106">
        <f t="shared" si="59"/>
        <v>0</v>
      </c>
      <c r="AK220" s="106">
        <f t="shared" si="60"/>
        <v>0</v>
      </c>
      <c r="AL220" s="106">
        <f t="shared" si="61"/>
        <v>0</v>
      </c>
      <c r="AM220" s="106">
        <f t="shared" si="62"/>
        <v>0</v>
      </c>
      <c r="AN220" s="106">
        <f t="shared" si="63"/>
        <v>0</v>
      </c>
      <c r="AO220" s="106">
        <f t="shared" si="64"/>
        <v>0</v>
      </c>
      <c r="AP220" s="106">
        <f t="shared" si="65"/>
        <v>0</v>
      </c>
      <c r="AQ220" s="199">
        <f t="shared" si="66"/>
        <v>1</v>
      </c>
      <c r="AS220" s="202"/>
      <c r="AT220" s="200">
        <v>0.5</v>
      </c>
      <c r="AU220" s="200">
        <v>0.5</v>
      </c>
      <c r="AX220" s="201"/>
      <c r="AY220" s="217"/>
      <c r="AZ220" s="217"/>
      <c r="BA220" s="217"/>
      <c r="BB220" s="217"/>
      <c r="BC220" s="201"/>
      <c r="BD220" s="200">
        <f t="shared" si="67"/>
        <v>1</v>
      </c>
      <c r="BE220" s="202">
        <f t="shared" si="68"/>
        <v>1</v>
      </c>
      <c r="BH220" s="108">
        <v>515035</v>
      </c>
      <c r="BI220" s="108">
        <v>171569</v>
      </c>
      <c r="BJ220" s="108" t="s">
        <v>427</v>
      </c>
      <c r="BK220" s="108" t="s">
        <v>162</v>
      </c>
      <c r="BO220" s="108" t="s">
        <v>129</v>
      </c>
      <c r="BP220" s="108" t="s">
        <v>1271</v>
      </c>
      <c r="BU220" s="108" t="s">
        <v>294</v>
      </c>
    </row>
    <row r="221" spans="1:73" ht="20.100000000000001" customHeight="1" x14ac:dyDescent="0.3">
      <c r="A221" s="108" t="s">
        <v>1272</v>
      </c>
      <c r="B221" s="108" t="s">
        <v>387</v>
      </c>
      <c r="D221" s="101">
        <v>44104</v>
      </c>
      <c r="E221" s="101">
        <v>45199</v>
      </c>
      <c r="H221" s="106" t="s">
        <v>216</v>
      </c>
      <c r="I221" s="106" t="s">
        <v>249</v>
      </c>
      <c r="J221" s="188" t="s">
        <v>294</v>
      </c>
      <c r="K221" s="108" t="s">
        <v>1273</v>
      </c>
      <c r="L221" s="108" t="s">
        <v>1274</v>
      </c>
      <c r="M221" s="108" t="s">
        <v>562</v>
      </c>
      <c r="W221" s="106">
        <f t="shared" si="69"/>
        <v>0</v>
      </c>
      <c r="Z221" s="106">
        <v>5</v>
      </c>
      <c r="AG221" s="106">
        <f t="shared" si="56"/>
        <v>5</v>
      </c>
      <c r="AH221" s="106">
        <f t="shared" si="57"/>
        <v>0</v>
      </c>
      <c r="AI221" s="106">
        <f t="shared" si="58"/>
        <v>0</v>
      </c>
      <c r="AJ221" s="106">
        <f t="shared" si="59"/>
        <v>5</v>
      </c>
      <c r="AK221" s="106">
        <f t="shared" si="60"/>
        <v>0</v>
      </c>
      <c r="AL221" s="106">
        <f t="shared" si="61"/>
        <v>0</v>
      </c>
      <c r="AM221" s="106">
        <f t="shared" si="62"/>
        <v>0</v>
      </c>
      <c r="AN221" s="106">
        <f t="shared" si="63"/>
        <v>0</v>
      </c>
      <c r="AO221" s="106">
        <f t="shared" si="64"/>
        <v>0</v>
      </c>
      <c r="AP221" s="106">
        <f t="shared" si="65"/>
        <v>0</v>
      </c>
      <c r="AQ221" s="199">
        <f t="shared" si="66"/>
        <v>5</v>
      </c>
      <c r="AS221" s="202"/>
      <c r="AT221" s="200">
        <v>2.5</v>
      </c>
      <c r="AU221" s="200">
        <v>2.5</v>
      </c>
      <c r="AX221" s="201"/>
      <c r="AY221" s="217"/>
      <c r="AZ221" s="217"/>
      <c r="BA221" s="217"/>
      <c r="BB221" s="217"/>
      <c r="BC221" s="201"/>
      <c r="BD221" s="200">
        <f t="shared" si="67"/>
        <v>5</v>
      </c>
      <c r="BE221" s="202">
        <f t="shared" si="68"/>
        <v>5</v>
      </c>
      <c r="BH221" s="108">
        <v>520616</v>
      </c>
      <c r="BI221" s="108">
        <v>175748</v>
      </c>
      <c r="BJ221" s="108" t="s">
        <v>397</v>
      </c>
      <c r="BK221" s="108" t="s">
        <v>125</v>
      </c>
      <c r="BU221" s="108" t="s">
        <v>294</v>
      </c>
    </row>
    <row r="222" spans="1:73" ht="20.100000000000001" customHeight="1" x14ac:dyDescent="0.3">
      <c r="A222" s="108" t="s">
        <v>1275</v>
      </c>
      <c r="B222" s="108" t="s">
        <v>423</v>
      </c>
      <c r="D222" s="101">
        <v>44092</v>
      </c>
      <c r="E222" s="101">
        <v>45187</v>
      </c>
      <c r="H222" s="106" t="s">
        <v>216</v>
      </c>
      <c r="I222" s="106" t="s">
        <v>249</v>
      </c>
      <c r="J222" s="188" t="s">
        <v>294</v>
      </c>
      <c r="K222" s="108" t="s">
        <v>1276</v>
      </c>
      <c r="L222" s="108" t="s">
        <v>1277</v>
      </c>
      <c r="M222" s="108" t="s">
        <v>1278</v>
      </c>
      <c r="W222" s="106">
        <f t="shared" si="69"/>
        <v>0</v>
      </c>
      <c r="X222" s="106">
        <v>1</v>
      </c>
      <c r="AG222" s="106">
        <f t="shared" si="56"/>
        <v>1</v>
      </c>
      <c r="AH222" s="106">
        <f t="shared" si="57"/>
        <v>1</v>
      </c>
      <c r="AI222" s="106">
        <f t="shared" si="58"/>
        <v>0</v>
      </c>
      <c r="AJ222" s="106">
        <f t="shared" si="59"/>
        <v>0</v>
      </c>
      <c r="AK222" s="106">
        <f t="shared" si="60"/>
        <v>0</v>
      </c>
      <c r="AL222" s="106">
        <f t="shared" si="61"/>
        <v>0</v>
      </c>
      <c r="AM222" s="106">
        <f t="shared" si="62"/>
        <v>0</v>
      </c>
      <c r="AN222" s="106">
        <f t="shared" si="63"/>
        <v>0</v>
      </c>
      <c r="AO222" s="106">
        <f t="shared" si="64"/>
        <v>0</v>
      </c>
      <c r="AP222" s="106">
        <f t="shared" si="65"/>
        <v>0</v>
      </c>
      <c r="AQ222" s="199">
        <f t="shared" si="66"/>
        <v>1</v>
      </c>
      <c r="AS222" s="202"/>
      <c r="AT222" s="200">
        <v>0.5</v>
      </c>
      <c r="AU222" s="200">
        <v>0.5</v>
      </c>
      <c r="AX222" s="201"/>
      <c r="AY222" s="217"/>
      <c r="AZ222" s="217"/>
      <c r="BA222" s="217"/>
      <c r="BB222" s="217"/>
      <c r="BC222" s="201"/>
      <c r="BD222" s="200">
        <f t="shared" si="67"/>
        <v>1</v>
      </c>
      <c r="BE222" s="202">
        <f t="shared" si="68"/>
        <v>1</v>
      </c>
      <c r="BH222" s="108">
        <v>517423</v>
      </c>
      <c r="BI222" s="108">
        <v>169711</v>
      </c>
      <c r="BJ222" s="108" t="s">
        <v>486</v>
      </c>
      <c r="BK222" s="108" t="s">
        <v>147</v>
      </c>
      <c r="BO222" s="108" t="s">
        <v>129</v>
      </c>
      <c r="BP222" s="108" t="s">
        <v>147</v>
      </c>
      <c r="BS222" s="108" t="s">
        <v>136</v>
      </c>
      <c r="BT222" s="108" t="s">
        <v>512</v>
      </c>
      <c r="BU222" s="108" t="s">
        <v>294</v>
      </c>
    </row>
    <row r="223" spans="1:73" ht="20.100000000000001" customHeight="1" x14ac:dyDescent="0.3">
      <c r="A223" s="108" t="s">
        <v>1279</v>
      </c>
      <c r="B223" s="108" t="s">
        <v>387</v>
      </c>
      <c r="D223" s="101">
        <v>44258</v>
      </c>
      <c r="E223" s="101">
        <v>45354</v>
      </c>
      <c r="H223" s="106" t="s">
        <v>216</v>
      </c>
      <c r="I223" s="108" t="s">
        <v>249</v>
      </c>
      <c r="J223" s="188" t="s">
        <v>294</v>
      </c>
      <c r="K223" s="108" t="s">
        <v>1280</v>
      </c>
      <c r="L223" s="108" t="s">
        <v>1281</v>
      </c>
      <c r="M223" s="106" t="s">
        <v>1282</v>
      </c>
      <c r="W223" s="106">
        <f t="shared" si="69"/>
        <v>0</v>
      </c>
      <c r="X223" s="106">
        <v>28</v>
      </c>
      <c r="Y223" s="106">
        <v>8</v>
      </c>
      <c r="AG223" s="106">
        <f t="shared" si="56"/>
        <v>36</v>
      </c>
      <c r="AH223" s="106">
        <f t="shared" si="57"/>
        <v>28</v>
      </c>
      <c r="AI223" s="106">
        <f t="shared" si="58"/>
        <v>8</v>
      </c>
      <c r="AJ223" s="106">
        <f t="shared" si="59"/>
        <v>0</v>
      </c>
      <c r="AK223" s="106">
        <f t="shared" si="60"/>
        <v>0</v>
      </c>
      <c r="AL223" s="106">
        <f t="shared" si="61"/>
        <v>0</v>
      </c>
      <c r="AM223" s="106">
        <f t="shared" si="62"/>
        <v>0</v>
      </c>
      <c r="AN223" s="106">
        <f t="shared" si="63"/>
        <v>0</v>
      </c>
      <c r="AO223" s="106">
        <f t="shared" si="64"/>
        <v>0</v>
      </c>
      <c r="AP223" s="106">
        <f t="shared" si="65"/>
        <v>0</v>
      </c>
      <c r="AQ223" s="199">
        <f t="shared" si="66"/>
        <v>36</v>
      </c>
      <c r="AR223" s="200" t="s">
        <v>294</v>
      </c>
      <c r="AS223" s="202"/>
      <c r="AU223" s="200">
        <v>12</v>
      </c>
      <c r="AV223" s="200">
        <v>12</v>
      </c>
      <c r="AW223" s="235">
        <v>12</v>
      </c>
      <c r="AX223" s="201"/>
      <c r="AY223" s="217"/>
      <c r="AZ223" s="217"/>
      <c r="BA223" s="217"/>
      <c r="BB223" s="217"/>
      <c r="BC223" s="201"/>
      <c r="BD223" s="200">
        <f>SUM(AT223:AW223)</f>
        <v>36</v>
      </c>
      <c r="BE223" s="202">
        <f t="shared" si="68"/>
        <v>36</v>
      </c>
      <c r="BH223" s="108">
        <v>516060</v>
      </c>
      <c r="BI223" s="108">
        <v>173599</v>
      </c>
      <c r="BJ223" s="108" t="s">
        <v>409</v>
      </c>
      <c r="BK223" s="108" t="s">
        <v>155</v>
      </c>
      <c r="BM223" s="108" t="s">
        <v>130</v>
      </c>
      <c r="BU223" s="108" t="s">
        <v>294</v>
      </c>
    </row>
    <row r="224" spans="1:73" ht="20.100000000000001" customHeight="1" x14ac:dyDescent="0.3">
      <c r="A224" s="108" t="s">
        <v>1279</v>
      </c>
      <c r="B224" s="108" t="s">
        <v>387</v>
      </c>
      <c r="D224" s="101">
        <v>44258</v>
      </c>
      <c r="E224" s="101">
        <v>45354</v>
      </c>
      <c r="H224" s="106" t="s">
        <v>216</v>
      </c>
      <c r="I224" s="108" t="s">
        <v>245</v>
      </c>
      <c r="J224" s="188" t="s">
        <v>294</v>
      </c>
      <c r="K224" s="108" t="s">
        <v>1280</v>
      </c>
      <c r="L224" s="108" t="s">
        <v>1281</v>
      </c>
      <c r="M224" s="106" t="s">
        <v>1282</v>
      </c>
      <c r="W224" s="106">
        <f t="shared" si="69"/>
        <v>0</v>
      </c>
      <c r="X224" s="106">
        <v>10</v>
      </c>
      <c r="Y224" s="106">
        <v>0</v>
      </c>
      <c r="AG224" s="106">
        <f t="shared" si="56"/>
        <v>10</v>
      </c>
      <c r="AH224" s="106">
        <f t="shared" si="57"/>
        <v>10</v>
      </c>
      <c r="AI224" s="106">
        <f t="shared" si="58"/>
        <v>0</v>
      </c>
      <c r="AJ224" s="106">
        <f t="shared" si="59"/>
        <v>0</v>
      </c>
      <c r="AK224" s="106">
        <f t="shared" si="60"/>
        <v>0</v>
      </c>
      <c r="AL224" s="106">
        <f t="shared" si="61"/>
        <v>0</v>
      </c>
      <c r="AM224" s="106">
        <f t="shared" si="62"/>
        <v>0</v>
      </c>
      <c r="AN224" s="106">
        <f t="shared" si="63"/>
        <v>0</v>
      </c>
      <c r="AO224" s="106">
        <f t="shared" si="64"/>
        <v>0</v>
      </c>
      <c r="AP224" s="106">
        <f t="shared" si="65"/>
        <v>0</v>
      </c>
      <c r="AQ224" s="199">
        <f t="shared" si="66"/>
        <v>10</v>
      </c>
      <c r="AR224" s="200" t="s">
        <v>294</v>
      </c>
      <c r="AS224" s="202"/>
      <c r="AU224" s="237">
        <v>3.3333333333333335</v>
      </c>
      <c r="AV224" s="237">
        <v>3.3333333333333335</v>
      </c>
      <c r="AW224" s="237">
        <v>3.3333333333333335</v>
      </c>
      <c r="AX224" s="201"/>
      <c r="AY224" s="217"/>
      <c r="AZ224" s="217"/>
      <c r="BA224" s="217"/>
      <c r="BB224" s="217"/>
      <c r="BC224" s="201"/>
      <c r="BD224" s="200">
        <f>SUM(AT224:AW224)</f>
        <v>10</v>
      </c>
      <c r="BE224" s="202">
        <f t="shared" si="68"/>
        <v>10</v>
      </c>
      <c r="BH224" s="108">
        <v>516060</v>
      </c>
      <c r="BI224" s="108">
        <v>173599</v>
      </c>
      <c r="BJ224" s="108" t="s">
        <v>409</v>
      </c>
      <c r="BK224" s="108" t="s">
        <v>155</v>
      </c>
      <c r="BM224" s="108" t="s">
        <v>130</v>
      </c>
      <c r="BU224" s="108" t="s">
        <v>294</v>
      </c>
    </row>
    <row r="225" spans="1:73" ht="20.100000000000001" customHeight="1" x14ac:dyDescent="0.3">
      <c r="A225" s="108" t="s">
        <v>1283</v>
      </c>
      <c r="B225" s="108" t="s">
        <v>423</v>
      </c>
      <c r="D225" s="101">
        <v>44137</v>
      </c>
      <c r="E225" s="101">
        <v>45232</v>
      </c>
      <c r="H225" s="106" t="s">
        <v>216</v>
      </c>
      <c r="I225" s="106" t="s">
        <v>249</v>
      </c>
      <c r="J225" s="188" t="s">
        <v>294</v>
      </c>
      <c r="K225" s="108" t="s">
        <v>1284</v>
      </c>
      <c r="L225" s="108" t="s">
        <v>1285</v>
      </c>
      <c r="M225" s="108" t="s">
        <v>1286</v>
      </c>
      <c r="W225" s="106">
        <f t="shared" si="69"/>
        <v>0</v>
      </c>
      <c r="X225" s="106">
        <v>2</v>
      </c>
      <c r="AG225" s="106">
        <f t="shared" si="56"/>
        <v>2</v>
      </c>
      <c r="AH225" s="106">
        <f t="shared" si="57"/>
        <v>2</v>
      </c>
      <c r="AI225" s="106">
        <f t="shared" si="58"/>
        <v>0</v>
      </c>
      <c r="AJ225" s="106">
        <f t="shared" si="59"/>
        <v>0</v>
      </c>
      <c r="AK225" s="106">
        <f t="shared" si="60"/>
        <v>0</v>
      </c>
      <c r="AL225" s="106">
        <f t="shared" si="61"/>
        <v>0</v>
      </c>
      <c r="AM225" s="106">
        <f t="shared" si="62"/>
        <v>0</v>
      </c>
      <c r="AN225" s="106">
        <f t="shared" si="63"/>
        <v>0</v>
      </c>
      <c r="AO225" s="106">
        <f t="shared" si="64"/>
        <v>0</v>
      </c>
      <c r="AP225" s="106">
        <f t="shared" si="65"/>
        <v>0</v>
      </c>
      <c r="AQ225" s="199">
        <f t="shared" si="66"/>
        <v>2</v>
      </c>
      <c r="AS225" s="202"/>
      <c r="AT225" s="200">
        <v>1</v>
      </c>
      <c r="AU225" s="200">
        <v>1</v>
      </c>
      <c r="AX225" s="201"/>
      <c r="AY225" s="217"/>
      <c r="AZ225" s="217"/>
      <c r="BA225" s="217"/>
      <c r="BB225" s="217"/>
      <c r="BC225" s="201"/>
      <c r="BD225" s="200">
        <f t="shared" ref="BD225:BD256" si="70">SUM(AT225:AX225)</f>
        <v>2</v>
      </c>
      <c r="BE225" s="202">
        <f t="shared" si="68"/>
        <v>2</v>
      </c>
      <c r="BH225" s="108">
        <v>516132</v>
      </c>
      <c r="BI225" s="108">
        <v>170736</v>
      </c>
      <c r="BJ225" s="108" t="s">
        <v>404</v>
      </c>
      <c r="BK225" s="108" t="s">
        <v>128</v>
      </c>
      <c r="BU225" s="108" t="s">
        <v>294</v>
      </c>
    </row>
    <row r="226" spans="1:73" ht="20.100000000000001" customHeight="1" x14ac:dyDescent="0.3">
      <c r="A226" s="108" t="s">
        <v>1287</v>
      </c>
      <c r="B226" s="108" t="s">
        <v>518</v>
      </c>
      <c r="D226" s="101">
        <v>44049</v>
      </c>
      <c r="E226" s="101">
        <v>45144</v>
      </c>
      <c r="H226" s="108" t="s">
        <v>216</v>
      </c>
      <c r="I226" s="106" t="s">
        <v>249</v>
      </c>
      <c r="J226" s="188" t="s">
        <v>294</v>
      </c>
      <c r="K226" s="108" t="s">
        <v>1288</v>
      </c>
      <c r="L226" s="108" t="s">
        <v>1289</v>
      </c>
      <c r="M226" s="108" t="s">
        <v>1290</v>
      </c>
      <c r="P226" s="106">
        <v>1</v>
      </c>
      <c r="W226" s="106">
        <f t="shared" si="69"/>
        <v>1</v>
      </c>
      <c r="X226" s="106">
        <v>4</v>
      </c>
      <c r="AG226" s="106">
        <f t="shared" si="56"/>
        <v>4</v>
      </c>
      <c r="AH226" s="106">
        <f t="shared" si="57"/>
        <v>4</v>
      </c>
      <c r="AI226" s="106">
        <f t="shared" si="58"/>
        <v>0</v>
      </c>
      <c r="AJ226" s="106">
        <f t="shared" si="59"/>
        <v>-1</v>
      </c>
      <c r="AK226" s="106">
        <f t="shared" si="60"/>
        <v>0</v>
      </c>
      <c r="AL226" s="106">
        <f t="shared" si="61"/>
        <v>0</v>
      </c>
      <c r="AM226" s="106">
        <f t="shared" si="62"/>
        <v>0</v>
      </c>
      <c r="AN226" s="106">
        <f t="shared" si="63"/>
        <v>0</v>
      </c>
      <c r="AO226" s="106">
        <f t="shared" si="64"/>
        <v>0</v>
      </c>
      <c r="AP226" s="106">
        <f t="shared" si="65"/>
        <v>0</v>
      </c>
      <c r="AQ226" s="199">
        <f t="shared" si="66"/>
        <v>3</v>
      </c>
      <c r="AS226" s="202"/>
      <c r="AT226" s="200">
        <v>1.5</v>
      </c>
      <c r="AU226" s="200">
        <v>1.5</v>
      </c>
      <c r="AX226" s="201"/>
      <c r="AY226" s="217"/>
      <c r="AZ226" s="217"/>
      <c r="BA226" s="217"/>
      <c r="BB226" s="217"/>
      <c r="BC226" s="201"/>
      <c r="BD226" s="200">
        <f t="shared" si="70"/>
        <v>3</v>
      </c>
      <c r="BE226" s="202">
        <f t="shared" si="68"/>
        <v>3</v>
      </c>
      <c r="BH226" s="108">
        <v>514554</v>
      </c>
      <c r="BI226" s="108">
        <v>171263</v>
      </c>
      <c r="BJ226" s="108" t="s">
        <v>427</v>
      </c>
      <c r="BK226" s="108" t="s">
        <v>162</v>
      </c>
      <c r="BO226" s="108" t="s">
        <v>129</v>
      </c>
      <c r="BP226" s="108" t="s">
        <v>428</v>
      </c>
      <c r="BU226" s="108" t="s">
        <v>294</v>
      </c>
    </row>
    <row r="227" spans="1:73" ht="20.100000000000001" customHeight="1" x14ac:dyDescent="0.3">
      <c r="A227" s="108" t="s">
        <v>1291</v>
      </c>
      <c r="B227" s="108" t="s">
        <v>423</v>
      </c>
      <c r="D227" s="101">
        <v>44175</v>
      </c>
      <c r="E227" s="101">
        <v>45270</v>
      </c>
      <c r="H227" s="106" t="s">
        <v>216</v>
      </c>
      <c r="I227" s="106" t="s">
        <v>249</v>
      </c>
      <c r="J227" s="188" t="s">
        <v>294</v>
      </c>
      <c r="K227" s="108" t="s">
        <v>1292</v>
      </c>
      <c r="L227" s="108" t="s">
        <v>1293</v>
      </c>
      <c r="M227" s="108" t="s">
        <v>1294</v>
      </c>
      <c r="W227" s="106">
        <f t="shared" si="69"/>
        <v>0</v>
      </c>
      <c r="X227" s="106">
        <v>2</v>
      </c>
      <c r="AG227" s="106">
        <f t="shared" si="56"/>
        <v>2</v>
      </c>
      <c r="AH227" s="106">
        <f t="shared" si="57"/>
        <v>2</v>
      </c>
      <c r="AI227" s="106">
        <f t="shared" si="58"/>
        <v>0</v>
      </c>
      <c r="AJ227" s="106">
        <f t="shared" si="59"/>
        <v>0</v>
      </c>
      <c r="AK227" s="106">
        <f t="shared" si="60"/>
        <v>0</v>
      </c>
      <c r="AL227" s="106">
        <f t="shared" si="61"/>
        <v>0</v>
      </c>
      <c r="AM227" s="106">
        <f t="shared" si="62"/>
        <v>0</v>
      </c>
      <c r="AN227" s="106">
        <f t="shared" si="63"/>
        <v>0</v>
      </c>
      <c r="AO227" s="106">
        <f t="shared" si="64"/>
        <v>0</v>
      </c>
      <c r="AP227" s="106">
        <f t="shared" si="65"/>
        <v>0</v>
      </c>
      <c r="AQ227" s="199">
        <f t="shared" si="66"/>
        <v>2</v>
      </c>
      <c r="AS227" s="202"/>
      <c r="AT227" s="200">
        <v>1</v>
      </c>
      <c r="AU227" s="200">
        <v>1</v>
      </c>
      <c r="AX227" s="201"/>
      <c r="AY227" s="217"/>
      <c r="AZ227" s="217"/>
      <c r="BA227" s="217"/>
      <c r="BB227" s="217"/>
      <c r="BC227" s="201"/>
      <c r="BD227" s="200">
        <f t="shared" si="70"/>
        <v>2</v>
      </c>
      <c r="BE227" s="202">
        <f t="shared" si="68"/>
        <v>2</v>
      </c>
      <c r="BH227" s="108">
        <v>517355</v>
      </c>
      <c r="BI227" s="108">
        <v>169968</v>
      </c>
      <c r="BJ227" s="108" t="s">
        <v>486</v>
      </c>
      <c r="BK227" s="108" t="s">
        <v>147</v>
      </c>
      <c r="BU227" s="108" t="s">
        <v>294</v>
      </c>
    </row>
    <row r="228" spans="1:73" ht="20.100000000000001" customHeight="1" x14ac:dyDescent="0.3">
      <c r="A228" s="108" t="s">
        <v>1295</v>
      </c>
      <c r="B228" s="108" t="s">
        <v>518</v>
      </c>
      <c r="D228" s="101">
        <v>44000</v>
      </c>
      <c r="E228" s="101">
        <v>45095</v>
      </c>
      <c r="H228" s="106" t="s">
        <v>216</v>
      </c>
      <c r="I228" s="106" t="s">
        <v>249</v>
      </c>
      <c r="J228" s="188" t="s">
        <v>294</v>
      </c>
      <c r="K228" s="108" t="s">
        <v>1296</v>
      </c>
      <c r="L228" s="108" t="s">
        <v>1297</v>
      </c>
      <c r="M228" s="108" t="s">
        <v>1298</v>
      </c>
      <c r="N228" s="106">
        <v>1</v>
      </c>
      <c r="O228" s="106">
        <v>1</v>
      </c>
      <c r="W228" s="106">
        <f t="shared" si="69"/>
        <v>2</v>
      </c>
      <c r="X228" s="106">
        <v>4</v>
      </c>
      <c r="AG228" s="106">
        <f t="shared" si="56"/>
        <v>4</v>
      </c>
      <c r="AH228" s="106">
        <f t="shared" si="57"/>
        <v>3</v>
      </c>
      <c r="AI228" s="106">
        <f t="shared" si="58"/>
        <v>-1</v>
      </c>
      <c r="AJ228" s="106">
        <f t="shared" si="59"/>
        <v>0</v>
      </c>
      <c r="AK228" s="106">
        <f t="shared" si="60"/>
        <v>0</v>
      </c>
      <c r="AL228" s="106">
        <f t="shared" si="61"/>
        <v>0</v>
      </c>
      <c r="AM228" s="106">
        <f t="shared" si="62"/>
        <v>0</v>
      </c>
      <c r="AN228" s="106">
        <f t="shared" si="63"/>
        <v>0</v>
      </c>
      <c r="AO228" s="106">
        <f t="shared" si="64"/>
        <v>0</v>
      </c>
      <c r="AP228" s="106">
        <f t="shared" si="65"/>
        <v>0</v>
      </c>
      <c r="AQ228" s="199">
        <f t="shared" si="66"/>
        <v>2</v>
      </c>
      <c r="AS228" s="202"/>
      <c r="AT228" s="200">
        <v>1</v>
      </c>
      <c r="AU228" s="200">
        <v>1</v>
      </c>
      <c r="AX228" s="201"/>
      <c r="AY228" s="217"/>
      <c r="AZ228" s="217"/>
      <c r="BA228" s="217"/>
      <c r="BB228" s="217"/>
      <c r="BC228" s="201"/>
      <c r="BD228" s="200">
        <f t="shared" si="70"/>
        <v>2</v>
      </c>
      <c r="BE228" s="202">
        <f t="shared" si="68"/>
        <v>2</v>
      </c>
      <c r="BH228" s="108">
        <v>516259</v>
      </c>
      <c r="BI228" s="108">
        <v>173377</v>
      </c>
      <c r="BJ228" s="108" t="s">
        <v>409</v>
      </c>
      <c r="BK228" s="108" t="s">
        <v>155</v>
      </c>
      <c r="BM228" s="108" t="s">
        <v>130</v>
      </c>
      <c r="BS228" s="108" t="s">
        <v>136</v>
      </c>
      <c r="BT228" s="108" t="s">
        <v>410</v>
      </c>
      <c r="BU228" s="108" t="s">
        <v>294</v>
      </c>
    </row>
    <row r="229" spans="1:73" ht="20.100000000000001" customHeight="1" x14ac:dyDescent="0.3">
      <c r="A229" s="108" t="s">
        <v>1299</v>
      </c>
      <c r="B229" s="108" t="s">
        <v>393</v>
      </c>
      <c r="D229" s="101">
        <v>44459</v>
      </c>
      <c r="E229" s="101">
        <v>45555</v>
      </c>
      <c r="H229" s="106" t="s">
        <v>216</v>
      </c>
      <c r="I229" s="106" t="s">
        <v>249</v>
      </c>
      <c r="J229" s="188" t="s">
        <v>294</v>
      </c>
      <c r="K229" s="108" t="s">
        <v>1300</v>
      </c>
      <c r="L229" s="108" t="s">
        <v>1301</v>
      </c>
      <c r="M229" s="108" t="s">
        <v>1149</v>
      </c>
      <c r="Q229" s="106">
        <v>1</v>
      </c>
      <c r="W229" s="106">
        <f t="shared" si="69"/>
        <v>1</v>
      </c>
      <c r="X229" s="106">
        <v>1</v>
      </c>
      <c r="Y229" s="106">
        <v>1</v>
      </c>
      <c r="AG229" s="106">
        <f t="shared" si="56"/>
        <v>2</v>
      </c>
      <c r="AH229" s="106">
        <f t="shared" si="57"/>
        <v>1</v>
      </c>
      <c r="AI229" s="106">
        <f t="shared" si="58"/>
        <v>1</v>
      </c>
      <c r="AJ229" s="106">
        <f t="shared" si="59"/>
        <v>0</v>
      </c>
      <c r="AK229" s="106">
        <f t="shared" si="60"/>
        <v>-1</v>
      </c>
      <c r="AL229" s="106">
        <f t="shared" si="61"/>
        <v>0</v>
      </c>
      <c r="AM229" s="106">
        <f t="shared" si="62"/>
        <v>0</v>
      </c>
      <c r="AN229" s="106">
        <f t="shared" si="63"/>
        <v>0</v>
      </c>
      <c r="AO229" s="106">
        <f t="shared" si="64"/>
        <v>0</v>
      </c>
      <c r="AP229" s="106">
        <f t="shared" si="65"/>
        <v>0</v>
      </c>
      <c r="AQ229" s="199">
        <f t="shared" si="66"/>
        <v>1</v>
      </c>
      <c r="AS229" s="202"/>
      <c r="AT229" s="200">
        <v>0.5</v>
      </c>
      <c r="AU229" s="200">
        <v>0.5</v>
      </c>
      <c r="AX229" s="201"/>
      <c r="AY229" s="217"/>
      <c r="AZ229" s="217"/>
      <c r="BA229" s="217"/>
      <c r="BB229" s="217"/>
      <c r="BC229" s="201"/>
      <c r="BD229" s="200">
        <f t="shared" si="70"/>
        <v>1</v>
      </c>
      <c r="BE229" s="202">
        <f t="shared" si="68"/>
        <v>1</v>
      </c>
      <c r="BH229" s="108">
        <v>517428</v>
      </c>
      <c r="BI229" s="108">
        <v>174238</v>
      </c>
      <c r="BJ229" s="108" t="s">
        <v>409</v>
      </c>
      <c r="BK229" s="108" t="s">
        <v>155</v>
      </c>
      <c r="BO229" s="108" t="s">
        <v>129</v>
      </c>
      <c r="BP229" s="108" t="s">
        <v>1150</v>
      </c>
      <c r="BS229" s="108" t="s">
        <v>136</v>
      </c>
      <c r="BT229" s="108" t="s">
        <v>1151</v>
      </c>
      <c r="BU229" s="108" t="s">
        <v>294</v>
      </c>
    </row>
    <row r="230" spans="1:73" ht="20.100000000000001" customHeight="1" x14ac:dyDescent="0.3">
      <c r="A230" s="108" t="s">
        <v>1302</v>
      </c>
      <c r="B230" s="108" t="s">
        <v>393</v>
      </c>
      <c r="D230" s="101">
        <v>44109</v>
      </c>
      <c r="E230" s="101">
        <v>45204</v>
      </c>
      <c r="H230" s="106" t="s">
        <v>216</v>
      </c>
      <c r="I230" s="106" t="s">
        <v>249</v>
      </c>
      <c r="J230" s="188" t="s">
        <v>294</v>
      </c>
      <c r="K230" s="108" t="s">
        <v>1303</v>
      </c>
      <c r="L230" s="108" t="s">
        <v>1304</v>
      </c>
      <c r="M230" s="108" t="s">
        <v>1305</v>
      </c>
      <c r="Q230" s="106">
        <v>1</v>
      </c>
      <c r="W230" s="106">
        <f t="shared" si="69"/>
        <v>1</v>
      </c>
      <c r="X230" s="106">
        <v>1</v>
      </c>
      <c r="Y230" s="106">
        <v>1</v>
      </c>
      <c r="AG230" s="106">
        <f t="shared" si="56"/>
        <v>2</v>
      </c>
      <c r="AH230" s="106">
        <f t="shared" si="57"/>
        <v>1</v>
      </c>
      <c r="AI230" s="106">
        <f t="shared" si="58"/>
        <v>1</v>
      </c>
      <c r="AJ230" s="106">
        <f t="shared" si="59"/>
        <v>0</v>
      </c>
      <c r="AK230" s="106">
        <f t="shared" si="60"/>
        <v>-1</v>
      </c>
      <c r="AL230" s="106">
        <f t="shared" si="61"/>
        <v>0</v>
      </c>
      <c r="AM230" s="106">
        <f t="shared" si="62"/>
        <v>0</v>
      </c>
      <c r="AN230" s="106">
        <f t="shared" si="63"/>
        <v>0</v>
      </c>
      <c r="AO230" s="106">
        <f t="shared" si="64"/>
        <v>0</v>
      </c>
      <c r="AP230" s="106">
        <f t="shared" si="65"/>
        <v>0</v>
      </c>
      <c r="AQ230" s="199">
        <f t="shared" si="66"/>
        <v>1</v>
      </c>
      <c r="AS230" s="202"/>
      <c r="AT230" s="200">
        <v>0.5</v>
      </c>
      <c r="AU230" s="200">
        <v>0.5</v>
      </c>
      <c r="AX230" s="201"/>
      <c r="AY230" s="217"/>
      <c r="AZ230" s="217"/>
      <c r="BA230" s="217"/>
      <c r="BB230" s="217"/>
      <c r="BC230" s="201"/>
      <c r="BD230" s="200">
        <f t="shared" si="70"/>
        <v>1</v>
      </c>
      <c r="BE230" s="202">
        <f t="shared" si="68"/>
        <v>1</v>
      </c>
      <c r="BH230" s="108">
        <v>514206</v>
      </c>
      <c r="BI230" s="108">
        <v>173520</v>
      </c>
      <c r="BJ230" s="108" t="s">
        <v>628</v>
      </c>
      <c r="BK230" s="108" t="s">
        <v>148</v>
      </c>
      <c r="BM230" s="108" t="s">
        <v>132</v>
      </c>
      <c r="BU230" s="108" t="s">
        <v>294</v>
      </c>
    </row>
    <row r="231" spans="1:73" ht="20.100000000000001" customHeight="1" x14ac:dyDescent="0.3">
      <c r="A231" s="108" t="s">
        <v>1306</v>
      </c>
      <c r="B231" s="108" t="s">
        <v>400</v>
      </c>
      <c r="C231" s="108" t="s">
        <v>223</v>
      </c>
      <c r="D231" s="101">
        <v>43956</v>
      </c>
      <c r="E231" s="101">
        <v>45051</v>
      </c>
      <c r="H231" s="106" t="s">
        <v>216</v>
      </c>
      <c r="I231" s="106" t="s">
        <v>249</v>
      </c>
      <c r="J231" s="188" t="s">
        <v>294</v>
      </c>
      <c r="K231" s="108" t="s">
        <v>1307</v>
      </c>
      <c r="L231" s="108" t="s">
        <v>1308</v>
      </c>
      <c r="M231" s="108" t="s">
        <v>1270</v>
      </c>
      <c r="W231" s="106">
        <f t="shared" si="69"/>
        <v>0</v>
      </c>
      <c r="Y231" s="106">
        <v>1</v>
      </c>
      <c r="AG231" s="106">
        <f t="shared" si="56"/>
        <v>1</v>
      </c>
      <c r="AH231" s="106">
        <f t="shared" si="57"/>
        <v>0</v>
      </c>
      <c r="AI231" s="106">
        <f t="shared" si="58"/>
        <v>1</v>
      </c>
      <c r="AJ231" s="106">
        <f t="shared" si="59"/>
        <v>0</v>
      </c>
      <c r="AK231" s="106">
        <f t="shared" si="60"/>
        <v>0</v>
      </c>
      <c r="AL231" s="106">
        <f t="shared" si="61"/>
        <v>0</v>
      </c>
      <c r="AM231" s="106">
        <f t="shared" si="62"/>
        <v>0</v>
      </c>
      <c r="AN231" s="106">
        <f t="shared" si="63"/>
        <v>0</v>
      </c>
      <c r="AO231" s="106">
        <f t="shared" si="64"/>
        <v>0</v>
      </c>
      <c r="AP231" s="106">
        <f t="shared" si="65"/>
        <v>0</v>
      </c>
      <c r="AQ231" s="199">
        <f t="shared" si="66"/>
        <v>1</v>
      </c>
      <c r="AS231" s="202"/>
      <c r="AT231" s="200">
        <v>0.5</v>
      </c>
      <c r="AU231" s="200">
        <v>0.5</v>
      </c>
      <c r="AX231" s="201"/>
      <c r="AY231" s="217"/>
      <c r="AZ231" s="217"/>
      <c r="BA231" s="217"/>
      <c r="BB231" s="217"/>
      <c r="BC231" s="201"/>
      <c r="BD231" s="200">
        <f t="shared" si="70"/>
        <v>1</v>
      </c>
      <c r="BE231" s="202">
        <f t="shared" si="68"/>
        <v>1</v>
      </c>
      <c r="BH231" s="108">
        <v>515038</v>
      </c>
      <c r="BI231" s="108">
        <v>171570</v>
      </c>
      <c r="BJ231" s="108" t="s">
        <v>427</v>
      </c>
      <c r="BK231" s="108" t="s">
        <v>162</v>
      </c>
      <c r="BO231" s="108" t="s">
        <v>129</v>
      </c>
      <c r="BP231" s="108" t="s">
        <v>1271</v>
      </c>
      <c r="BU231" s="108" t="s">
        <v>294</v>
      </c>
    </row>
    <row r="232" spans="1:73" ht="20.100000000000001" customHeight="1" x14ac:dyDescent="0.3">
      <c r="A232" s="108" t="s">
        <v>1309</v>
      </c>
      <c r="B232" s="108" t="s">
        <v>400</v>
      </c>
      <c r="C232" s="108" t="s">
        <v>223</v>
      </c>
      <c r="D232" s="101">
        <v>43879</v>
      </c>
      <c r="E232" s="101">
        <v>44975</v>
      </c>
      <c r="H232" s="106" t="s">
        <v>216</v>
      </c>
      <c r="I232" s="106" t="s">
        <v>249</v>
      </c>
      <c r="J232" s="188" t="s">
        <v>294</v>
      </c>
      <c r="K232" s="108" t="s">
        <v>1310</v>
      </c>
      <c r="L232" s="108" t="s">
        <v>1311</v>
      </c>
      <c r="M232" s="108" t="s">
        <v>1312</v>
      </c>
      <c r="W232" s="106">
        <f t="shared" si="69"/>
        <v>0</v>
      </c>
      <c r="Y232" s="106">
        <v>2</v>
      </c>
      <c r="AG232" s="106">
        <f t="shared" si="56"/>
        <v>2</v>
      </c>
      <c r="AH232" s="106">
        <f t="shared" si="57"/>
        <v>0</v>
      </c>
      <c r="AI232" s="106">
        <f t="shared" si="58"/>
        <v>2</v>
      </c>
      <c r="AJ232" s="106">
        <f t="shared" si="59"/>
        <v>0</v>
      </c>
      <c r="AK232" s="106">
        <f t="shared" si="60"/>
        <v>0</v>
      </c>
      <c r="AL232" s="106">
        <f t="shared" si="61"/>
        <v>0</v>
      </c>
      <c r="AM232" s="106">
        <f t="shared" si="62"/>
        <v>0</v>
      </c>
      <c r="AN232" s="106">
        <f t="shared" si="63"/>
        <v>0</v>
      </c>
      <c r="AO232" s="106">
        <f t="shared" si="64"/>
        <v>0</v>
      </c>
      <c r="AP232" s="106">
        <f t="shared" si="65"/>
        <v>0</v>
      </c>
      <c r="AQ232" s="199">
        <f t="shared" si="66"/>
        <v>2</v>
      </c>
      <c r="AS232" s="202"/>
      <c r="AT232" s="200">
        <v>1</v>
      </c>
      <c r="AU232" s="200">
        <v>1</v>
      </c>
      <c r="AX232" s="201"/>
      <c r="AY232" s="217"/>
      <c r="AZ232" s="217"/>
      <c r="BA232" s="217"/>
      <c r="BB232" s="217"/>
      <c r="BC232" s="201"/>
      <c r="BD232" s="200">
        <f t="shared" si="70"/>
        <v>2</v>
      </c>
      <c r="BE232" s="202">
        <f t="shared" si="68"/>
        <v>2</v>
      </c>
      <c r="BH232" s="108">
        <v>520577</v>
      </c>
      <c r="BI232" s="108">
        <v>175397</v>
      </c>
      <c r="BJ232" s="108" t="s">
        <v>397</v>
      </c>
      <c r="BK232" s="108" t="s">
        <v>125</v>
      </c>
      <c r="BM232" s="108" t="s">
        <v>125</v>
      </c>
      <c r="BU232" s="108" t="s">
        <v>294</v>
      </c>
    </row>
    <row r="233" spans="1:73" ht="20.100000000000001" customHeight="1" x14ac:dyDescent="0.3">
      <c r="A233" s="108" t="s">
        <v>1313</v>
      </c>
      <c r="B233" s="108" t="s">
        <v>518</v>
      </c>
      <c r="D233" s="101">
        <v>44098</v>
      </c>
      <c r="E233" s="101">
        <v>45193</v>
      </c>
      <c r="H233" s="106" t="s">
        <v>216</v>
      </c>
      <c r="I233" s="106" t="s">
        <v>249</v>
      </c>
      <c r="J233" s="188" t="s">
        <v>294</v>
      </c>
      <c r="K233" s="108" t="s">
        <v>1314</v>
      </c>
      <c r="L233" s="108" t="s">
        <v>1315</v>
      </c>
      <c r="M233" s="108" t="s">
        <v>466</v>
      </c>
      <c r="W233" s="106">
        <f t="shared" si="69"/>
        <v>0</v>
      </c>
      <c r="X233" s="106">
        <v>1</v>
      </c>
      <c r="AG233" s="106">
        <f t="shared" si="56"/>
        <v>1</v>
      </c>
      <c r="AH233" s="106">
        <f t="shared" si="57"/>
        <v>1</v>
      </c>
      <c r="AI233" s="106">
        <f t="shared" si="58"/>
        <v>0</v>
      </c>
      <c r="AJ233" s="106">
        <f t="shared" si="59"/>
        <v>0</v>
      </c>
      <c r="AK233" s="106">
        <f t="shared" si="60"/>
        <v>0</v>
      </c>
      <c r="AL233" s="106">
        <f t="shared" si="61"/>
        <v>0</v>
      </c>
      <c r="AM233" s="106">
        <f t="shared" si="62"/>
        <v>0</v>
      </c>
      <c r="AN233" s="106">
        <f t="shared" si="63"/>
        <v>0</v>
      </c>
      <c r="AO233" s="106">
        <f t="shared" si="64"/>
        <v>0</v>
      </c>
      <c r="AP233" s="106">
        <f t="shared" si="65"/>
        <v>0</v>
      </c>
      <c r="AQ233" s="199">
        <f t="shared" si="66"/>
        <v>1</v>
      </c>
      <c r="AS233" s="202"/>
      <c r="AT233" s="200">
        <v>0.5</v>
      </c>
      <c r="AU233" s="200">
        <v>0.5</v>
      </c>
      <c r="AX233" s="201"/>
      <c r="AY233" s="217"/>
      <c r="AZ233" s="217"/>
      <c r="BA233" s="217"/>
      <c r="BB233" s="217"/>
      <c r="BC233" s="201"/>
      <c r="BD233" s="200">
        <f t="shared" si="70"/>
        <v>1</v>
      </c>
      <c r="BE233" s="202">
        <f t="shared" si="68"/>
        <v>1</v>
      </c>
      <c r="BH233" s="108">
        <v>521318</v>
      </c>
      <c r="BI233" s="108">
        <v>175834</v>
      </c>
      <c r="BJ233" s="108" t="s">
        <v>467</v>
      </c>
      <c r="BK233" s="108" t="s">
        <v>163</v>
      </c>
      <c r="BO233" s="108" t="s">
        <v>129</v>
      </c>
      <c r="BP233" s="108" t="s">
        <v>468</v>
      </c>
      <c r="BS233" s="108" t="s">
        <v>136</v>
      </c>
      <c r="BT233" s="108" t="s">
        <v>469</v>
      </c>
      <c r="BU233" s="108" t="s">
        <v>294</v>
      </c>
    </row>
    <row r="234" spans="1:73" ht="20.100000000000001" customHeight="1" x14ac:dyDescent="0.3">
      <c r="A234" s="108" t="s">
        <v>1316</v>
      </c>
      <c r="B234" s="108" t="s">
        <v>400</v>
      </c>
      <c r="D234" s="101">
        <v>44431</v>
      </c>
      <c r="E234" s="101">
        <v>45527</v>
      </c>
      <c r="H234" s="108" t="s">
        <v>216</v>
      </c>
      <c r="I234" s="106" t="s">
        <v>249</v>
      </c>
      <c r="J234" s="188" t="s">
        <v>294</v>
      </c>
      <c r="K234" s="108" t="s">
        <v>1317</v>
      </c>
      <c r="L234" s="108" t="s">
        <v>1318</v>
      </c>
      <c r="M234" s="108" t="s">
        <v>1319</v>
      </c>
      <c r="W234" s="106">
        <f t="shared" si="69"/>
        <v>0</v>
      </c>
      <c r="Y234" s="106">
        <v>1</v>
      </c>
      <c r="AG234" s="106">
        <f t="shared" si="56"/>
        <v>1</v>
      </c>
      <c r="AH234" s="106">
        <f t="shared" si="57"/>
        <v>0</v>
      </c>
      <c r="AI234" s="106">
        <f t="shared" si="58"/>
        <v>1</v>
      </c>
      <c r="AJ234" s="106">
        <f t="shared" si="59"/>
        <v>0</v>
      </c>
      <c r="AK234" s="106">
        <f t="shared" si="60"/>
        <v>0</v>
      </c>
      <c r="AL234" s="106">
        <f t="shared" si="61"/>
        <v>0</v>
      </c>
      <c r="AM234" s="106">
        <f t="shared" si="62"/>
        <v>0</v>
      </c>
      <c r="AN234" s="106">
        <f t="shared" si="63"/>
        <v>0</v>
      </c>
      <c r="AO234" s="106">
        <f t="shared" si="64"/>
        <v>0</v>
      </c>
      <c r="AP234" s="106">
        <f t="shared" si="65"/>
        <v>0</v>
      </c>
      <c r="AQ234" s="199">
        <f t="shared" si="66"/>
        <v>1</v>
      </c>
      <c r="AS234" s="202"/>
      <c r="AT234" s="200">
        <v>0.5</v>
      </c>
      <c r="AU234" s="200">
        <v>0.5</v>
      </c>
      <c r="AX234" s="201"/>
      <c r="AY234" s="217"/>
      <c r="AZ234" s="217"/>
      <c r="BA234" s="217"/>
      <c r="BB234" s="217"/>
      <c r="BC234" s="201"/>
      <c r="BD234" s="200">
        <f t="shared" si="70"/>
        <v>1</v>
      </c>
      <c r="BE234" s="202">
        <f t="shared" ref="BE234:BE265" si="71">SUM(AT234:BC234)</f>
        <v>1</v>
      </c>
      <c r="BH234" s="108">
        <v>513948</v>
      </c>
      <c r="BI234" s="108">
        <v>169533</v>
      </c>
      <c r="BJ234" s="108" t="s">
        <v>491</v>
      </c>
      <c r="BK234" s="108" t="s">
        <v>145</v>
      </c>
      <c r="BO234" s="108" t="s">
        <v>129</v>
      </c>
      <c r="BP234" s="108" t="s">
        <v>492</v>
      </c>
      <c r="BS234" s="108" t="s">
        <v>136</v>
      </c>
      <c r="BT234" s="108" t="s">
        <v>493</v>
      </c>
      <c r="BU234" s="108" t="s">
        <v>294</v>
      </c>
    </row>
    <row r="235" spans="1:73" ht="20.100000000000001" customHeight="1" x14ac:dyDescent="0.3">
      <c r="A235" s="108" t="s">
        <v>1320</v>
      </c>
      <c r="B235" s="108" t="s">
        <v>387</v>
      </c>
      <c r="D235" s="101">
        <v>44006</v>
      </c>
      <c r="E235" s="101">
        <v>45101</v>
      </c>
      <c r="H235" s="106" t="s">
        <v>216</v>
      </c>
      <c r="I235" s="106" t="s">
        <v>249</v>
      </c>
      <c r="J235" s="188" t="s">
        <v>294</v>
      </c>
      <c r="K235" s="108" t="s">
        <v>1321</v>
      </c>
      <c r="L235" s="108" t="s">
        <v>1322</v>
      </c>
      <c r="M235" s="108" t="s">
        <v>1323</v>
      </c>
      <c r="Q235" s="106">
        <v>1</v>
      </c>
      <c r="W235" s="106">
        <f t="shared" si="69"/>
        <v>1</v>
      </c>
      <c r="AB235" s="106">
        <v>1</v>
      </c>
      <c r="AG235" s="106">
        <f t="shared" si="56"/>
        <v>1</v>
      </c>
      <c r="AH235" s="106">
        <f t="shared" si="57"/>
        <v>0</v>
      </c>
      <c r="AI235" s="106">
        <f t="shared" si="58"/>
        <v>0</v>
      </c>
      <c r="AJ235" s="106">
        <f t="shared" si="59"/>
        <v>0</v>
      </c>
      <c r="AK235" s="106">
        <f t="shared" si="60"/>
        <v>-1</v>
      </c>
      <c r="AL235" s="106">
        <f t="shared" si="61"/>
        <v>1</v>
      </c>
      <c r="AM235" s="106">
        <f t="shared" si="62"/>
        <v>0</v>
      </c>
      <c r="AN235" s="106">
        <f t="shared" si="63"/>
        <v>0</v>
      </c>
      <c r="AO235" s="106">
        <f t="shared" si="64"/>
        <v>0</v>
      </c>
      <c r="AP235" s="106">
        <f t="shared" si="65"/>
        <v>0</v>
      </c>
      <c r="AQ235" s="199">
        <f t="shared" si="66"/>
        <v>0</v>
      </c>
      <c r="AS235" s="202"/>
      <c r="AT235" s="200">
        <v>0</v>
      </c>
      <c r="AX235" s="201"/>
      <c r="AY235" s="217"/>
      <c r="AZ235" s="217"/>
      <c r="BA235" s="217"/>
      <c r="BB235" s="217"/>
      <c r="BC235" s="201"/>
      <c r="BD235" s="200">
        <f t="shared" si="70"/>
        <v>0</v>
      </c>
      <c r="BE235" s="202">
        <f t="shared" si="71"/>
        <v>0</v>
      </c>
      <c r="BH235" s="108">
        <v>517972</v>
      </c>
      <c r="BI235" s="108">
        <v>172874</v>
      </c>
      <c r="BJ235" s="108" t="s">
        <v>462</v>
      </c>
      <c r="BK235" s="108" t="s">
        <v>144</v>
      </c>
    </row>
    <row r="236" spans="1:73" ht="20.100000000000001" customHeight="1" x14ac:dyDescent="0.3">
      <c r="A236" s="108" t="s">
        <v>1324</v>
      </c>
      <c r="B236" s="108" t="s">
        <v>423</v>
      </c>
      <c r="D236" s="101">
        <v>44068</v>
      </c>
      <c r="E236" s="101">
        <v>45163</v>
      </c>
      <c r="H236" s="106" t="s">
        <v>216</v>
      </c>
      <c r="I236" s="106" t="s">
        <v>249</v>
      </c>
      <c r="J236" s="188" t="s">
        <v>294</v>
      </c>
      <c r="K236" s="108" t="s">
        <v>1325</v>
      </c>
      <c r="L236" s="108" t="s">
        <v>1326</v>
      </c>
      <c r="M236" s="108" t="s">
        <v>1327</v>
      </c>
      <c r="W236" s="106">
        <f t="shared" si="69"/>
        <v>0</v>
      </c>
      <c r="Z236" s="106">
        <v>1</v>
      </c>
      <c r="AG236" s="106">
        <f t="shared" si="56"/>
        <v>1</v>
      </c>
      <c r="AH236" s="106">
        <f t="shared" si="57"/>
        <v>0</v>
      </c>
      <c r="AI236" s="106">
        <f t="shared" si="58"/>
        <v>0</v>
      </c>
      <c r="AJ236" s="106">
        <f t="shared" si="59"/>
        <v>1</v>
      </c>
      <c r="AK236" s="106">
        <f t="shared" si="60"/>
        <v>0</v>
      </c>
      <c r="AL236" s="106">
        <f t="shared" si="61"/>
        <v>0</v>
      </c>
      <c r="AM236" s="106">
        <f t="shared" si="62"/>
        <v>0</v>
      </c>
      <c r="AN236" s="106">
        <f t="shared" si="63"/>
        <v>0</v>
      </c>
      <c r="AO236" s="106">
        <f t="shared" si="64"/>
        <v>0</v>
      </c>
      <c r="AP236" s="106">
        <f t="shared" si="65"/>
        <v>0</v>
      </c>
      <c r="AQ236" s="199">
        <f t="shared" si="66"/>
        <v>1</v>
      </c>
      <c r="AS236" s="202"/>
      <c r="AT236" s="200">
        <v>0.5</v>
      </c>
      <c r="AU236" s="200">
        <v>0.5</v>
      </c>
      <c r="AX236" s="201"/>
      <c r="AY236" s="217"/>
      <c r="AZ236" s="217"/>
      <c r="BA236" s="217"/>
      <c r="BB236" s="217"/>
      <c r="BC236" s="201"/>
      <c r="BD236" s="200">
        <f t="shared" si="70"/>
        <v>1</v>
      </c>
      <c r="BE236" s="202">
        <f t="shared" si="71"/>
        <v>1</v>
      </c>
      <c r="BH236" s="108">
        <v>520556</v>
      </c>
      <c r="BI236" s="108">
        <v>175757</v>
      </c>
      <c r="BJ236" s="108" t="s">
        <v>397</v>
      </c>
      <c r="BK236" s="108" t="s">
        <v>125</v>
      </c>
      <c r="BM236" s="108" t="s">
        <v>125</v>
      </c>
      <c r="BU236" s="108" t="s">
        <v>294</v>
      </c>
    </row>
    <row r="237" spans="1:73" ht="20.100000000000001" customHeight="1" x14ac:dyDescent="0.3">
      <c r="A237" s="108" t="s">
        <v>1328</v>
      </c>
      <c r="B237" s="108" t="s">
        <v>400</v>
      </c>
      <c r="C237" s="108" t="s">
        <v>223</v>
      </c>
      <c r="D237" s="101">
        <v>44229</v>
      </c>
      <c r="E237" s="101">
        <v>45324</v>
      </c>
      <c r="F237" s="101">
        <v>44659</v>
      </c>
      <c r="H237" s="108" t="s">
        <v>216</v>
      </c>
      <c r="I237" s="106" t="s">
        <v>249</v>
      </c>
      <c r="J237" s="188" t="s">
        <v>294</v>
      </c>
      <c r="K237" s="108" t="s">
        <v>1329</v>
      </c>
      <c r="L237" s="108" t="s">
        <v>1330</v>
      </c>
      <c r="M237" s="108" t="s">
        <v>1109</v>
      </c>
      <c r="W237" s="106">
        <f t="shared" si="69"/>
        <v>0</v>
      </c>
      <c r="X237" s="106">
        <v>2</v>
      </c>
      <c r="AG237" s="106">
        <f t="shared" si="56"/>
        <v>2</v>
      </c>
      <c r="AH237" s="106">
        <f t="shared" si="57"/>
        <v>2</v>
      </c>
      <c r="AI237" s="106">
        <f t="shared" si="58"/>
        <v>0</v>
      </c>
      <c r="AJ237" s="106">
        <f t="shared" si="59"/>
        <v>0</v>
      </c>
      <c r="AK237" s="106">
        <f t="shared" si="60"/>
        <v>0</v>
      </c>
      <c r="AL237" s="106">
        <f t="shared" si="61"/>
        <v>0</v>
      </c>
      <c r="AM237" s="106">
        <f t="shared" si="62"/>
        <v>0</v>
      </c>
      <c r="AN237" s="106">
        <f t="shared" si="63"/>
        <v>0</v>
      </c>
      <c r="AO237" s="106">
        <f t="shared" si="64"/>
        <v>0</v>
      </c>
      <c r="AP237" s="106">
        <f t="shared" si="65"/>
        <v>0</v>
      </c>
      <c r="AQ237" s="199">
        <f t="shared" si="66"/>
        <v>2</v>
      </c>
      <c r="AS237" s="202"/>
      <c r="AT237" s="200">
        <v>2</v>
      </c>
      <c r="AX237" s="201"/>
      <c r="AY237" s="217"/>
      <c r="AZ237" s="217"/>
      <c r="BA237" s="217"/>
      <c r="BB237" s="217"/>
      <c r="BC237" s="201"/>
      <c r="BD237" s="200">
        <f t="shared" si="70"/>
        <v>2</v>
      </c>
      <c r="BE237" s="202">
        <f t="shared" si="71"/>
        <v>2</v>
      </c>
      <c r="BH237" s="108">
        <v>513964</v>
      </c>
      <c r="BI237" s="108">
        <v>169580</v>
      </c>
      <c r="BJ237" s="108" t="s">
        <v>491</v>
      </c>
      <c r="BK237" s="108" t="s">
        <v>145</v>
      </c>
      <c r="BS237" s="108" t="s">
        <v>136</v>
      </c>
      <c r="BT237" s="108" t="s">
        <v>493</v>
      </c>
      <c r="BU237" s="108" t="s">
        <v>294</v>
      </c>
    </row>
    <row r="238" spans="1:73" ht="20.100000000000001" customHeight="1" x14ac:dyDescent="0.3">
      <c r="A238" s="108" t="s">
        <v>1331</v>
      </c>
      <c r="B238" s="108" t="s">
        <v>393</v>
      </c>
      <c r="D238" s="101">
        <v>44118</v>
      </c>
      <c r="E238" s="101">
        <v>45213</v>
      </c>
      <c r="H238" s="108" t="s">
        <v>216</v>
      </c>
      <c r="I238" s="106" t="s">
        <v>249</v>
      </c>
      <c r="J238" s="188" t="s">
        <v>294</v>
      </c>
      <c r="K238" s="108" t="s">
        <v>1332</v>
      </c>
      <c r="L238" s="108" t="s">
        <v>1333</v>
      </c>
      <c r="M238" s="108" t="s">
        <v>1334</v>
      </c>
      <c r="P238" s="106">
        <v>1</v>
      </c>
      <c r="W238" s="106">
        <f t="shared" ref="W238:W269" si="72">SUM(N238:V238)</f>
        <v>1</v>
      </c>
      <c r="X238" s="106">
        <v>2</v>
      </c>
      <c r="AG238" s="106">
        <f t="shared" si="56"/>
        <v>2</v>
      </c>
      <c r="AH238" s="106">
        <f t="shared" si="57"/>
        <v>2</v>
      </c>
      <c r="AI238" s="106">
        <f t="shared" si="58"/>
        <v>0</v>
      </c>
      <c r="AJ238" s="106">
        <f t="shared" si="59"/>
        <v>-1</v>
      </c>
      <c r="AK238" s="106">
        <f t="shared" si="60"/>
        <v>0</v>
      </c>
      <c r="AL238" s="106">
        <f t="shared" si="61"/>
        <v>0</v>
      </c>
      <c r="AM238" s="106">
        <f t="shared" si="62"/>
        <v>0</v>
      </c>
      <c r="AN238" s="106">
        <f t="shared" si="63"/>
        <v>0</v>
      </c>
      <c r="AO238" s="106">
        <f t="shared" si="64"/>
        <v>0</v>
      </c>
      <c r="AP238" s="106">
        <f t="shared" si="65"/>
        <v>0</v>
      </c>
      <c r="AQ238" s="199">
        <f t="shared" si="66"/>
        <v>1</v>
      </c>
      <c r="AS238" s="202"/>
      <c r="AT238" s="200">
        <v>0.5</v>
      </c>
      <c r="AU238" s="200">
        <v>0.5</v>
      </c>
      <c r="AX238" s="201"/>
      <c r="AY238" s="217"/>
      <c r="AZ238" s="217"/>
      <c r="BA238" s="217"/>
      <c r="BB238" s="217"/>
      <c r="BC238" s="201"/>
      <c r="BD238" s="200">
        <f t="shared" si="70"/>
        <v>1</v>
      </c>
      <c r="BE238" s="202">
        <f t="shared" si="71"/>
        <v>1</v>
      </c>
      <c r="BH238" s="108">
        <v>513125</v>
      </c>
      <c r="BI238" s="108">
        <v>169836</v>
      </c>
      <c r="BJ238" s="108" t="s">
        <v>491</v>
      </c>
      <c r="BK238" s="108" t="s">
        <v>145</v>
      </c>
      <c r="BU238" s="108" t="s">
        <v>294</v>
      </c>
    </row>
    <row r="239" spans="1:73" ht="20.100000000000001" customHeight="1" x14ac:dyDescent="0.3">
      <c r="A239" s="108" t="s">
        <v>1335</v>
      </c>
      <c r="B239" s="108" t="s">
        <v>387</v>
      </c>
      <c r="D239" s="101">
        <v>44104</v>
      </c>
      <c r="E239" s="101">
        <v>45199</v>
      </c>
      <c r="H239" s="106" t="s">
        <v>216</v>
      </c>
      <c r="I239" s="106" t="s">
        <v>249</v>
      </c>
      <c r="J239" s="188" t="s">
        <v>294</v>
      </c>
      <c r="K239" s="108" t="s">
        <v>1336</v>
      </c>
      <c r="L239" s="108" t="s">
        <v>1337</v>
      </c>
      <c r="M239" s="108" t="s">
        <v>1338</v>
      </c>
      <c r="W239" s="106">
        <f t="shared" si="72"/>
        <v>0</v>
      </c>
      <c r="X239" s="106">
        <v>1</v>
      </c>
      <c r="AG239" s="106">
        <f t="shared" si="56"/>
        <v>1</v>
      </c>
      <c r="AH239" s="106">
        <f t="shared" si="57"/>
        <v>1</v>
      </c>
      <c r="AI239" s="106">
        <f t="shared" si="58"/>
        <v>0</v>
      </c>
      <c r="AJ239" s="106">
        <f t="shared" si="59"/>
        <v>0</v>
      </c>
      <c r="AK239" s="106">
        <f t="shared" si="60"/>
        <v>0</v>
      </c>
      <c r="AL239" s="106">
        <f t="shared" si="61"/>
        <v>0</v>
      </c>
      <c r="AM239" s="106">
        <f t="shared" si="62"/>
        <v>0</v>
      </c>
      <c r="AN239" s="106">
        <f t="shared" si="63"/>
        <v>0</v>
      </c>
      <c r="AO239" s="106">
        <f t="shared" si="64"/>
        <v>0</v>
      </c>
      <c r="AP239" s="106">
        <f t="shared" si="65"/>
        <v>0</v>
      </c>
      <c r="AQ239" s="199">
        <f t="shared" si="66"/>
        <v>1</v>
      </c>
      <c r="AS239" s="202"/>
      <c r="AT239" s="200">
        <v>0.5</v>
      </c>
      <c r="AU239" s="200">
        <v>0.5</v>
      </c>
      <c r="AX239" s="201"/>
      <c r="AY239" s="217"/>
      <c r="AZ239" s="217"/>
      <c r="BA239" s="217"/>
      <c r="BB239" s="217"/>
      <c r="BC239" s="201"/>
      <c r="BD239" s="200">
        <f t="shared" si="70"/>
        <v>1</v>
      </c>
      <c r="BE239" s="202">
        <f t="shared" si="71"/>
        <v>1</v>
      </c>
      <c r="BH239" s="108">
        <v>518657</v>
      </c>
      <c r="BI239" s="108">
        <v>175579</v>
      </c>
      <c r="BJ239" s="108" t="s">
        <v>806</v>
      </c>
      <c r="BK239" s="108" t="s">
        <v>151</v>
      </c>
      <c r="BU239" s="108" t="s">
        <v>294</v>
      </c>
    </row>
    <row r="240" spans="1:73" ht="20.100000000000001" customHeight="1" x14ac:dyDescent="0.3">
      <c r="A240" s="108" t="s">
        <v>1339</v>
      </c>
      <c r="B240" s="108" t="s">
        <v>393</v>
      </c>
      <c r="D240" s="101">
        <v>44169</v>
      </c>
      <c r="E240" s="101">
        <v>45264</v>
      </c>
      <c r="F240" s="101">
        <v>44670</v>
      </c>
      <c r="H240" s="106" t="s">
        <v>216</v>
      </c>
      <c r="I240" s="106" t="s">
        <v>249</v>
      </c>
      <c r="J240" s="188" t="s">
        <v>294</v>
      </c>
      <c r="K240" s="108" t="s">
        <v>1340</v>
      </c>
      <c r="L240" s="108" t="s">
        <v>1341</v>
      </c>
      <c r="M240" s="108" t="s">
        <v>1342</v>
      </c>
      <c r="P240" s="106">
        <v>1</v>
      </c>
      <c r="W240" s="106">
        <f t="shared" si="72"/>
        <v>1</v>
      </c>
      <c r="X240" s="106">
        <v>2</v>
      </c>
      <c r="AG240" s="106">
        <f t="shared" si="56"/>
        <v>2</v>
      </c>
      <c r="AH240" s="106">
        <f t="shared" si="57"/>
        <v>2</v>
      </c>
      <c r="AI240" s="106">
        <f t="shared" si="58"/>
        <v>0</v>
      </c>
      <c r="AJ240" s="106">
        <f t="shared" si="59"/>
        <v>-1</v>
      </c>
      <c r="AK240" s="106">
        <f t="shared" si="60"/>
        <v>0</v>
      </c>
      <c r="AL240" s="106">
        <f t="shared" si="61"/>
        <v>0</v>
      </c>
      <c r="AM240" s="106">
        <f t="shared" si="62"/>
        <v>0</v>
      </c>
      <c r="AN240" s="106">
        <f t="shared" si="63"/>
        <v>0</v>
      </c>
      <c r="AO240" s="106">
        <f t="shared" si="64"/>
        <v>0</v>
      </c>
      <c r="AP240" s="106">
        <f t="shared" si="65"/>
        <v>0</v>
      </c>
      <c r="AQ240" s="199">
        <f t="shared" si="66"/>
        <v>1</v>
      </c>
      <c r="AS240" s="202"/>
      <c r="AT240" s="200">
        <v>1</v>
      </c>
      <c r="AX240" s="201"/>
      <c r="AY240" s="217"/>
      <c r="AZ240" s="217"/>
      <c r="BA240" s="217"/>
      <c r="BB240" s="217"/>
      <c r="BC240" s="201"/>
      <c r="BD240" s="200">
        <f t="shared" si="70"/>
        <v>1</v>
      </c>
      <c r="BE240" s="202">
        <f t="shared" si="71"/>
        <v>1</v>
      </c>
      <c r="BH240" s="108">
        <v>520166</v>
      </c>
      <c r="BI240" s="108">
        <v>175305</v>
      </c>
      <c r="BJ240" s="108" t="s">
        <v>397</v>
      </c>
      <c r="BK240" s="108" t="s">
        <v>125</v>
      </c>
      <c r="BM240" s="108" t="s">
        <v>125</v>
      </c>
      <c r="BU240" s="108" t="s">
        <v>294</v>
      </c>
    </row>
    <row r="241" spans="1:73" ht="20.100000000000001" customHeight="1" x14ac:dyDescent="0.3">
      <c r="A241" s="108" t="s">
        <v>1343</v>
      </c>
      <c r="B241" s="108" t="s">
        <v>393</v>
      </c>
      <c r="D241" s="101">
        <v>44368</v>
      </c>
      <c r="E241" s="101">
        <v>45464</v>
      </c>
      <c r="F241" s="101">
        <v>44748</v>
      </c>
      <c r="H241" s="108" t="s">
        <v>216</v>
      </c>
      <c r="I241" s="106" t="s">
        <v>249</v>
      </c>
      <c r="J241" s="188" t="s">
        <v>294</v>
      </c>
      <c r="K241" s="108" t="s">
        <v>1344</v>
      </c>
      <c r="L241" s="108" t="s">
        <v>1345</v>
      </c>
      <c r="M241" s="108" t="s">
        <v>1346</v>
      </c>
      <c r="P241" s="106">
        <v>2</v>
      </c>
      <c r="W241" s="106">
        <f t="shared" si="72"/>
        <v>2</v>
      </c>
      <c r="X241" s="106">
        <v>7</v>
      </c>
      <c r="AG241" s="106">
        <f t="shared" si="56"/>
        <v>7</v>
      </c>
      <c r="AH241" s="106">
        <f t="shared" si="57"/>
        <v>7</v>
      </c>
      <c r="AI241" s="106">
        <f t="shared" si="58"/>
        <v>0</v>
      </c>
      <c r="AJ241" s="106">
        <f t="shared" si="59"/>
        <v>-2</v>
      </c>
      <c r="AK241" s="106">
        <f t="shared" si="60"/>
        <v>0</v>
      </c>
      <c r="AL241" s="106">
        <f t="shared" si="61"/>
        <v>0</v>
      </c>
      <c r="AM241" s="106">
        <f t="shared" si="62"/>
        <v>0</v>
      </c>
      <c r="AN241" s="106">
        <f t="shared" si="63"/>
        <v>0</v>
      </c>
      <c r="AO241" s="106">
        <f t="shared" si="64"/>
        <v>0</v>
      </c>
      <c r="AP241" s="106">
        <f t="shared" si="65"/>
        <v>0</v>
      </c>
      <c r="AQ241" s="199">
        <f t="shared" si="66"/>
        <v>5</v>
      </c>
      <c r="AS241" s="202"/>
      <c r="AT241" s="200">
        <v>2.5</v>
      </c>
      <c r="AU241" s="200">
        <v>2.5</v>
      </c>
      <c r="AX241" s="201"/>
      <c r="AY241" s="217"/>
      <c r="AZ241" s="217"/>
      <c r="BA241" s="217"/>
      <c r="BB241" s="217"/>
      <c r="BC241" s="201"/>
      <c r="BD241" s="200">
        <f t="shared" si="70"/>
        <v>5</v>
      </c>
      <c r="BE241" s="202">
        <f t="shared" si="71"/>
        <v>5</v>
      </c>
      <c r="BH241" s="108">
        <v>518353</v>
      </c>
      <c r="BI241" s="108">
        <v>175510</v>
      </c>
      <c r="BJ241" s="108" t="s">
        <v>806</v>
      </c>
      <c r="BK241" s="108" t="s">
        <v>151</v>
      </c>
      <c r="BO241" s="108" t="s">
        <v>129</v>
      </c>
      <c r="BP241" s="108" t="s">
        <v>1347</v>
      </c>
      <c r="BS241" s="108" t="s">
        <v>136</v>
      </c>
      <c r="BT241" s="108" t="s">
        <v>840</v>
      </c>
      <c r="BU241" s="108" t="s">
        <v>294</v>
      </c>
    </row>
    <row r="242" spans="1:73" ht="20.100000000000001" customHeight="1" x14ac:dyDescent="0.3">
      <c r="A242" s="108" t="s">
        <v>1348</v>
      </c>
      <c r="B242" s="108" t="s">
        <v>387</v>
      </c>
      <c r="D242" s="101">
        <v>44053</v>
      </c>
      <c r="E242" s="101">
        <v>45148</v>
      </c>
      <c r="H242" s="106" t="s">
        <v>216</v>
      </c>
      <c r="I242" s="106" t="s">
        <v>249</v>
      </c>
      <c r="J242" s="188" t="s">
        <v>294</v>
      </c>
      <c r="K242" s="108" t="s">
        <v>1349</v>
      </c>
      <c r="L242" s="108" t="s">
        <v>1350</v>
      </c>
      <c r="M242" s="108" t="s">
        <v>678</v>
      </c>
      <c r="Q242" s="106">
        <v>1</v>
      </c>
      <c r="W242" s="106">
        <f t="shared" si="72"/>
        <v>1</v>
      </c>
      <c r="AA242" s="106">
        <v>1</v>
      </c>
      <c r="AG242" s="106">
        <f t="shared" si="56"/>
        <v>1</v>
      </c>
      <c r="AH242" s="106">
        <f t="shared" si="57"/>
        <v>0</v>
      </c>
      <c r="AI242" s="106">
        <f t="shared" si="58"/>
        <v>0</v>
      </c>
      <c r="AJ242" s="106">
        <f t="shared" si="59"/>
        <v>0</v>
      </c>
      <c r="AK242" s="106">
        <f t="shared" si="60"/>
        <v>0</v>
      </c>
      <c r="AL242" s="106">
        <f t="shared" si="61"/>
        <v>0</v>
      </c>
      <c r="AM242" s="106">
        <f t="shared" si="62"/>
        <v>0</v>
      </c>
      <c r="AN242" s="106">
        <f t="shared" si="63"/>
        <v>0</v>
      </c>
      <c r="AO242" s="106">
        <f t="shared" si="64"/>
        <v>0</v>
      </c>
      <c r="AP242" s="106">
        <f t="shared" si="65"/>
        <v>0</v>
      </c>
      <c r="AQ242" s="199">
        <f t="shared" si="66"/>
        <v>0</v>
      </c>
      <c r="AS242" s="202"/>
      <c r="AT242" s="200">
        <v>0</v>
      </c>
      <c r="AX242" s="201"/>
      <c r="AY242" s="217"/>
      <c r="AZ242" s="217"/>
      <c r="BA242" s="217"/>
      <c r="BB242" s="217"/>
      <c r="BC242" s="201"/>
      <c r="BD242" s="200">
        <f t="shared" si="70"/>
        <v>0</v>
      </c>
      <c r="BE242" s="202">
        <f t="shared" si="71"/>
        <v>0</v>
      </c>
      <c r="BH242" s="108">
        <v>513542</v>
      </c>
      <c r="BI242" s="108">
        <v>169839</v>
      </c>
      <c r="BJ242" s="108" t="s">
        <v>491</v>
      </c>
      <c r="BK242" s="108" t="s">
        <v>145</v>
      </c>
      <c r="BU242" s="108" t="s">
        <v>294</v>
      </c>
    </row>
    <row r="243" spans="1:73" ht="20.100000000000001" customHeight="1" x14ac:dyDescent="0.3">
      <c r="A243" s="108" t="s">
        <v>1351</v>
      </c>
      <c r="B243" s="108" t="s">
        <v>400</v>
      </c>
      <c r="D243" s="101">
        <v>44090</v>
      </c>
      <c r="E243" s="101">
        <v>45185</v>
      </c>
      <c r="H243" s="106" t="s">
        <v>216</v>
      </c>
      <c r="I243" s="106" t="s">
        <v>249</v>
      </c>
      <c r="J243" s="188" t="s">
        <v>294</v>
      </c>
      <c r="K243" s="108" t="s">
        <v>1352</v>
      </c>
      <c r="L243" s="108" t="s">
        <v>1353</v>
      </c>
      <c r="M243" s="108" t="s">
        <v>1354</v>
      </c>
      <c r="W243" s="106">
        <f t="shared" si="72"/>
        <v>0</v>
      </c>
      <c r="Y243" s="106">
        <v>1</v>
      </c>
      <c r="AG243" s="106">
        <f t="shared" si="56"/>
        <v>1</v>
      </c>
      <c r="AH243" s="106">
        <f t="shared" si="57"/>
        <v>0</v>
      </c>
      <c r="AI243" s="106">
        <f t="shared" si="58"/>
        <v>1</v>
      </c>
      <c r="AJ243" s="106">
        <f t="shared" si="59"/>
        <v>0</v>
      </c>
      <c r="AK243" s="106">
        <f t="shared" si="60"/>
        <v>0</v>
      </c>
      <c r="AL243" s="106">
        <f t="shared" si="61"/>
        <v>0</v>
      </c>
      <c r="AM243" s="106">
        <f t="shared" si="62"/>
        <v>0</v>
      </c>
      <c r="AN243" s="106">
        <f t="shared" si="63"/>
        <v>0</v>
      </c>
      <c r="AO243" s="106">
        <f t="shared" si="64"/>
        <v>0</v>
      </c>
      <c r="AP243" s="106">
        <f t="shared" si="65"/>
        <v>0</v>
      </c>
      <c r="AQ243" s="199">
        <f t="shared" si="66"/>
        <v>1</v>
      </c>
      <c r="AS243" s="202"/>
      <c r="AT243" s="200">
        <v>0.5</v>
      </c>
      <c r="AU243" s="200">
        <v>0.5</v>
      </c>
      <c r="AX243" s="201"/>
      <c r="AY243" s="217"/>
      <c r="AZ243" s="217"/>
      <c r="BA243" s="217"/>
      <c r="BB243" s="217"/>
      <c r="BC243" s="201"/>
      <c r="BD243" s="200">
        <f t="shared" si="70"/>
        <v>1</v>
      </c>
      <c r="BE243" s="202">
        <f t="shared" si="71"/>
        <v>1</v>
      </c>
      <c r="BH243" s="108">
        <v>521750</v>
      </c>
      <c r="BI243" s="108">
        <v>176384</v>
      </c>
      <c r="BJ243" s="108" t="s">
        <v>467</v>
      </c>
      <c r="BK243" s="108" t="s">
        <v>163</v>
      </c>
      <c r="BO243" s="108" t="s">
        <v>129</v>
      </c>
      <c r="BP243" s="108" t="s">
        <v>1355</v>
      </c>
      <c r="BS243" s="108" t="s">
        <v>136</v>
      </c>
      <c r="BT243" s="108" t="s">
        <v>584</v>
      </c>
      <c r="BU243" s="108" t="s">
        <v>294</v>
      </c>
    </row>
    <row r="244" spans="1:73" ht="20.100000000000001" customHeight="1" x14ac:dyDescent="0.3">
      <c r="A244" s="108" t="s">
        <v>1356</v>
      </c>
      <c r="B244" s="108" t="s">
        <v>400</v>
      </c>
      <c r="C244" s="108" t="s">
        <v>223</v>
      </c>
      <c r="D244" s="101">
        <v>44062</v>
      </c>
      <c r="E244" s="101">
        <v>45157</v>
      </c>
      <c r="H244" s="106" t="s">
        <v>216</v>
      </c>
      <c r="I244" s="106" t="s">
        <v>249</v>
      </c>
      <c r="J244" s="188" t="s">
        <v>294</v>
      </c>
      <c r="K244" s="108" t="s">
        <v>1357</v>
      </c>
      <c r="L244" s="108" t="s">
        <v>1358</v>
      </c>
      <c r="M244" s="108" t="s">
        <v>507</v>
      </c>
      <c r="W244" s="106">
        <f t="shared" si="72"/>
        <v>0</v>
      </c>
      <c r="X244" s="106">
        <v>1</v>
      </c>
      <c r="AG244" s="106">
        <f t="shared" si="56"/>
        <v>1</v>
      </c>
      <c r="AH244" s="106">
        <f t="shared" si="57"/>
        <v>1</v>
      </c>
      <c r="AI244" s="106">
        <f t="shared" si="58"/>
        <v>0</v>
      </c>
      <c r="AJ244" s="106">
        <f t="shared" si="59"/>
        <v>0</v>
      </c>
      <c r="AK244" s="106">
        <f t="shared" si="60"/>
        <v>0</v>
      </c>
      <c r="AL244" s="106">
        <f t="shared" si="61"/>
        <v>0</v>
      </c>
      <c r="AM244" s="106">
        <f t="shared" si="62"/>
        <v>0</v>
      </c>
      <c r="AN244" s="106">
        <f t="shared" si="63"/>
        <v>0</v>
      </c>
      <c r="AO244" s="106">
        <f t="shared" si="64"/>
        <v>0</v>
      </c>
      <c r="AP244" s="106">
        <f t="shared" si="65"/>
        <v>0</v>
      </c>
      <c r="AQ244" s="199">
        <f t="shared" si="66"/>
        <v>1</v>
      </c>
      <c r="AS244" s="202"/>
      <c r="AT244" s="200">
        <v>0.5</v>
      </c>
      <c r="AU244" s="200">
        <v>0.5</v>
      </c>
      <c r="AX244" s="201"/>
      <c r="AY244" s="217"/>
      <c r="AZ244" s="217"/>
      <c r="BA244" s="217"/>
      <c r="BB244" s="217"/>
      <c r="BC244" s="201"/>
      <c r="BD244" s="200">
        <f t="shared" si="70"/>
        <v>1</v>
      </c>
      <c r="BE244" s="202">
        <f t="shared" si="71"/>
        <v>1</v>
      </c>
      <c r="BH244" s="108">
        <v>515402</v>
      </c>
      <c r="BI244" s="108">
        <v>171660</v>
      </c>
      <c r="BJ244" s="108" t="s">
        <v>427</v>
      </c>
      <c r="BK244" s="108" t="s">
        <v>162</v>
      </c>
      <c r="BU244" s="108" t="s">
        <v>294</v>
      </c>
    </row>
    <row r="245" spans="1:73" ht="20.100000000000001" customHeight="1" x14ac:dyDescent="0.3">
      <c r="A245" s="108" t="s">
        <v>1359</v>
      </c>
      <c r="B245" s="108" t="s">
        <v>423</v>
      </c>
      <c r="D245" s="101">
        <v>44355</v>
      </c>
      <c r="E245" s="101">
        <v>45451</v>
      </c>
      <c r="H245" s="108" t="s">
        <v>216</v>
      </c>
      <c r="I245" s="106" t="s">
        <v>249</v>
      </c>
      <c r="J245" s="188" t="s">
        <v>294</v>
      </c>
      <c r="K245" s="108" t="s">
        <v>1360</v>
      </c>
      <c r="L245" s="108" t="s">
        <v>1361</v>
      </c>
      <c r="M245" s="108" t="s">
        <v>1362</v>
      </c>
      <c r="W245" s="106">
        <f t="shared" si="72"/>
        <v>0</v>
      </c>
      <c r="X245" s="106">
        <v>4</v>
      </c>
      <c r="AG245" s="106">
        <f t="shared" si="56"/>
        <v>4</v>
      </c>
      <c r="AH245" s="106">
        <f t="shared" si="57"/>
        <v>4</v>
      </c>
      <c r="AI245" s="106">
        <f t="shared" si="58"/>
        <v>0</v>
      </c>
      <c r="AJ245" s="106">
        <f t="shared" si="59"/>
        <v>0</v>
      </c>
      <c r="AK245" s="106">
        <f t="shared" si="60"/>
        <v>0</v>
      </c>
      <c r="AL245" s="106">
        <f t="shared" si="61"/>
        <v>0</v>
      </c>
      <c r="AM245" s="106">
        <f t="shared" si="62"/>
        <v>0</v>
      </c>
      <c r="AN245" s="106">
        <f t="shared" si="63"/>
        <v>0</v>
      </c>
      <c r="AO245" s="106">
        <f t="shared" si="64"/>
        <v>0</v>
      </c>
      <c r="AP245" s="106">
        <f t="shared" si="65"/>
        <v>0</v>
      </c>
      <c r="AQ245" s="199">
        <f t="shared" si="66"/>
        <v>4</v>
      </c>
      <c r="AS245" s="202"/>
      <c r="AT245" s="200">
        <v>2</v>
      </c>
      <c r="AU245" s="200">
        <v>2</v>
      </c>
      <c r="AX245" s="201"/>
      <c r="AY245" s="217"/>
      <c r="AZ245" s="217"/>
      <c r="BA245" s="217"/>
      <c r="BB245" s="217"/>
      <c r="BC245" s="201"/>
      <c r="BD245" s="200">
        <f t="shared" si="70"/>
        <v>4</v>
      </c>
      <c r="BE245" s="202">
        <f t="shared" si="71"/>
        <v>4</v>
      </c>
      <c r="BH245" s="108">
        <v>515975</v>
      </c>
      <c r="BI245" s="108">
        <v>173091</v>
      </c>
      <c r="BJ245" s="108" t="s">
        <v>452</v>
      </c>
      <c r="BK245" s="108" t="s">
        <v>153</v>
      </c>
      <c r="BM245" s="108" t="s">
        <v>130</v>
      </c>
      <c r="BU245" s="108" t="s">
        <v>294</v>
      </c>
    </row>
    <row r="246" spans="1:73" ht="20.100000000000001" customHeight="1" x14ac:dyDescent="0.3">
      <c r="A246" s="108" t="s">
        <v>1363</v>
      </c>
      <c r="B246" s="108" t="s">
        <v>387</v>
      </c>
      <c r="D246" s="101">
        <v>44587</v>
      </c>
      <c r="E246" s="101">
        <v>45683</v>
      </c>
      <c r="H246" s="108" t="s">
        <v>216</v>
      </c>
      <c r="I246" s="106" t="s">
        <v>249</v>
      </c>
      <c r="J246" s="188" t="s">
        <v>294</v>
      </c>
      <c r="K246" s="108" t="s">
        <v>1364</v>
      </c>
      <c r="L246" s="108" t="s">
        <v>1365</v>
      </c>
      <c r="M246" s="108" t="s">
        <v>1366</v>
      </c>
      <c r="W246" s="106">
        <f t="shared" si="72"/>
        <v>0</v>
      </c>
      <c r="X246" s="106">
        <v>4</v>
      </c>
      <c r="Y246" s="106">
        <v>4</v>
      </c>
      <c r="Z246" s="106">
        <v>1</v>
      </c>
      <c r="AG246" s="106">
        <f t="shared" si="56"/>
        <v>9</v>
      </c>
      <c r="AH246" s="106">
        <f t="shared" si="57"/>
        <v>4</v>
      </c>
      <c r="AI246" s="106">
        <f t="shared" si="58"/>
        <v>4</v>
      </c>
      <c r="AJ246" s="106">
        <f t="shared" si="59"/>
        <v>1</v>
      </c>
      <c r="AK246" s="106">
        <f t="shared" si="60"/>
        <v>0</v>
      </c>
      <c r="AL246" s="106">
        <f t="shared" si="61"/>
        <v>0</v>
      </c>
      <c r="AM246" s="106">
        <f t="shared" si="62"/>
        <v>0</v>
      </c>
      <c r="AN246" s="106">
        <f t="shared" si="63"/>
        <v>0</v>
      </c>
      <c r="AO246" s="106">
        <f t="shared" si="64"/>
        <v>0</v>
      </c>
      <c r="AP246" s="106">
        <f t="shared" si="65"/>
        <v>0</v>
      </c>
      <c r="AQ246" s="199">
        <f t="shared" si="66"/>
        <v>9</v>
      </c>
      <c r="AS246" s="202"/>
      <c r="AU246" s="200">
        <v>4.5</v>
      </c>
      <c r="AV246" s="200">
        <v>4.5</v>
      </c>
      <c r="AX246" s="201"/>
      <c r="AY246" s="217"/>
      <c r="AZ246" s="217"/>
      <c r="BA246" s="217"/>
      <c r="BB246" s="217"/>
      <c r="BC246" s="201"/>
      <c r="BD246" s="200">
        <f t="shared" si="70"/>
        <v>9</v>
      </c>
      <c r="BE246" s="202">
        <f t="shared" si="71"/>
        <v>9</v>
      </c>
      <c r="BH246" s="108">
        <v>516182</v>
      </c>
      <c r="BI246" s="108">
        <v>173653</v>
      </c>
      <c r="BJ246" s="108" t="s">
        <v>409</v>
      </c>
      <c r="BK246" s="108" t="s">
        <v>155</v>
      </c>
      <c r="BM246" s="108" t="s">
        <v>130</v>
      </c>
      <c r="BU246" s="108" t="s">
        <v>294</v>
      </c>
    </row>
    <row r="247" spans="1:73" ht="20.100000000000001" customHeight="1" x14ac:dyDescent="0.3">
      <c r="A247" s="108" t="s">
        <v>1367</v>
      </c>
      <c r="B247" s="108" t="s">
        <v>400</v>
      </c>
      <c r="D247" s="101">
        <v>44336</v>
      </c>
      <c r="E247" s="101">
        <v>45432</v>
      </c>
      <c r="H247" s="106" t="s">
        <v>216</v>
      </c>
      <c r="I247" s="106" t="s">
        <v>249</v>
      </c>
      <c r="J247" s="188" t="s">
        <v>294</v>
      </c>
      <c r="K247" s="108" t="s">
        <v>1368</v>
      </c>
      <c r="L247" s="108" t="s">
        <v>1369</v>
      </c>
      <c r="M247" s="108" t="s">
        <v>1370</v>
      </c>
      <c r="W247" s="106">
        <f t="shared" si="72"/>
        <v>0</v>
      </c>
      <c r="X247" s="106">
        <v>4</v>
      </c>
      <c r="AG247" s="106">
        <f t="shared" si="56"/>
        <v>4</v>
      </c>
      <c r="AH247" s="106">
        <f t="shared" si="57"/>
        <v>4</v>
      </c>
      <c r="AI247" s="106">
        <f t="shared" si="58"/>
        <v>0</v>
      </c>
      <c r="AJ247" s="106">
        <f t="shared" si="59"/>
        <v>0</v>
      </c>
      <c r="AK247" s="106">
        <f t="shared" si="60"/>
        <v>0</v>
      </c>
      <c r="AL247" s="106">
        <f t="shared" si="61"/>
        <v>0</v>
      </c>
      <c r="AM247" s="106">
        <f t="shared" si="62"/>
        <v>0</v>
      </c>
      <c r="AN247" s="106">
        <f t="shared" si="63"/>
        <v>0</v>
      </c>
      <c r="AO247" s="106">
        <f t="shared" si="64"/>
        <v>0</v>
      </c>
      <c r="AP247" s="106">
        <f t="shared" si="65"/>
        <v>0</v>
      </c>
      <c r="AQ247" s="199">
        <f t="shared" si="66"/>
        <v>4</v>
      </c>
      <c r="AS247" s="202"/>
      <c r="AU247" s="200">
        <v>4</v>
      </c>
      <c r="AX247" s="201"/>
      <c r="AY247" s="217"/>
      <c r="AZ247" s="217"/>
      <c r="BA247" s="217"/>
      <c r="BB247" s="217"/>
      <c r="BC247" s="201"/>
      <c r="BD247" s="200">
        <f t="shared" si="70"/>
        <v>4</v>
      </c>
      <c r="BE247" s="202">
        <f t="shared" si="71"/>
        <v>4</v>
      </c>
      <c r="BH247" s="108">
        <v>515605</v>
      </c>
      <c r="BI247" s="108">
        <v>173100</v>
      </c>
      <c r="BJ247" s="108" t="s">
        <v>452</v>
      </c>
      <c r="BK247" s="108" t="s">
        <v>153</v>
      </c>
      <c r="BM247" s="108" t="s">
        <v>130</v>
      </c>
      <c r="BU247" s="108" t="s">
        <v>294</v>
      </c>
    </row>
    <row r="248" spans="1:73" ht="20.100000000000001" customHeight="1" x14ac:dyDescent="0.3">
      <c r="A248" s="108" t="s">
        <v>1371</v>
      </c>
      <c r="B248" s="108" t="s">
        <v>518</v>
      </c>
      <c r="D248" s="101">
        <v>44239</v>
      </c>
      <c r="E248" s="101">
        <v>45334</v>
      </c>
      <c r="H248" s="106" t="s">
        <v>216</v>
      </c>
      <c r="I248" s="106" t="s">
        <v>249</v>
      </c>
      <c r="J248" s="188" t="s">
        <v>294</v>
      </c>
      <c r="K248" s="108" t="s">
        <v>1372</v>
      </c>
      <c r="L248" s="108" t="s">
        <v>1373</v>
      </c>
      <c r="M248" s="108" t="s">
        <v>1374</v>
      </c>
      <c r="W248" s="106">
        <f t="shared" si="72"/>
        <v>0</v>
      </c>
      <c r="X248" s="106">
        <v>1</v>
      </c>
      <c r="AG248" s="106">
        <f t="shared" si="56"/>
        <v>1</v>
      </c>
      <c r="AH248" s="106">
        <f t="shared" si="57"/>
        <v>1</v>
      </c>
      <c r="AI248" s="106">
        <f t="shared" si="58"/>
        <v>0</v>
      </c>
      <c r="AJ248" s="106">
        <f t="shared" si="59"/>
        <v>0</v>
      </c>
      <c r="AK248" s="106">
        <f t="shared" si="60"/>
        <v>0</v>
      </c>
      <c r="AL248" s="106">
        <f t="shared" si="61"/>
        <v>0</v>
      </c>
      <c r="AM248" s="106">
        <f t="shared" si="62"/>
        <v>0</v>
      </c>
      <c r="AN248" s="106">
        <f t="shared" si="63"/>
        <v>0</v>
      </c>
      <c r="AO248" s="106">
        <f t="shared" si="64"/>
        <v>0</v>
      </c>
      <c r="AP248" s="106">
        <f t="shared" si="65"/>
        <v>0</v>
      </c>
      <c r="AQ248" s="199">
        <f t="shared" si="66"/>
        <v>1</v>
      </c>
      <c r="AS248" s="202"/>
      <c r="AT248" s="200">
        <v>0.5</v>
      </c>
      <c r="AU248" s="200">
        <v>0.5</v>
      </c>
      <c r="AX248" s="201"/>
      <c r="AY248" s="217"/>
      <c r="AZ248" s="217"/>
      <c r="BA248" s="217"/>
      <c r="BB248" s="217"/>
      <c r="BC248" s="201"/>
      <c r="BD248" s="200">
        <f t="shared" si="70"/>
        <v>1</v>
      </c>
      <c r="BE248" s="202">
        <f t="shared" si="71"/>
        <v>1</v>
      </c>
      <c r="BH248" s="108">
        <v>521239</v>
      </c>
      <c r="BI248" s="108">
        <v>176042</v>
      </c>
      <c r="BJ248" s="108" t="s">
        <v>467</v>
      </c>
      <c r="BK248" s="108" t="s">
        <v>163</v>
      </c>
      <c r="BO248" s="108" t="s">
        <v>129</v>
      </c>
      <c r="BP248" s="108" t="s">
        <v>634</v>
      </c>
      <c r="BS248" s="108" t="s">
        <v>136</v>
      </c>
      <c r="BT248" s="108" t="s">
        <v>469</v>
      </c>
      <c r="BU248" s="108" t="s">
        <v>294</v>
      </c>
    </row>
    <row r="249" spans="1:73" ht="20.100000000000001" customHeight="1" x14ac:dyDescent="0.3">
      <c r="A249" s="108" t="s">
        <v>1375</v>
      </c>
      <c r="B249" s="108" t="s">
        <v>400</v>
      </c>
      <c r="D249" s="101">
        <v>44106</v>
      </c>
      <c r="E249" s="101">
        <v>45201</v>
      </c>
      <c r="H249" s="108" t="s">
        <v>216</v>
      </c>
      <c r="I249" s="106" t="s">
        <v>249</v>
      </c>
      <c r="J249" s="188" t="s">
        <v>294</v>
      </c>
      <c r="K249" s="108" t="s">
        <v>1376</v>
      </c>
      <c r="L249" s="108" t="s">
        <v>1377</v>
      </c>
      <c r="M249" s="108" t="s">
        <v>1378</v>
      </c>
      <c r="Q249" s="106">
        <v>1</v>
      </c>
      <c r="W249" s="106">
        <f t="shared" si="72"/>
        <v>1</v>
      </c>
      <c r="AA249" s="106">
        <v>1</v>
      </c>
      <c r="AG249" s="106">
        <f t="shared" si="56"/>
        <v>1</v>
      </c>
      <c r="AH249" s="106">
        <f t="shared" si="57"/>
        <v>0</v>
      </c>
      <c r="AI249" s="106">
        <f t="shared" si="58"/>
        <v>0</v>
      </c>
      <c r="AJ249" s="106">
        <f t="shared" si="59"/>
        <v>0</v>
      </c>
      <c r="AK249" s="106">
        <f t="shared" si="60"/>
        <v>0</v>
      </c>
      <c r="AL249" s="106">
        <f t="shared" si="61"/>
        <v>0</v>
      </c>
      <c r="AM249" s="106">
        <f t="shared" si="62"/>
        <v>0</v>
      </c>
      <c r="AN249" s="106">
        <f t="shared" si="63"/>
        <v>0</v>
      </c>
      <c r="AO249" s="106">
        <f t="shared" si="64"/>
        <v>0</v>
      </c>
      <c r="AP249" s="106">
        <f t="shared" si="65"/>
        <v>0</v>
      </c>
      <c r="AQ249" s="199">
        <f t="shared" si="66"/>
        <v>0</v>
      </c>
      <c r="AS249" s="202"/>
      <c r="AT249" s="200">
        <v>0</v>
      </c>
      <c r="AX249" s="201"/>
      <c r="AY249" s="217"/>
      <c r="AZ249" s="217"/>
      <c r="BA249" s="217"/>
      <c r="BB249" s="217"/>
      <c r="BC249" s="201"/>
      <c r="BD249" s="200">
        <f t="shared" si="70"/>
        <v>0</v>
      </c>
      <c r="BE249" s="202">
        <f t="shared" si="71"/>
        <v>0</v>
      </c>
      <c r="BH249" s="108">
        <v>513956</v>
      </c>
      <c r="BI249" s="108">
        <v>171140</v>
      </c>
      <c r="BJ249" s="108" t="s">
        <v>427</v>
      </c>
      <c r="BK249" s="108" t="s">
        <v>162</v>
      </c>
    </row>
    <row r="250" spans="1:73" ht="20.100000000000001" customHeight="1" x14ac:dyDescent="0.3">
      <c r="A250" s="108" t="s">
        <v>1379</v>
      </c>
      <c r="B250" s="108" t="s">
        <v>400</v>
      </c>
      <c r="C250" s="108" t="s">
        <v>223</v>
      </c>
      <c r="D250" s="101">
        <v>44068</v>
      </c>
      <c r="E250" s="101">
        <v>45163</v>
      </c>
      <c r="H250" s="108" t="s">
        <v>216</v>
      </c>
      <c r="I250" s="106" t="s">
        <v>249</v>
      </c>
      <c r="J250" s="188" t="s">
        <v>294</v>
      </c>
      <c r="K250" s="108" t="s">
        <v>1380</v>
      </c>
      <c r="L250" s="108" t="s">
        <v>1381</v>
      </c>
      <c r="M250" s="108" t="s">
        <v>1382</v>
      </c>
      <c r="W250" s="106">
        <f t="shared" si="72"/>
        <v>0</v>
      </c>
      <c r="X250" s="106">
        <v>2</v>
      </c>
      <c r="AG250" s="106">
        <f t="shared" si="56"/>
        <v>2</v>
      </c>
      <c r="AH250" s="106">
        <f t="shared" si="57"/>
        <v>2</v>
      </c>
      <c r="AI250" s="106">
        <f t="shared" si="58"/>
        <v>0</v>
      </c>
      <c r="AJ250" s="106">
        <f t="shared" si="59"/>
        <v>0</v>
      </c>
      <c r="AK250" s="106">
        <f t="shared" si="60"/>
        <v>0</v>
      </c>
      <c r="AL250" s="106">
        <f t="shared" si="61"/>
        <v>0</v>
      </c>
      <c r="AM250" s="106">
        <f t="shared" si="62"/>
        <v>0</v>
      </c>
      <c r="AN250" s="106">
        <f t="shared" si="63"/>
        <v>0</v>
      </c>
      <c r="AO250" s="106">
        <f t="shared" si="64"/>
        <v>0</v>
      </c>
      <c r="AP250" s="106">
        <f t="shared" si="65"/>
        <v>0</v>
      </c>
      <c r="AQ250" s="199">
        <f t="shared" si="66"/>
        <v>2</v>
      </c>
      <c r="AS250" s="202"/>
      <c r="AT250" s="200">
        <v>1</v>
      </c>
      <c r="AU250" s="200">
        <v>1</v>
      </c>
      <c r="AX250" s="201"/>
      <c r="AY250" s="217"/>
      <c r="AZ250" s="217"/>
      <c r="BA250" s="217"/>
      <c r="BB250" s="217"/>
      <c r="BC250" s="201"/>
      <c r="BD250" s="200">
        <f t="shared" si="70"/>
        <v>2</v>
      </c>
      <c r="BE250" s="202">
        <f t="shared" si="71"/>
        <v>2</v>
      </c>
      <c r="BH250" s="108">
        <v>514296</v>
      </c>
      <c r="BI250" s="108">
        <v>170824</v>
      </c>
      <c r="BJ250" s="108" t="s">
        <v>427</v>
      </c>
      <c r="BK250" s="108" t="s">
        <v>162</v>
      </c>
      <c r="BO250" s="108" t="s">
        <v>129</v>
      </c>
      <c r="BP250" s="108" t="s">
        <v>428</v>
      </c>
      <c r="BS250" s="108" t="s">
        <v>136</v>
      </c>
      <c r="BT250" s="108" t="s">
        <v>429</v>
      </c>
    </row>
    <row r="251" spans="1:73" ht="20.100000000000001" customHeight="1" x14ac:dyDescent="0.3">
      <c r="A251" s="108" t="s">
        <v>1383</v>
      </c>
      <c r="B251" s="108" t="s">
        <v>400</v>
      </c>
      <c r="D251" s="101">
        <v>44179</v>
      </c>
      <c r="E251" s="101">
        <v>45274</v>
      </c>
      <c r="H251" s="106" t="s">
        <v>216</v>
      </c>
      <c r="I251" s="106" t="s">
        <v>249</v>
      </c>
      <c r="J251" s="188" t="s">
        <v>294</v>
      </c>
      <c r="K251" s="108" t="s">
        <v>1384</v>
      </c>
      <c r="L251" s="108" t="s">
        <v>1385</v>
      </c>
      <c r="M251" s="108" t="s">
        <v>1386</v>
      </c>
      <c r="W251" s="106">
        <f t="shared" si="72"/>
        <v>0</v>
      </c>
      <c r="Y251" s="106">
        <v>1</v>
      </c>
      <c r="AG251" s="106">
        <f t="shared" si="56"/>
        <v>1</v>
      </c>
      <c r="AH251" s="106">
        <f t="shared" si="57"/>
        <v>0</v>
      </c>
      <c r="AI251" s="106">
        <f t="shared" si="58"/>
        <v>1</v>
      </c>
      <c r="AJ251" s="106">
        <f t="shared" si="59"/>
        <v>0</v>
      </c>
      <c r="AK251" s="106">
        <f t="shared" si="60"/>
        <v>0</v>
      </c>
      <c r="AL251" s="106">
        <f t="shared" si="61"/>
        <v>0</v>
      </c>
      <c r="AM251" s="106">
        <f t="shared" si="62"/>
        <v>0</v>
      </c>
      <c r="AN251" s="106">
        <f t="shared" si="63"/>
        <v>0</v>
      </c>
      <c r="AO251" s="106">
        <f t="shared" si="64"/>
        <v>0</v>
      </c>
      <c r="AP251" s="106">
        <f t="shared" si="65"/>
        <v>0</v>
      </c>
      <c r="AQ251" s="199">
        <f t="shared" si="66"/>
        <v>1</v>
      </c>
      <c r="AS251" s="202"/>
      <c r="AT251" s="200">
        <v>0.5</v>
      </c>
      <c r="AU251" s="200">
        <v>0.5</v>
      </c>
      <c r="AX251" s="201"/>
      <c r="AY251" s="217"/>
      <c r="AZ251" s="217"/>
      <c r="BA251" s="217"/>
      <c r="BB251" s="217"/>
      <c r="BC251" s="201"/>
      <c r="BD251" s="200">
        <f t="shared" si="70"/>
        <v>1</v>
      </c>
      <c r="BE251" s="202">
        <f t="shared" si="71"/>
        <v>1</v>
      </c>
      <c r="BH251" s="108">
        <v>515502</v>
      </c>
      <c r="BI251" s="108">
        <v>173093</v>
      </c>
      <c r="BJ251" s="108" t="s">
        <v>452</v>
      </c>
      <c r="BK251" s="108" t="s">
        <v>153</v>
      </c>
      <c r="BO251" s="108" t="s">
        <v>129</v>
      </c>
      <c r="BP251" s="108" t="s">
        <v>622</v>
      </c>
      <c r="BS251" s="108" t="s">
        <v>136</v>
      </c>
      <c r="BT251" s="108" t="s">
        <v>623</v>
      </c>
      <c r="BU251" s="108" t="s">
        <v>294</v>
      </c>
    </row>
    <row r="252" spans="1:73" ht="20.100000000000001" customHeight="1" x14ac:dyDescent="0.3">
      <c r="A252" s="108" t="s">
        <v>1387</v>
      </c>
      <c r="B252" s="108" t="s">
        <v>400</v>
      </c>
      <c r="C252" s="108" t="s">
        <v>223</v>
      </c>
      <c r="D252" s="101">
        <v>44127</v>
      </c>
      <c r="E252" s="101">
        <v>45222</v>
      </c>
      <c r="H252" s="106" t="s">
        <v>216</v>
      </c>
      <c r="I252" s="106" t="s">
        <v>249</v>
      </c>
      <c r="J252" s="188" t="s">
        <v>294</v>
      </c>
      <c r="K252" s="108" t="s">
        <v>1388</v>
      </c>
      <c r="L252" s="108" t="s">
        <v>1389</v>
      </c>
      <c r="M252" s="108" t="s">
        <v>1390</v>
      </c>
      <c r="W252" s="106">
        <f t="shared" si="72"/>
        <v>0</v>
      </c>
      <c r="Z252" s="106">
        <v>1</v>
      </c>
      <c r="AG252" s="106">
        <f t="shared" si="56"/>
        <v>1</v>
      </c>
      <c r="AH252" s="106">
        <f t="shared" si="57"/>
        <v>0</v>
      </c>
      <c r="AI252" s="106">
        <f t="shared" si="58"/>
        <v>0</v>
      </c>
      <c r="AJ252" s="106">
        <f t="shared" si="59"/>
        <v>1</v>
      </c>
      <c r="AK252" s="106">
        <f t="shared" si="60"/>
        <v>0</v>
      </c>
      <c r="AL252" s="106">
        <f t="shared" si="61"/>
        <v>0</v>
      </c>
      <c r="AM252" s="106">
        <f t="shared" si="62"/>
        <v>0</v>
      </c>
      <c r="AN252" s="106">
        <f t="shared" si="63"/>
        <v>0</v>
      </c>
      <c r="AO252" s="106">
        <f t="shared" si="64"/>
        <v>0</v>
      </c>
      <c r="AP252" s="106">
        <f t="shared" si="65"/>
        <v>0</v>
      </c>
      <c r="AQ252" s="199">
        <f t="shared" si="66"/>
        <v>1</v>
      </c>
      <c r="AS252" s="202"/>
      <c r="AT252" s="200">
        <v>0.5</v>
      </c>
      <c r="AU252" s="200">
        <v>0.5</v>
      </c>
      <c r="AX252" s="201"/>
      <c r="AY252" s="217"/>
      <c r="AZ252" s="217"/>
      <c r="BA252" s="217"/>
      <c r="BB252" s="217"/>
      <c r="BC252" s="201"/>
      <c r="BD252" s="200">
        <f t="shared" si="70"/>
        <v>1</v>
      </c>
      <c r="BE252" s="202">
        <f t="shared" si="71"/>
        <v>1</v>
      </c>
      <c r="BH252" s="108">
        <v>516240</v>
      </c>
      <c r="BI252" s="108">
        <v>173173</v>
      </c>
      <c r="BJ252" s="108" t="s">
        <v>409</v>
      </c>
      <c r="BK252" s="108" t="s">
        <v>155</v>
      </c>
      <c r="BM252" s="108" t="s">
        <v>130</v>
      </c>
      <c r="BU252" s="108" t="s">
        <v>294</v>
      </c>
    </row>
    <row r="253" spans="1:73" ht="20.100000000000001" customHeight="1" x14ac:dyDescent="0.3">
      <c r="A253" s="108" t="s">
        <v>1391</v>
      </c>
      <c r="B253" s="108" t="s">
        <v>400</v>
      </c>
      <c r="C253" s="108" t="s">
        <v>223</v>
      </c>
      <c r="D253" s="101">
        <v>44225</v>
      </c>
      <c r="E253" s="101">
        <v>45320</v>
      </c>
      <c r="H253" s="106" t="s">
        <v>216</v>
      </c>
      <c r="I253" s="106" t="s">
        <v>249</v>
      </c>
      <c r="J253" s="188" t="s">
        <v>294</v>
      </c>
      <c r="K253" s="108" t="s">
        <v>1392</v>
      </c>
      <c r="L253" s="108" t="s">
        <v>1393</v>
      </c>
      <c r="M253" s="106" t="s">
        <v>1144</v>
      </c>
      <c r="W253" s="106">
        <f t="shared" si="72"/>
        <v>0</v>
      </c>
      <c r="X253" s="106">
        <v>21</v>
      </c>
      <c r="Y253" s="106">
        <v>10</v>
      </c>
      <c r="AG253" s="106">
        <f t="shared" si="56"/>
        <v>31</v>
      </c>
      <c r="AH253" s="106">
        <f t="shared" si="57"/>
        <v>21</v>
      </c>
      <c r="AI253" s="106">
        <f t="shared" si="58"/>
        <v>10</v>
      </c>
      <c r="AJ253" s="106">
        <f t="shared" si="59"/>
        <v>0</v>
      </c>
      <c r="AK253" s="106">
        <f t="shared" si="60"/>
        <v>0</v>
      </c>
      <c r="AL253" s="106">
        <f t="shared" si="61"/>
        <v>0</v>
      </c>
      <c r="AM253" s="106">
        <f t="shared" si="62"/>
        <v>0</v>
      </c>
      <c r="AN253" s="106">
        <f t="shared" si="63"/>
        <v>0</v>
      </c>
      <c r="AO253" s="106">
        <f t="shared" si="64"/>
        <v>0</v>
      </c>
      <c r="AP253" s="106">
        <f t="shared" si="65"/>
        <v>0</v>
      </c>
      <c r="AQ253" s="199">
        <f t="shared" si="66"/>
        <v>31</v>
      </c>
      <c r="AR253" s="200" t="s">
        <v>294</v>
      </c>
      <c r="AS253" s="202"/>
      <c r="AU253" s="200">
        <v>7.75</v>
      </c>
      <c r="AV253" s="200">
        <v>7.75</v>
      </c>
      <c r="AW253" s="200">
        <v>7.75</v>
      </c>
      <c r="AX253" s="201">
        <v>7.75</v>
      </c>
      <c r="AY253" s="217"/>
      <c r="AZ253" s="217"/>
      <c r="BA253" s="217"/>
      <c r="BB253" s="217"/>
      <c r="BC253" s="201"/>
      <c r="BD253" s="200">
        <f t="shared" si="70"/>
        <v>31</v>
      </c>
      <c r="BE253" s="202">
        <f t="shared" si="71"/>
        <v>31</v>
      </c>
      <c r="BH253" s="108">
        <v>519533</v>
      </c>
      <c r="BI253" s="108">
        <v>176694</v>
      </c>
      <c r="BJ253" s="108" t="s">
        <v>498</v>
      </c>
      <c r="BK253" s="108" t="s">
        <v>149</v>
      </c>
      <c r="BU253" s="108" t="s">
        <v>294</v>
      </c>
    </row>
    <row r="254" spans="1:73" ht="20.100000000000001" customHeight="1" x14ac:dyDescent="0.3">
      <c r="A254" s="108" t="s">
        <v>1394</v>
      </c>
      <c r="B254" s="108" t="s">
        <v>400</v>
      </c>
      <c r="D254" s="101">
        <v>44469</v>
      </c>
      <c r="E254" s="101">
        <v>45565</v>
      </c>
      <c r="H254" s="106" t="s">
        <v>216</v>
      </c>
      <c r="I254" s="106" t="s">
        <v>249</v>
      </c>
      <c r="J254" s="188" t="s">
        <v>294</v>
      </c>
      <c r="K254" s="108" t="s">
        <v>1395</v>
      </c>
      <c r="L254" s="108" t="s">
        <v>1396</v>
      </c>
      <c r="M254" s="108" t="s">
        <v>1397</v>
      </c>
      <c r="W254" s="106">
        <f t="shared" si="72"/>
        <v>0</v>
      </c>
      <c r="X254" s="106">
        <v>1</v>
      </c>
      <c r="AG254" s="106">
        <f t="shared" si="56"/>
        <v>1</v>
      </c>
      <c r="AH254" s="106">
        <f t="shared" si="57"/>
        <v>1</v>
      </c>
      <c r="AI254" s="106">
        <f t="shared" si="58"/>
        <v>0</v>
      </c>
      <c r="AJ254" s="106">
        <f t="shared" si="59"/>
        <v>0</v>
      </c>
      <c r="AK254" s="106">
        <f t="shared" si="60"/>
        <v>0</v>
      </c>
      <c r="AL254" s="106">
        <f t="shared" si="61"/>
        <v>0</v>
      </c>
      <c r="AM254" s="106">
        <f t="shared" si="62"/>
        <v>0</v>
      </c>
      <c r="AN254" s="106">
        <f t="shared" si="63"/>
        <v>0</v>
      </c>
      <c r="AO254" s="106">
        <f t="shared" si="64"/>
        <v>0</v>
      </c>
      <c r="AP254" s="106">
        <f t="shared" si="65"/>
        <v>0</v>
      </c>
      <c r="AQ254" s="199">
        <f t="shared" si="66"/>
        <v>1</v>
      </c>
      <c r="AS254" s="202"/>
      <c r="AT254" s="200">
        <v>0.5</v>
      </c>
      <c r="AU254" s="200">
        <v>0.5</v>
      </c>
      <c r="AX254" s="201"/>
      <c r="AY254" s="217"/>
      <c r="AZ254" s="217"/>
      <c r="BA254" s="217"/>
      <c r="BB254" s="217"/>
      <c r="BC254" s="201"/>
      <c r="BD254" s="200">
        <f t="shared" si="70"/>
        <v>1</v>
      </c>
      <c r="BE254" s="202">
        <f t="shared" si="71"/>
        <v>1</v>
      </c>
      <c r="BH254" s="108">
        <v>517763</v>
      </c>
      <c r="BI254" s="108">
        <v>171531</v>
      </c>
      <c r="BJ254" s="108" t="s">
        <v>462</v>
      </c>
      <c r="BK254" s="108" t="s">
        <v>144</v>
      </c>
    </row>
    <row r="255" spans="1:73" ht="20.100000000000001" customHeight="1" x14ac:dyDescent="0.3">
      <c r="A255" s="108" t="s">
        <v>1398</v>
      </c>
      <c r="B255" s="108" t="s">
        <v>387</v>
      </c>
      <c r="D255" s="101">
        <v>44579</v>
      </c>
      <c r="E255" s="101">
        <v>45675</v>
      </c>
      <c r="H255" s="106" t="s">
        <v>216</v>
      </c>
      <c r="I255" s="106" t="s">
        <v>249</v>
      </c>
      <c r="J255" s="188" t="s">
        <v>294</v>
      </c>
      <c r="K255" s="108" t="s">
        <v>1399</v>
      </c>
      <c r="L255" s="108" t="s">
        <v>1400</v>
      </c>
      <c r="M255" s="108" t="s">
        <v>1401</v>
      </c>
      <c r="W255" s="106">
        <f t="shared" si="72"/>
        <v>0</v>
      </c>
      <c r="Y255" s="106">
        <v>1</v>
      </c>
      <c r="AG255" s="106">
        <f t="shared" si="56"/>
        <v>1</v>
      </c>
      <c r="AH255" s="106">
        <f t="shared" si="57"/>
        <v>0</v>
      </c>
      <c r="AI255" s="106">
        <f t="shared" si="58"/>
        <v>1</v>
      </c>
      <c r="AJ255" s="106">
        <f t="shared" si="59"/>
        <v>0</v>
      </c>
      <c r="AK255" s="106">
        <f t="shared" si="60"/>
        <v>0</v>
      </c>
      <c r="AL255" s="106">
        <f t="shared" si="61"/>
        <v>0</v>
      </c>
      <c r="AM255" s="106">
        <f t="shared" si="62"/>
        <v>0</v>
      </c>
      <c r="AN255" s="106">
        <f t="shared" si="63"/>
        <v>0</v>
      </c>
      <c r="AO255" s="106">
        <f t="shared" si="64"/>
        <v>0</v>
      </c>
      <c r="AP255" s="106">
        <f t="shared" si="65"/>
        <v>0</v>
      </c>
      <c r="AQ255" s="199">
        <f t="shared" si="66"/>
        <v>1</v>
      </c>
      <c r="AS255" s="202"/>
      <c r="AT255" s="200">
        <v>0.5</v>
      </c>
      <c r="AU255" s="200">
        <v>0.5</v>
      </c>
      <c r="AX255" s="201"/>
      <c r="AY255" s="217"/>
      <c r="AZ255" s="217"/>
      <c r="BA255" s="217"/>
      <c r="BB255" s="217"/>
      <c r="BC255" s="201"/>
      <c r="BD255" s="200">
        <f t="shared" si="70"/>
        <v>1</v>
      </c>
      <c r="BE255" s="202">
        <f t="shared" si="71"/>
        <v>1</v>
      </c>
      <c r="BH255" s="108">
        <v>517804</v>
      </c>
      <c r="BI255" s="108">
        <v>174681</v>
      </c>
      <c r="BJ255" s="108" t="s">
        <v>415</v>
      </c>
      <c r="BK255" s="108" t="s">
        <v>152</v>
      </c>
      <c r="BM255" s="108" t="s">
        <v>126</v>
      </c>
      <c r="BS255" s="108" t="s">
        <v>136</v>
      </c>
      <c r="BT255" s="108" t="s">
        <v>720</v>
      </c>
      <c r="BU255" s="108" t="s">
        <v>294</v>
      </c>
    </row>
    <row r="256" spans="1:73" ht="20.100000000000001" customHeight="1" x14ac:dyDescent="0.3">
      <c r="A256" s="108" t="s">
        <v>1402</v>
      </c>
      <c r="B256" s="108" t="s">
        <v>387</v>
      </c>
      <c r="D256" s="101">
        <v>44410</v>
      </c>
      <c r="E256" s="101">
        <v>45506</v>
      </c>
      <c r="F256" s="101">
        <v>44741</v>
      </c>
      <c r="H256" s="106" t="s">
        <v>216</v>
      </c>
      <c r="I256" s="106" t="s">
        <v>249</v>
      </c>
      <c r="J256" s="188" t="s">
        <v>294</v>
      </c>
      <c r="K256" s="108" t="s">
        <v>1403</v>
      </c>
      <c r="L256" s="108" t="s">
        <v>1404</v>
      </c>
      <c r="M256" s="108" t="s">
        <v>1405</v>
      </c>
      <c r="P256" s="106">
        <v>1</v>
      </c>
      <c r="W256" s="106">
        <f t="shared" si="72"/>
        <v>1</v>
      </c>
      <c r="AB256" s="106">
        <v>1</v>
      </c>
      <c r="AG256" s="106">
        <f t="shared" si="56"/>
        <v>1</v>
      </c>
      <c r="AH256" s="106">
        <f t="shared" si="57"/>
        <v>0</v>
      </c>
      <c r="AI256" s="106">
        <f t="shared" si="58"/>
        <v>0</v>
      </c>
      <c r="AJ256" s="106">
        <f t="shared" si="59"/>
        <v>-1</v>
      </c>
      <c r="AK256" s="106">
        <f t="shared" si="60"/>
        <v>0</v>
      </c>
      <c r="AL256" s="106">
        <f t="shared" si="61"/>
        <v>1</v>
      </c>
      <c r="AM256" s="106">
        <f t="shared" si="62"/>
        <v>0</v>
      </c>
      <c r="AN256" s="106">
        <f t="shared" si="63"/>
        <v>0</v>
      </c>
      <c r="AO256" s="106">
        <f t="shared" si="64"/>
        <v>0</v>
      </c>
      <c r="AP256" s="106">
        <f t="shared" si="65"/>
        <v>0</v>
      </c>
      <c r="AQ256" s="199">
        <f t="shared" si="66"/>
        <v>0</v>
      </c>
      <c r="AS256" s="202"/>
      <c r="AT256" s="200">
        <v>0</v>
      </c>
      <c r="AX256" s="201"/>
      <c r="AY256" s="217"/>
      <c r="AZ256" s="217"/>
      <c r="BA256" s="217"/>
      <c r="BB256" s="217"/>
      <c r="BC256" s="201"/>
      <c r="BD256" s="200">
        <f t="shared" si="70"/>
        <v>0</v>
      </c>
      <c r="BE256" s="202">
        <f t="shared" si="71"/>
        <v>0</v>
      </c>
      <c r="BH256" s="108">
        <v>513403</v>
      </c>
      <c r="BI256" s="108">
        <v>174165</v>
      </c>
      <c r="BJ256" s="108" t="s">
        <v>628</v>
      </c>
      <c r="BK256" s="108" t="s">
        <v>148</v>
      </c>
      <c r="BU256" s="108" t="s">
        <v>294</v>
      </c>
    </row>
    <row r="257" spans="1:73" ht="20.100000000000001" customHeight="1" x14ac:dyDescent="0.3">
      <c r="A257" s="108" t="s">
        <v>1406</v>
      </c>
      <c r="B257" s="108" t="s">
        <v>400</v>
      </c>
      <c r="D257" s="101">
        <v>44462</v>
      </c>
      <c r="E257" s="101">
        <v>45558</v>
      </c>
      <c r="F257" s="101">
        <v>44682</v>
      </c>
      <c r="H257" s="106" t="s">
        <v>216</v>
      </c>
      <c r="I257" s="106" t="s">
        <v>249</v>
      </c>
      <c r="J257" s="188" t="s">
        <v>294</v>
      </c>
      <c r="K257" s="108" t="s">
        <v>1407</v>
      </c>
      <c r="L257" s="108" t="s">
        <v>1408</v>
      </c>
      <c r="M257" s="108" t="s">
        <v>1409</v>
      </c>
      <c r="N257" s="106">
        <v>1</v>
      </c>
      <c r="W257" s="106">
        <f t="shared" si="72"/>
        <v>1</v>
      </c>
      <c r="Y257" s="106">
        <v>1</v>
      </c>
      <c r="AG257" s="106">
        <f t="shared" si="56"/>
        <v>1</v>
      </c>
      <c r="AH257" s="106">
        <f t="shared" si="57"/>
        <v>-1</v>
      </c>
      <c r="AI257" s="106">
        <f t="shared" si="58"/>
        <v>1</v>
      </c>
      <c r="AJ257" s="106">
        <f t="shared" si="59"/>
        <v>0</v>
      </c>
      <c r="AK257" s="106">
        <f t="shared" si="60"/>
        <v>0</v>
      </c>
      <c r="AL257" s="106">
        <f t="shared" si="61"/>
        <v>0</v>
      </c>
      <c r="AM257" s="106">
        <f t="shared" si="62"/>
        <v>0</v>
      </c>
      <c r="AN257" s="106">
        <f t="shared" si="63"/>
        <v>0</v>
      </c>
      <c r="AO257" s="106">
        <f t="shared" si="64"/>
        <v>0</v>
      </c>
      <c r="AP257" s="106">
        <f t="shared" si="65"/>
        <v>0</v>
      </c>
      <c r="AQ257" s="199">
        <f t="shared" si="66"/>
        <v>0</v>
      </c>
      <c r="AS257" s="202"/>
      <c r="AT257" s="200">
        <v>0</v>
      </c>
      <c r="AX257" s="201"/>
      <c r="AY257" s="217"/>
      <c r="AZ257" s="217"/>
      <c r="BA257" s="217"/>
      <c r="BB257" s="217"/>
      <c r="BC257" s="201"/>
      <c r="BD257" s="200">
        <f t="shared" ref="BD257:BD288" si="73">SUM(AT257:AX257)</f>
        <v>0</v>
      </c>
      <c r="BE257" s="202">
        <f t="shared" si="71"/>
        <v>0</v>
      </c>
      <c r="BH257" s="108">
        <v>513893</v>
      </c>
      <c r="BI257" s="108">
        <v>169502</v>
      </c>
      <c r="BJ257" s="108" t="s">
        <v>491</v>
      </c>
      <c r="BK257" s="108" t="s">
        <v>145</v>
      </c>
      <c r="BN257" s="108" t="s">
        <v>127</v>
      </c>
      <c r="BO257" s="108" t="s">
        <v>129</v>
      </c>
      <c r="BP257" s="108" t="s">
        <v>492</v>
      </c>
      <c r="BS257" s="108" t="s">
        <v>136</v>
      </c>
      <c r="BT257" s="108" t="s">
        <v>493</v>
      </c>
      <c r="BU257" s="108" t="s">
        <v>294</v>
      </c>
    </row>
    <row r="258" spans="1:73" ht="20.100000000000001" customHeight="1" x14ac:dyDescent="0.3">
      <c r="A258" s="108" t="s">
        <v>1410</v>
      </c>
      <c r="B258" s="108" t="s">
        <v>400</v>
      </c>
      <c r="D258" s="101">
        <v>44407</v>
      </c>
      <c r="E258" s="101">
        <v>45503</v>
      </c>
      <c r="H258" s="106" t="s">
        <v>216</v>
      </c>
      <c r="I258" s="106" t="s">
        <v>249</v>
      </c>
      <c r="J258" s="188" t="s">
        <v>294</v>
      </c>
      <c r="K258" s="108" t="s">
        <v>1411</v>
      </c>
      <c r="L258" s="108" t="s">
        <v>1412</v>
      </c>
      <c r="M258" s="108" t="s">
        <v>1012</v>
      </c>
      <c r="W258" s="106">
        <f t="shared" si="72"/>
        <v>0</v>
      </c>
      <c r="X258" s="106">
        <v>2</v>
      </c>
      <c r="AG258" s="106">
        <f t="shared" ref="AG258:AG295" si="74">SUM(X258:AD258)</f>
        <v>2</v>
      </c>
      <c r="AH258" s="106">
        <f t="shared" ref="AH258:AH295" si="75">X258-N258</f>
        <v>2</v>
      </c>
      <c r="AI258" s="106">
        <f t="shared" ref="AI258:AI295" si="76">Y258-O258</f>
        <v>0</v>
      </c>
      <c r="AJ258" s="106">
        <f t="shared" ref="AJ258:AJ295" si="77">Z258-P258</f>
        <v>0</v>
      </c>
      <c r="AK258" s="106">
        <f t="shared" ref="AK258:AK295" si="78">AA258-Q258</f>
        <v>0</v>
      </c>
      <c r="AL258" s="106">
        <f t="shared" ref="AL258:AL295" si="79">AB258-R258</f>
        <v>0</v>
      </c>
      <c r="AM258" s="106">
        <f t="shared" ref="AM258:AM295" si="80">AC258-S258</f>
        <v>0</v>
      </c>
      <c r="AN258" s="106">
        <f t="shared" ref="AN258:AN295" si="81">AD258-T258</f>
        <v>0</v>
      </c>
      <c r="AO258" s="106">
        <f t="shared" ref="AO258:AO295" si="82">AE258-U258</f>
        <v>0</v>
      </c>
      <c r="AP258" s="106">
        <f t="shared" ref="AP258:AP295" si="83">AF258-V258</f>
        <v>0</v>
      </c>
      <c r="AQ258" s="199">
        <f t="shared" ref="AQ258:AQ295" si="84">AG258-W258</f>
        <v>2</v>
      </c>
      <c r="AS258" s="202"/>
      <c r="AT258" s="200">
        <v>1</v>
      </c>
      <c r="AU258" s="200">
        <v>1</v>
      </c>
      <c r="AX258" s="201"/>
      <c r="AY258" s="217"/>
      <c r="AZ258" s="217"/>
      <c r="BA258" s="217"/>
      <c r="BB258" s="217"/>
      <c r="BC258" s="201"/>
      <c r="BD258" s="200">
        <f t="shared" si="73"/>
        <v>2</v>
      </c>
      <c r="BE258" s="202">
        <f t="shared" si="71"/>
        <v>2</v>
      </c>
      <c r="BH258" s="108">
        <v>515822</v>
      </c>
      <c r="BI258" s="108">
        <v>173145</v>
      </c>
      <c r="BJ258" s="108" t="s">
        <v>452</v>
      </c>
      <c r="BK258" s="108" t="s">
        <v>153</v>
      </c>
      <c r="BM258" s="108" t="s">
        <v>130</v>
      </c>
      <c r="BU258" s="108" t="s">
        <v>294</v>
      </c>
    </row>
    <row r="259" spans="1:73" ht="20.100000000000001" customHeight="1" x14ac:dyDescent="0.3">
      <c r="A259" s="108" t="s">
        <v>1413</v>
      </c>
      <c r="B259" s="108" t="s">
        <v>387</v>
      </c>
      <c r="D259" s="101">
        <v>44371</v>
      </c>
      <c r="E259" s="101">
        <v>45467</v>
      </c>
      <c r="H259" s="108" t="s">
        <v>216</v>
      </c>
      <c r="I259" s="106" t="s">
        <v>249</v>
      </c>
      <c r="J259" s="188" t="s">
        <v>294</v>
      </c>
      <c r="K259" s="108" t="s">
        <v>1414</v>
      </c>
      <c r="L259" s="108" t="s">
        <v>1415</v>
      </c>
      <c r="M259" s="108" t="s">
        <v>1416</v>
      </c>
      <c r="W259" s="106">
        <f t="shared" si="72"/>
        <v>0</v>
      </c>
      <c r="Z259" s="106">
        <v>1</v>
      </c>
      <c r="AG259" s="106">
        <f t="shared" si="74"/>
        <v>1</v>
      </c>
      <c r="AH259" s="106">
        <f t="shared" si="75"/>
        <v>0</v>
      </c>
      <c r="AI259" s="106">
        <f t="shared" si="76"/>
        <v>0</v>
      </c>
      <c r="AJ259" s="106">
        <f t="shared" si="77"/>
        <v>1</v>
      </c>
      <c r="AK259" s="106">
        <f t="shared" si="78"/>
        <v>0</v>
      </c>
      <c r="AL259" s="106">
        <f t="shared" si="79"/>
        <v>0</v>
      </c>
      <c r="AM259" s="106">
        <f t="shared" si="80"/>
        <v>0</v>
      </c>
      <c r="AN259" s="106">
        <f t="shared" si="81"/>
        <v>0</v>
      </c>
      <c r="AO259" s="106">
        <f t="shared" si="82"/>
        <v>0</v>
      </c>
      <c r="AP259" s="106">
        <f t="shared" si="83"/>
        <v>0</v>
      </c>
      <c r="AQ259" s="199">
        <f t="shared" si="84"/>
        <v>1</v>
      </c>
      <c r="AS259" s="202"/>
      <c r="AT259" s="200">
        <v>0.5</v>
      </c>
      <c r="AU259" s="200">
        <v>0.5</v>
      </c>
      <c r="AX259" s="201"/>
      <c r="AY259" s="217"/>
      <c r="AZ259" s="217"/>
      <c r="BA259" s="217"/>
      <c r="BB259" s="217"/>
      <c r="BC259" s="201"/>
      <c r="BD259" s="200">
        <f t="shared" si="73"/>
        <v>1</v>
      </c>
      <c r="BE259" s="202">
        <f t="shared" si="71"/>
        <v>1</v>
      </c>
      <c r="BH259" s="108">
        <v>513278</v>
      </c>
      <c r="BI259" s="108">
        <v>171616</v>
      </c>
      <c r="BJ259" s="108" t="s">
        <v>827</v>
      </c>
      <c r="BK259" s="108" t="s">
        <v>146</v>
      </c>
      <c r="BL259" s="108" t="s">
        <v>294</v>
      </c>
    </row>
    <row r="260" spans="1:73" ht="20.100000000000001" customHeight="1" x14ac:dyDescent="0.3">
      <c r="A260" s="108" t="s">
        <v>1417</v>
      </c>
      <c r="B260" s="108" t="s">
        <v>423</v>
      </c>
      <c r="D260" s="101">
        <v>44435</v>
      </c>
      <c r="E260" s="101">
        <v>45531</v>
      </c>
      <c r="H260" s="106" t="s">
        <v>216</v>
      </c>
      <c r="I260" s="106" t="s">
        <v>249</v>
      </c>
      <c r="J260" s="188" t="s">
        <v>294</v>
      </c>
      <c r="K260" s="108" t="s">
        <v>1418</v>
      </c>
      <c r="L260" s="108" t="s">
        <v>1419</v>
      </c>
      <c r="M260" s="108" t="s">
        <v>1420</v>
      </c>
      <c r="W260" s="106">
        <f t="shared" si="72"/>
        <v>0</v>
      </c>
      <c r="X260" s="106">
        <v>3</v>
      </c>
      <c r="AG260" s="106">
        <f t="shared" si="74"/>
        <v>3</v>
      </c>
      <c r="AH260" s="106">
        <f t="shared" si="75"/>
        <v>3</v>
      </c>
      <c r="AI260" s="106">
        <f t="shared" si="76"/>
        <v>0</v>
      </c>
      <c r="AJ260" s="106">
        <f t="shared" si="77"/>
        <v>0</v>
      </c>
      <c r="AK260" s="106">
        <f t="shared" si="78"/>
        <v>0</v>
      </c>
      <c r="AL260" s="106">
        <f t="shared" si="79"/>
        <v>0</v>
      </c>
      <c r="AM260" s="106">
        <f t="shared" si="80"/>
        <v>0</v>
      </c>
      <c r="AN260" s="106">
        <f t="shared" si="81"/>
        <v>0</v>
      </c>
      <c r="AO260" s="106">
        <f t="shared" si="82"/>
        <v>0</v>
      </c>
      <c r="AP260" s="106">
        <f t="shared" si="83"/>
        <v>0</v>
      </c>
      <c r="AQ260" s="199">
        <f t="shared" si="84"/>
        <v>3</v>
      </c>
      <c r="AS260" s="202"/>
      <c r="AT260" s="200">
        <v>1.5</v>
      </c>
      <c r="AU260" s="200">
        <v>1.5</v>
      </c>
      <c r="AX260" s="201"/>
      <c r="AY260" s="217"/>
      <c r="AZ260" s="217"/>
      <c r="BA260" s="217"/>
      <c r="BB260" s="217"/>
      <c r="BC260" s="201"/>
      <c r="BD260" s="200">
        <f t="shared" si="73"/>
        <v>3</v>
      </c>
      <c r="BE260" s="202">
        <f t="shared" si="71"/>
        <v>3</v>
      </c>
      <c r="BH260" s="108">
        <v>516098</v>
      </c>
      <c r="BI260" s="108">
        <v>173924</v>
      </c>
      <c r="BJ260" s="108" t="s">
        <v>391</v>
      </c>
      <c r="BK260" s="108" t="s">
        <v>164</v>
      </c>
      <c r="BU260" s="108" t="s">
        <v>294</v>
      </c>
    </row>
    <row r="261" spans="1:73" ht="20.100000000000001" customHeight="1" x14ac:dyDescent="0.3">
      <c r="A261" s="108" t="s">
        <v>1421</v>
      </c>
      <c r="B261" s="108" t="s">
        <v>423</v>
      </c>
      <c r="D261" s="101">
        <v>44239</v>
      </c>
      <c r="E261" s="101">
        <v>45334</v>
      </c>
      <c r="H261" s="108" t="s">
        <v>216</v>
      </c>
      <c r="I261" s="106" t="s">
        <v>249</v>
      </c>
      <c r="J261" s="188" t="s">
        <v>294</v>
      </c>
      <c r="K261" s="108" t="s">
        <v>1422</v>
      </c>
      <c r="L261" s="108" t="s">
        <v>1423</v>
      </c>
      <c r="M261" s="108" t="s">
        <v>1424</v>
      </c>
      <c r="W261" s="106">
        <f t="shared" si="72"/>
        <v>0</v>
      </c>
      <c r="X261" s="106">
        <v>1</v>
      </c>
      <c r="AG261" s="106">
        <f t="shared" si="74"/>
        <v>1</v>
      </c>
      <c r="AH261" s="106">
        <f t="shared" si="75"/>
        <v>1</v>
      </c>
      <c r="AI261" s="106">
        <f t="shared" si="76"/>
        <v>0</v>
      </c>
      <c r="AJ261" s="106">
        <f t="shared" si="77"/>
        <v>0</v>
      </c>
      <c r="AK261" s="106">
        <f t="shared" si="78"/>
        <v>0</v>
      </c>
      <c r="AL261" s="106">
        <f t="shared" si="79"/>
        <v>0</v>
      </c>
      <c r="AM261" s="106">
        <f t="shared" si="80"/>
        <v>0</v>
      </c>
      <c r="AN261" s="106">
        <f t="shared" si="81"/>
        <v>0</v>
      </c>
      <c r="AO261" s="106">
        <f t="shared" si="82"/>
        <v>0</v>
      </c>
      <c r="AP261" s="106">
        <f t="shared" si="83"/>
        <v>0</v>
      </c>
      <c r="AQ261" s="199">
        <f t="shared" si="84"/>
        <v>1</v>
      </c>
      <c r="AS261" s="202"/>
      <c r="AT261" s="200">
        <v>0.5</v>
      </c>
      <c r="AU261" s="200">
        <v>0.5</v>
      </c>
      <c r="AX261" s="201"/>
      <c r="AY261" s="217"/>
      <c r="AZ261" s="217"/>
      <c r="BA261" s="217"/>
      <c r="BB261" s="217"/>
      <c r="BC261" s="201"/>
      <c r="BD261" s="200">
        <f t="shared" si="73"/>
        <v>1</v>
      </c>
      <c r="BE261" s="202">
        <f t="shared" si="71"/>
        <v>1</v>
      </c>
      <c r="BH261" s="108">
        <v>514515</v>
      </c>
      <c r="BI261" s="108">
        <v>171261</v>
      </c>
      <c r="BJ261" s="108" t="s">
        <v>427</v>
      </c>
      <c r="BK261" s="108" t="s">
        <v>162</v>
      </c>
      <c r="BO261" s="108" t="s">
        <v>129</v>
      </c>
      <c r="BP261" s="108" t="s">
        <v>428</v>
      </c>
      <c r="BU261" s="108" t="s">
        <v>294</v>
      </c>
    </row>
    <row r="262" spans="1:73" ht="20.100000000000001" customHeight="1" x14ac:dyDescent="0.3">
      <c r="A262" s="108" t="s">
        <v>1425</v>
      </c>
      <c r="B262" s="108" t="s">
        <v>393</v>
      </c>
      <c r="D262" s="101">
        <v>44468</v>
      </c>
      <c r="E262" s="101">
        <v>45564</v>
      </c>
      <c r="H262" s="108" t="s">
        <v>216</v>
      </c>
      <c r="I262" s="106" t="s">
        <v>249</v>
      </c>
      <c r="J262" s="188" t="s">
        <v>294</v>
      </c>
      <c r="K262" s="108" t="s">
        <v>1426</v>
      </c>
      <c r="L262" s="108" t="s">
        <v>1427</v>
      </c>
      <c r="M262" s="108" t="s">
        <v>1428</v>
      </c>
      <c r="N262" s="106">
        <v>1</v>
      </c>
      <c r="P262" s="106">
        <v>2</v>
      </c>
      <c r="W262" s="106">
        <f t="shared" si="72"/>
        <v>3</v>
      </c>
      <c r="Z262" s="106">
        <v>1</v>
      </c>
      <c r="AA262" s="106">
        <v>1</v>
      </c>
      <c r="AG262" s="106">
        <f t="shared" si="74"/>
        <v>2</v>
      </c>
      <c r="AH262" s="106">
        <f t="shared" si="75"/>
        <v>-1</v>
      </c>
      <c r="AI262" s="106">
        <f t="shared" si="76"/>
        <v>0</v>
      </c>
      <c r="AJ262" s="106">
        <f t="shared" si="77"/>
        <v>-1</v>
      </c>
      <c r="AK262" s="106">
        <f t="shared" si="78"/>
        <v>1</v>
      </c>
      <c r="AL262" s="106">
        <f t="shared" si="79"/>
        <v>0</v>
      </c>
      <c r="AM262" s="106">
        <f t="shared" si="80"/>
        <v>0</v>
      </c>
      <c r="AN262" s="106">
        <f t="shared" si="81"/>
        <v>0</v>
      </c>
      <c r="AO262" s="106">
        <f t="shared" si="82"/>
        <v>0</v>
      </c>
      <c r="AP262" s="106">
        <f t="shared" si="83"/>
        <v>0</v>
      </c>
      <c r="AQ262" s="199">
        <f t="shared" si="84"/>
        <v>-1</v>
      </c>
      <c r="AS262" s="202"/>
      <c r="AT262" s="200">
        <v>-0.5</v>
      </c>
      <c r="AU262" s="200">
        <v>-0.5</v>
      </c>
      <c r="AX262" s="201"/>
      <c r="AY262" s="217"/>
      <c r="AZ262" s="217"/>
      <c r="BA262" s="217"/>
      <c r="BB262" s="217"/>
      <c r="BC262" s="201"/>
      <c r="BD262" s="200">
        <f t="shared" si="73"/>
        <v>-1</v>
      </c>
      <c r="BE262" s="202">
        <f t="shared" si="71"/>
        <v>-1</v>
      </c>
      <c r="BH262" s="108">
        <v>516732</v>
      </c>
      <c r="BI262" s="108">
        <v>174637</v>
      </c>
      <c r="BJ262" s="108" t="s">
        <v>391</v>
      </c>
      <c r="BK262" s="108" t="s">
        <v>164</v>
      </c>
      <c r="BS262" s="108" t="s">
        <v>136</v>
      </c>
      <c r="BT262" s="108" t="s">
        <v>647</v>
      </c>
      <c r="BU262" s="108" t="s">
        <v>294</v>
      </c>
    </row>
    <row r="263" spans="1:73" ht="20.100000000000001" customHeight="1" x14ac:dyDescent="0.3">
      <c r="A263" s="108" t="s">
        <v>1429</v>
      </c>
      <c r="B263" s="108" t="s">
        <v>387</v>
      </c>
      <c r="D263" s="101">
        <v>44497</v>
      </c>
      <c r="E263" s="101">
        <v>45593</v>
      </c>
      <c r="H263" s="106" t="s">
        <v>216</v>
      </c>
      <c r="I263" s="106" t="s">
        <v>249</v>
      </c>
      <c r="J263" s="188" t="s">
        <v>294</v>
      </c>
      <c r="K263" s="108" t="s">
        <v>1430</v>
      </c>
      <c r="L263" s="108" t="s">
        <v>1431</v>
      </c>
      <c r="M263" s="108" t="s">
        <v>1432</v>
      </c>
      <c r="P263" s="106">
        <v>1</v>
      </c>
      <c r="W263" s="106">
        <f t="shared" si="72"/>
        <v>1</v>
      </c>
      <c r="AB263" s="106">
        <v>1</v>
      </c>
      <c r="AG263" s="106">
        <f t="shared" si="74"/>
        <v>1</v>
      </c>
      <c r="AH263" s="106">
        <f t="shared" si="75"/>
        <v>0</v>
      </c>
      <c r="AI263" s="106">
        <f t="shared" si="76"/>
        <v>0</v>
      </c>
      <c r="AJ263" s="106">
        <f t="shared" si="77"/>
        <v>-1</v>
      </c>
      <c r="AK263" s="106">
        <f t="shared" si="78"/>
        <v>0</v>
      </c>
      <c r="AL263" s="106">
        <f t="shared" si="79"/>
        <v>1</v>
      </c>
      <c r="AM263" s="106">
        <f t="shared" si="80"/>
        <v>0</v>
      </c>
      <c r="AN263" s="106">
        <f t="shared" si="81"/>
        <v>0</v>
      </c>
      <c r="AO263" s="106">
        <f t="shared" si="82"/>
        <v>0</v>
      </c>
      <c r="AP263" s="106">
        <f t="shared" si="83"/>
        <v>0</v>
      </c>
      <c r="AQ263" s="199">
        <f t="shared" si="84"/>
        <v>0</v>
      </c>
      <c r="AS263" s="202"/>
      <c r="AT263" s="200">
        <v>0</v>
      </c>
      <c r="AX263" s="201"/>
      <c r="AY263" s="217"/>
      <c r="AZ263" s="217"/>
      <c r="BA263" s="217"/>
      <c r="BB263" s="217"/>
      <c r="BC263" s="201"/>
      <c r="BD263" s="200">
        <f t="shared" si="73"/>
        <v>0</v>
      </c>
      <c r="BE263" s="202">
        <f t="shared" si="71"/>
        <v>0</v>
      </c>
      <c r="BH263" s="108">
        <v>513562</v>
      </c>
      <c r="BI263" s="108">
        <v>170238</v>
      </c>
      <c r="BJ263" s="108" t="s">
        <v>491</v>
      </c>
      <c r="BK263" s="108" t="s">
        <v>145</v>
      </c>
      <c r="BU263" s="108" t="s">
        <v>294</v>
      </c>
    </row>
    <row r="264" spans="1:73" ht="20.100000000000001" customHeight="1" x14ac:dyDescent="0.3">
      <c r="A264" s="108" t="s">
        <v>1433</v>
      </c>
      <c r="B264" s="108" t="s">
        <v>387</v>
      </c>
      <c r="D264" s="101">
        <v>44393</v>
      </c>
      <c r="E264" s="101">
        <v>45489</v>
      </c>
      <c r="H264" s="106" t="s">
        <v>216</v>
      </c>
      <c r="I264" s="106" t="s">
        <v>249</v>
      </c>
      <c r="J264" s="188" t="s">
        <v>294</v>
      </c>
      <c r="K264" s="108" t="s">
        <v>1434</v>
      </c>
      <c r="L264" s="108" t="s">
        <v>1435</v>
      </c>
      <c r="M264" s="108" t="s">
        <v>1436</v>
      </c>
      <c r="W264" s="106">
        <f t="shared" si="72"/>
        <v>0</v>
      </c>
      <c r="Z264" s="106">
        <v>1</v>
      </c>
      <c r="AG264" s="106">
        <f t="shared" si="74"/>
        <v>1</v>
      </c>
      <c r="AH264" s="106">
        <f t="shared" si="75"/>
        <v>0</v>
      </c>
      <c r="AI264" s="106">
        <f t="shared" si="76"/>
        <v>0</v>
      </c>
      <c r="AJ264" s="106">
        <f t="shared" si="77"/>
        <v>1</v>
      </c>
      <c r="AK264" s="106">
        <f t="shared" si="78"/>
        <v>0</v>
      </c>
      <c r="AL264" s="106">
        <f t="shared" si="79"/>
        <v>0</v>
      </c>
      <c r="AM264" s="106">
        <f t="shared" si="80"/>
        <v>0</v>
      </c>
      <c r="AN264" s="106">
        <f t="shared" si="81"/>
        <v>0</v>
      </c>
      <c r="AO264" s="106">
        <f t="shared" si="82"/>
        <v>0</v>
      </c>
      <c r="AP264" s="106">
        <f t="shared" si="83"/>
        <v>0</v>
      </c>
      <c r="AQ264" s="199">
        <f t="shared" si="84"/>
        <v>1</v>
      </c>
      <c r="AS264" s="202"/>
      <c r="AT264" s="200">
        <v>0.5</v>
      </c>
      <c r="AU264" s="200">
        <v>0.5</v>
      </c>
      <c r="AX264" s="201"/>
      <c r="AY264" s="217"/>
      <c r="AZ264" s="217"/>
      <c r="BA264" s="217"/>
      <c r="BB264" s="217"/>
      <c r="BC264" s="201"/>
      <c r="BD264" s="200">
        <f t="shared" si="73"/>
        <v>1</v>
      </c>
      <c r="BE264" s="202">
        <f t="shared" si="71"/>
        <v>1</v>
      </c>
      <c r="BH264" s="108">
        <v>522676</v>
      </c>
      <c r="BI264" s="108">
        <v>177493</v>
      </c>
      <c r="BJ264" s="108" t="s">
        <v>421</v>
      </c>
      <c r="BK264" s="108" t="s">
        <v>142</v>
      </c>
      <c r="BL264" s="108" t="s">
        <v>294</v>
      </c>
      <c r="BS264" s="108" t="s">
        <v>136</v>
      </c>
      <c r="BT264" s="108" t="s">
        <v>856</v>
      </c>
      <c r="BU264" s="108" t="s">
        <v>294</v>
      </c>
    </row>
    <row r="265" spans="1:73" ht="20.100000000000001" customHeight="1" x14ac:dyDescent="0.3">
      <c r="A265" s="108" t="s">
        <v>1437</v>
      </c>
      <c r="B265" s="108" t="s">
        <v>387</v>
      </c>
      <c r="D265" s="101">
        <v>44323</v>
      </c>
      <c r="E265" s="101">
        <v>45419</v>
      </c>
      <c r="H265" s="106" t="s">
        <v>216</v>
      </c>
      <c r="I265" s="106" t="s">
        <v>249</v>
      </c>
      <c r="J265" s="188" t="s">
        <v>294</v>
      </c>
      <c r="K265" s="108" t="s">
        <v>1438</v>
      </c>
      <c r="L265" s="108" t="s">
        <v>1439</v>
      </c>
      <c r="M265" s="108" t="s">
        <v>759</v>
      </c>
      <c r="W265" s="106">
        <f t="shared" si="72"/>
        <v>0</v>
      </c>
      <c r="Y265" s="106">
        <v>1</v>
      </c>
      <c r="AG265" s="106">
        <f t="shared" si="74"/>
        <v>1</v>
      </c>
      <c r="AH265" s="106">
        <f t="shared" si="75"/>
        <v>0</v>
      </c>
      <c r="AI265" s="106">
        <f t="shared" si="76"/>
        <v>1</v>
      </c>
      <c r="AJ265" s="106">
        <f t="shared" si="77"/>
        <v>0</v>
      </c>
      <c r="AK265" s="106">
        <f t="shared" si="78"/>
        <v>0</v>
      </c>
      <c r="AL265" s="106">
        <f t="shared" si="79"/>
        <v>0</v>
      </c>
      <c r="AM265" s="106">
        <f t="shared" si="80"/>
        <v>0</v>
      </c>
      <c r="AN265" s="106">
        <f t="shared" si="81"/>
        <v>0</v>
      </c>
      <c r="AO265" s="106">
        <f t="shared" si="82"/>
        <v>0</v>
      </c>
      <c r="AP265" s="106">
        <f t="shared" si="83"/>
        <v>0</v>
      </c>
      <c r="AQ265" s="199">
        <f t="shared" si="84"/>
        <v>1</v>
      </c>
      <c r="AS265" s="202"/>
      <c r="AT265" s="200">
        <v>0.5</v>
      </c>
      <c r="AU265" s="200">
        <v>0.5</v>
      </c>
      <c r="AX265" s="201"/>
      <c r="AY265" s="217"/>
      <c r="AZ265" s="217"/>
      <c r="BA265" s="217"/>
      <c r="BB265" s="217"/>
      <c r="BC265" s="201"/>
      <c r="BD265" s="200">
        <f t="shared" si="73"/>
        <v>1</v>
      </c>
      <c r="BE265" s="202">
        <f t="shared" si="71"/>
        <v>1</v>
      </c>
      <c r="BH265" s="108">
        <v>520935</v>
      </c>
      <c r="BI265" s="108">
        <v>175143</v>
      </c>
      <c r="BJ265" s="108" t="s">
        <v>397</v>
      </c>
      <c r="BK265" s="108" t="s">
        <v>125</v>
      </c>
      <c r="BL265" s="108" t="s">
        <v>294</v>
      </c>
      <c r="BU265" s="108" t="s">
        <v>294</v>
      </c>
    </row>
    <row r="266" spans="1:73" ht="20.100000000000001" customHeight="1" x14ac:dyDescent="0.3">
      <c r="A266" s="108" t="s">
        <v>1440</v>
      </c>
      <c r="B266" s="108" t="s">
        <v>518</v>
      </c>
      <c r="D266" s="101">
        <v>44624</v>
      </c>
      <c r="E266" s="101">
        <v>45720</v>
      </c>
      <c r="H266" s="106" t="s">
        <v>216</v>
      </c>
      <c r="I266" s="106" t="s">
        <v>249</v>
      </c>
      <c r="J266" s="188" t="s">
        <v>294</v>
      </c>
      <c r="K266" s="108" t="s">
        <v>1441</v>
      </c>
      <c r="L266" s="108" t="s">
        <v>1442</v>
      </c>
      <c r="M266" s="108" t="s">
        <v>1443</v>
      </c>
      <c r="Q266" s="106">
        <v>1</v>
      </c>
      <c r="W266" s="106">
        <f t="shared" si="72"/>
        <v>1</v>
      </c>
      <c r="Y266" s="106">
        <v>1</v>
      </c>
      <c r="Z266" s="106">
        <v>1</v>
      </c>
      <c r="AG266" s="106">
        <f t="shared" si="74"/>
        <v>2</v>
      </c>
      <c r="AH266" s="106">
        <f t="shared" si="75"/>
        <v>0</v>
      </c>
      <c r="AI266" s="106">
        <f t="shared" si="76"/>
        <v>1</v>
      </c>
      <c r="AJ266" s="106">
        <f t="shared" si="77"/>
        <v>1</v>
      </c>
      <c r="AK266" s="106">
        <f t="shared" si="78"/>
        <v>-1</v>
      </c>
      <c r="AL266" s="106">
        <f t="shared" si="79"/>
        <v>0</v>
      </c>
      <c r="AM266" s="106">
        <f t="shared" si="80"/>
        <v>0</v>
      </c>
      <c r="AN266" s="106">
        <f t="shared" si="81"/>
        <v>0</v>
      </c>
      <c r="AO266" s="106">
        <f t="shared" si="82"/>
        <v>0</v>
      </c>
      <c r="AP266" s="106">
        <f t="shared" si="83"/>
        <v>0</v>
      </c>
      <c r="AQ266" s="199">
        <f t="shared" si="84"/>
        <v>1</v>
      </c>
      <c r="AS266" s="202"/>
      <c r="AT266" s="200">
        <v>0.5</v>
      </c>
      <c r="AU266" s="200">
        <v>0.5</v>
      </c>
      <c r="AX266" s="201"/>
      <c r="AY266" s="217"/>
      <c r="AZ266" s="217"/>
      <c r="BA266" s="217"/>
      <c r="BB266" s="217"/>
      <c r="BC266" s="201"/>
      <c r="BD266" s="200">
        <f t="shared" si="73"/>
        <v>1</v>
      </c>
      <c r="BE266" s="202">
        <f t="shared" ref="BE266:BE297" si="85">SUM(AT266:BC266)</f>
        <v>1</v>
      </c>
      <c r="BH266" s="108">
        <v>514528</v>
      </c>
      <c r="BI266" s="108">
        <v>173249</v>
      </c>
      <c r="BJ266" s="108" t="s">
        <v>447</v>
      </c>
      <c r="BK266" s="108" t="s">
        <v>156</v>
      </c>
      <c r="BU266" s="108" t="s">
        <v>294</v>
      </c>
    </row>
    <row r="267" spans="1:73" ht="20.100000000000001" customHeight="1" x14ac:dyDescent="0.3">
      <c r="A267" s="108" t="s">
        <v>1444</v>
      </c>
      <c r="B267" s="108" t="s">
        <v>400</v>
      </c>
      <c r="D267" s="101">
        <v>44263</v>
      </c>
      <c r="E267" s="101">
        <v>45359</v>
      </c>
      <c r="H267" s="106" t="s">
        <v>216</v>
      </c>
      <c r="I267" s="106" t="s">
        <v>249</v>
      </c>
      <c r="J267" s="188" t="s">
        <v>294</v>
      </c>
      <c r="K267" s="108" t="s">
        <v>1445</v>
      </c>
      <c r="L267" s="108" t="s">
        <v>1446</v>
      </c>
      <c r="M267" s="108" t="s">
        <v>1447</v>
      </c>
      <c r="W267" s="106">
        <f t="shared" si="72"/>
        <v>0</v>
      </c>
      <c r="X267" s="106">
        <v>1</v>
      </c>
      <c r="AG267" s="106">
        <f t="shared" si="74"/>
        <v>1</v>
      </c>
      <c r="AH267" s="106">
        <f t="shared" si="75"/>
        <v>1</v>
      </c>
      <c r="AI267" s="106">
        <f t="shared" si="76"/>
        <v>0</v>
      </c>
      <c r="AJ267" s="106">
        <f t="shared" si="77"/>
        <v>0</v>
      </c>
      <c r="AK267" s="106">
        <f t="shared" si="78"/>
        <v>0</v>
      </c>
      <c r="AL267" s="106">
        <f t="shared" si="79"/>
        <v>0</v>
      </c>
      <c r="AM267" s="106">
        <f t="shared" si="80"/>
        <v>0</v>
      </c>
      <c r="AN267" s="106">
        <f t="shared" si="81"/>
        <v>0</v>
      </c>
      <c r="AO267" s="106">
        <f t="shared" si="82"/>
        <v>0</v>
      </c>
      <c r="AP267" s="106">
        <f t="shared" si="83"/>
        <v>0</v>
      </c>
      <c r="AQ267" s="199">
        <f t="shared" si="84"/>
        <v>1</v>
      </c>
      <c r="AS267" s="202"/>
      <c r="AT267" s="200">
        <v>0.5</v>
      </c>
      <c r="AU267" s="200">
        <v>0.5</v>
      </c>
      <c r="AX267" s="201"/>
      <c r="AY267" s="217"/>
      <c r="AZ267" s="217"/>
      <c r="BA267" s="217"/>
      <c r="BB267" s="217"/>
      <c r="BC267" s="201"/>
      <c r="BD267" s="200">
        <f t="shared" si="73"/>
        <v>1</v>
      </c>
      <c r="BE267" s="202">
        <f t="shared" si="85"/>
        <v>1</v>
      </c>
      <c r="BH267" s="108">
        <v>518831</v>
      </c>
      <c r="BI267" s="108">
        <v>174557</v>
      </c>
      <c r="BJ267" s="108" t="s">
        <v>415</v>
      </c>
      <c r="BK267" s="108" t="s">
        <v>152</v>
      </c>
      <c r="BU267" s="108" t="s">
        <v>294</v>
      </c>
    </row>
    <row r="268" spans="1:73" ht="20.100000000000001" customHeight="1" x14ac:dyDescent="0.3">
      <c r="A268" s="108" t="s">
        <v>1448</v>
      </c>
      <c r="B268" s="108" t="s">
        <v>400</v>
      </c>
      <c r="C268" s="108" t="s">
        <v>223</v>
      </c>
      <c r="D268" s="101">
        <v>44256</v>
      </c>
      <c r="E268" s="101">
        <v>45352</v>
      </c>
      <c r="H268" s="106" t="s">
        <v>216</v>
      </c>
      <c r="I268" s="106" t="s">
        <v>249</v>
      </c>
      <c r="J268" s="188" t="s">
        <v>294</v>
      </c>
      <c r="K268" s="108" t="s">
        <v>1449</v>
      </c>
      <c r="L268" s="108" t="s">
        <v>1450</v>
      </c>
      <c r="M268" s="108" t="s">
        <v>1451</v>
      </c>
      <c r="W268" s="106">
        <f t="shared" si="72"/>
        <v>0</v>
      </c>
      <c r="Y268" s="106">
        <v>1</v>
      </c>
      <c r="AG268" s="106">
        <f t="shared" si="74"/>
        <v>1</v>
      </c>
      <c r="AH268" s="106">
        <f t="shared" si="75"/>
        <v>0</v>
      </c>
      <c r="AI268" s="106">
        <f t="shared" si="76"/>
        <v>1</v>
      </c>
      <c r="AJ268" s="106">
        <f t="shared" si="77"/>
        <v>0</v>
      </c>
      <c r="AK268" s="106">
        <f t="shared" si="78"/>
        <v>0</v>
      </c>
      <c r="AL268" s="106">
        <f t="shared" si="79"/>
        <v>0</v>
      </c>
      <c r="AM268" s="106">
        <f t="shared" si="80"/>
        <v>0</v>
      </c>
      <c r="AN268" s="106">
        <f t="shared" si="81"/>
        <v>0</v>
      </c>
      <c r="AO268" s="106">
        <f t="shared" si="82"/>
        <v>0</v>
      </c>
      <c r="AP268" s="106">
        <f t="shared" si="83"/>
        <v>0</v>
      </c>
      <c r="AQ268" s="199">
        <f t="shared" si="84"/>
        <v>1</v>
      </c>
      <c r="AS268" s="202"/>
      <c r="AT268" s="200">
        <v>0.5</v>
      </c>
      <c r="AU268" s="200">
        <v>0.5</v>
      </c>
      <c r="AX268" s="201"/>
      <c r="AY268" s="217"/>
      <c r="AZ268" s="217"/>
      <c r="BA268" s="217"/>
      <c r="BB268" s="217"/>
      <c r="BC268" s="201"/>
      <c r="BD268" s="200">
        <f t="shared" si="73"/>
        <v>1</v>
      </c>
      <c r="BE268" s="202">
        <f t="shared" si="85"/>
        <v>1</v>
      </c>
      <c r="BH268" s="108">
        <v>516869</v>
      </c>
      <c r="BI268" s="108">
        <v>170713</v>
      </c>
      <c r="BJ268" s="108" t="s">
        <v>486</v>
      </c>
      <c r="BK268" s="108" t="s">
        <v>147</v>
      </c>
      <c r="BU268" s="108" t="s">
        <v>294</v>
      </c>
    </row>
    <row r="269" spans="1:73" ht="20.100000000000001" customHeight="1" x14ac:dyDescent="0.3">
      <c r="A269" s="108" t="s">
        <v>1452</v>
      </c>
      <c r="B269" s="108" t="s">
        <v>387</v>
      </c>
      <c r="D269" s="101">
        <v>44354</v>
      </c>
      <c r="E269" s="101">
        <v>45450</v>
      </c>
      <c r="H269" s="106" t="s">
        <v>216</v>
      </c>
      <c r="I269" s="106" t="s">
        <v>249</v>
      </c>
      <c r="J269" s="188" t="s">
        <v>294</v>
      </c>
      <c r="K269" s="108" t="s">
        <v>1453</v>
      </c>
      <c r="L269" s="108" t="s">
        <v>1034</v>
      </c>
      <c r="M269" s="108" t="s">
        <v>767</v>
      </c>
      <c r="W269" s="106">
        <f t="shared" si="72"/>
        <v>0</v>
      </c>
      <c r="X269" s="106">
        <v>1</v>
      </c>
      <c r="AG269" s="106">
        <f t="shared" si="74"/>
        <v>1</v>
      </c>
      <c r="AH269" s="106">
        <f t="shared" si="75"/>
        <v>1</v>
      </c>
      <c r="AI269" s="106">
        <f t="shared" si="76"/>
        <v>0</v>
      </c>
      <c r="AJ269" s="106">
        <f t="shared" si="77"/>
        <v>0</v>
      </c>
      <c r="AK269" s="106">
        <f t="shared" si="78"/>
        <v>0</v>
      </c>
      <c r="AL269" s="106">
        <f t="shared" si="79"/>
        <v>0</v>
      </c>
      <c r="AM269" s="106">
        <f t="shared" si="80"/>
        <v>0</v>
      </c>
      <c r="AN269" s="106">
        <f t="shared" si="81"/>
        <v>0</v>
      </c>
      <c r="AO269" s="106">
        <f t="shared" si="82"/>
        <v>0</v>
      </c>
      <c r="AP269" s="106">
        <f t="shared" si="83"/>
        <v>0</v>
      </c>
      <c r="AQ269" s="199">
        <f t="shared" si="84"/>
        <v>1</v>
      </c>
      <c r="AS269" s="202"/>
      <c r="AT269" s="200">
        <v>0.5</v>
      </c>
      <c r="AU269" s="200">
        <v>0.5</v>
      </c>
      <c r="AX269" s="201"/>
      <c r="AY269" s="217"/>
      <c r="AZ269" s="217"/>
      <c r="BA269" s="217"/>
      <c r="BB269" s="217"/>
      <c r="BC269" s="201"/>
      <c r="BD269" s="200">
        <f t="shared" si="73"/>
        <v>1</v>
      </c>
      <c r="BE269" s="202">
        <f t="shared" si="85"/>
        <v>1</v>
      </c>
      <c r="BH269" s="108">
        <v>519026</v>
      </c>
      <c r="BI269" s="108">
        <v>175926</v>
      </c>
      <c r="BJ269" s="108" t="s">
        <v>498</v>
      </c>
      <c r="BK269" s="108" t="s">
        <v>149</v>
      </c>
      <c r="BU269" s="108" t="s">
        <v>294</v>
      </c>
    </row>
    <row r="270" spans="1:73" ht="20.100000000000001" customHeight="1" x14ac:dyDescent="0.3">
      <c r="A270" s="108" t="s">
        <v>1454</v>
      </c>
      <c r="B270" s="108" t="s">
        <v>400</v>
      </c>
      <c r="C270" s="108" t="s">
        <v>223</v>
      </c>
      <c r="D270" s="101">
        <v>44243</v>
      </c>
      <c r="E270" s="101">
        <v>45338</v>
      </c>
      <c r="H270" s="108" t="s">
        <v>216</v>
      </c>
      <c r="I270" s="106" t="s">
        <v>249</v>
      </c>
      <c r="J270" s="188" t="s">
        <v>294</v>
      </c>
      <c r="K270" s="108" t="s">
        <v>1455</v>
      </c>
      <c r="L270" s="108" t="s">
        <v>1456</v>
      </c>
      <c r="M270" s="108" t="s">
        <v>1061</v>
      </c>
      <c r="W270" s="106">
        <f t="shared" ref="W270:W272" si="86">SUM(N270:V270)</f>
        <v>0</v>
      </c>
      <c r="X270" s="106">
        <v>1</v>
      </c>
      <c r="Y270" s="106">
        <v>1</v>
      </c>
      <c r="AG270" s="106">
        <f t="shared" si="74"/>
        <v>2</v>
      </c>
      <c r="AH270" s="106">
        <f t="shared" si="75"/>
        <v>1</v>
      </c>
      <c r="AI270" s="106">
        <f t="shared" si="76"/>
        <v>1</v>
      </c>
      <c r="AJ270" s="106">
        <f t="shared" si="77"/>
        <v>0</v>
      </c>
      <c r="AK270" s="106">
        <f t="shared" si="78"/>
        <v>0</v>
      </c>
      <c r="AL270" s="106">
        <f t="shared" si="79"/>
        <v>0</v>
      </c>
      <c r="AM270" s="106">
        <f t="shared" si="80"/>
        <v>0</v>
      </c>
      <c r="AN270" s="106">
        <f t="shared" si="81"/>
        <v>0</v>
      </c>
      <c r="AO270" s="106">
        <f t="shared" si="82"/>
        <v>0</v>
      </c>
      <c r="AP270" s="106">
        <f t="shared" si="83"/>
        <v>0</v>
      </c>
      <c r="AQ270" s="199">
        <f t="shared" si="84"/>
        <v>2</v>
      </c>
      <c r="AS270" s="202"/>
      <c r="AT270" s="200">
        <v>1</v>
      </c>
      <c r="AU270" s="200">
        <v>1</v>
      </c>
      <c r="AX270" s="201"/>
      <c r="AY270" s="217"/>
      <c r="AZ270" s="217"/>
      <c r="BA270" s="217"/>
      <c r="BB270" s="217"/>
      <c r="BC270" s="201"/>
      <c r="BD270" s="200">
        <f t="shared" si="73"/>
        <v>2</v>
      </c>
      <c r="BE270" s="202">
        <f t="shared" si="85"/>
        <v>2</v>
      </c>
      <c r="BH270" s="108">
        <v>518638</v>
      </c>
      <c r="BI270" s="108">
        <v>175484</v>
      </c>
      <c r="BJ270" s="108" t="s">
        <v>806</v>
      </c>
      <c r="BK270" s="108" t="s">
        <v>151</v>
      </c>
      <c r="BU270" s="108" t="s">
        <v>294</v>
      </c>
    </row>
    <row r="271" spans="1:73" ht="20.100000000000001" customHeight="1" x14ac:dyDescent="0.3">
      <c r="A271" s="108" t="s">
        <v>1457</v>
      </c>
      <c r="B271" s="108" t="s">
        <v>387</v>
      </c>
      <c r="D271" s="101">
        <v>44469</v>
      </c>
      <c r="E271" s="101">
        <v>45565</v>
      </c>
      <c r="H271" s="106" t="s">
        <v>216</v>
      </c>
      <c r="I271" s="106" t="s">
        <v>249</v>
      </c>
      <c r="J271" s="188" t="s">
        <v>294</v>
      </c>
      <c r="K271" s="108" t="s">
        <v>1458</v>
      </c>
      <c r="L271" s="108" t="s">
        <v>1459</v>
      </c>
      <c r="M271" s="108" t="s">
        <v>1460</v>
      </c>
      <c r="R271" s="106">
        <v>1</v>
      </c>
      <c r="W271" s="106">
        <f t="shared" si="86"/>
        <v>1</v>
      </c>
      <c r="AC271" s="106">
        <v>1</v>
      </c>
      <c r="AG271" s="106">
        <f t="shared" si="74"/>
        <v>1</v>
      </c>
      <c r="AH271" s="106">
        <f t="shared" si="75"/>
        <v>0</v>
      </c>
      <c r="AI271" s="106">
        <f t="shared" si="76"/>
        <v>0</v>
      </c>
      <c r="AJ271" s="106">
        <f t="shared" si="77"/>
        <v>0</v>
      </c>
      <c r="AK271" s="106">
        <f t="shared" si="78"/>
        <v>0</v>
      </c>
      <c r="AL271" s="106">
        <f t="shared" si="79"/>
        <v>-1</v>
      </c>
      <c r="AM271" s="106">
        <f t="shared" si="80"/>
        <v>1</v>
      </c>
      <c r="AN271" s="106">
        <f t="shared" si="81"/>
        <v>0</v>
      </c>
      <c r="AO271" s="106">
        <f t="shared" si="82"/>
        <v>0</v>
      </c>
      <c r="AP271" s="106">
        <f t="shared" si="83"/>
        <v>0</v>
      </c>
      <c r="AQ271" s="199">
        <f t="shared" si="84"/>
        <v>0</v>
      </c>
      <c r="AS271" s="202"/>
      <c r="AT271" s="200">
        <v>0</v>
      </c>
      <c r="AX271" s="201"/>
      <c r="AY271" s="217"/>
      <c r="AZ271" s="217"/>
      <c r="BA271" s="217"/>
      <c r="BB271" s="217"/>
      <c r="BC271" s="201"/>
      <c r="BD271" s="200">
        <f t="shared" si="73"/>
        <v>0</v>
      </c>
      <c r="BE271" s="202">
        <f t="shared" si="85"/>
        <v>0</v>
      </c>
      <c r="BH271" s="108">
        <v>519305</v>
      </c>
      <c r="BI271" s="108">
        <v>176468</v>
      </c>
      <c r="BJ271" s="108" t="s">
        <v>498</v>
      </c>
      <c r="BK271" s="108" t="s">
        <v>149</v>
      </c>
      <c r="BU271" s="108" t="s">
        <v>294</v>
      </c>
    </row>
    <row r="272" spans="1:73" ht="20.100000000000001" customHeight="1" x14ac:dyDescent="0.3">
      <c r="A272" s="108" t="s">
        <v>1461</v>
      </c>
      <c r="B272" s="108" t="s">
        <v>400</v>
      </c>
      <c r="C272" s="108" t="s">
        <v>223</v>
      </c>
      <c r="D272" s="101">
        <v>44316</v>
      </c>
      <c r="E272" s="101">
        <v>45412</v>
      </c>
      <c r="H272" s="106" t="s">
        <v>216</v>
      </c>
      <c r="I272" s="106" t="s">
        <v>249</v>
      </c>
      <c r="J272" s="188" t="s">
        <v>294</v>
      </c>
      <c r="K272" s="108" t="s">
        <v>1462</v>
      </c>
      <c r="L272" s="108" t="s">
        <v>1463</v>
      </c>
      <c r="M272" s="108" t="s">
        <v>969</v>
      </c>
      <c r="W272" s="106">
        <f t="shared" si="86"/>
        <v>0</v>
      </c>
      <c r="X272" s="106">
        <v>10</v>
      </c>
      <c r="AG272" s="106">
        <f t="shared" si="74"/>
        <v>10</v>
      </c>
      <c r="AH272" s="106">
        <f t="shared" si="75"/>
        <v>10</v>
      </c>
      <c r="AI272" s="106">
        <f t="shared" si="76"/>
        <v>0</v>
      </c>
      <c r="AJ272" s="106">
        <f t="shared" si="77"/>
        <v>0</v>
      </c>
      <c r="AK272" s="106">
        <f t="shared" si="78"/>
        <v>0</v>
      </c>
      <c r="AL272" s="106">
        <f t="shared" si="79"/>
        <v>0</v>
      </c>
      <c r="AM272" s="106">
        <f t="shared" si="80"/>
        <v>0</v>
      </c>
      <c r="AN272" s="106">
        <f t="shared" si="81"/>
        <v>0</v>
      </c>
      <c r="AO272" s="106">
        <f t="shared" si="82"/>
        <v>0</v>
      </c>
      <c r="AP272" s="106">
        <f t="shared" si="83"/>
        <v>0</v>
      </c>
      <c r="AQ272" s="199">
        <f t="shared" si="84"/>
        <v>10</v>
      </c>
      <c r="AR272" s="200" t="s">
        <v>294</v>
      </c>
      <c r="AS272" s="202"/>
      <c r="AU272" s="200">
        <v>2.5</v>
      </c>
      <c r="AV272" s="200">
        <v>2.5</v>
      </c>
      <c r="AW272" s="200">
        <v>2.5</v>
      </c>
      <c r="AX272" s="201">
        <v>2.5</v>
      </c>
      <c r="AY272" s="217"/>
      <c r="AZ272" s="217"/>
      <c r="BA272" s="217"/>
      <c r="BB272" s="217"/>
      <c r="BC272" s="201"/>
      <c r="BD272" s="200">
        <f t="shared" si="73"/>
        <v>10</v>
      </c>
      <c r="BE272" s="202">
        <f t="shared" si="85"/>
        <v>10</v>
      </c>
      <c r="BH272" s="108">
        <v>515777</v>
      </c>
      <c r="BI272" s="108">
        <v>171474</v>
      </c>
      <c r="BJ272" s="108" t="s">
        <v>404</v>
      </c>
      <c r="BK272" s="108" t="s">
        <v>128</v>
      </c>
      <c r="BU272" s="108" t="s">
        <v>294</v>
      </c>
    </row>
    <row r="273" spans="1:73" ht="20.100000000000001" customHeight="1" x14ac:dyDescent="0.3">
      <c r="A273" s="108" t="s">
        <v>1464</v>
      </c>
      <c r="B273" s="108" t="s">
        <v>423</v>
      </c>
      <c r="D273" s="101">
        <v>44411</v>
      </c>
      <c r="E273" s="101">
        <v>45507</v>
      </c>
      <c r="F273" s="101"/>
      <c r="G273" s="101"/>
      <c r="H273" s="106" t="s">
        <v>216</v>
      </c>
      <c r="I273" s="106" t="s">
        <v>249</v>
      </c>
      <c r="J273" s="188" t="s">
        <v>294</v>
      </c>
      <c r="K273" s="108" t="s">
        <v>1465</v>
      </c>
      <c r="L273" s="108" t="s">
        <v>1466</v>
      </c>
      <c r="M273" s="108" t="s">
        <v>1467</v>
      </c>
      <c r="W273" s="106">
        <v>0</v>
      </c>
      <c r="Y273" s="106">
        <v>1</v>
      </c>
      <c r="AG273" s="106">
        <f t="shared" si="74"/>
        <v>1</v>
      </c>
      <c r="AH273" s="106">
        <f t="shared" si="75"/>
        <v>0</v>
      </c>
      <c r="AI273" s="106">
        <f t="shared" si="76"/>
        <v>1</v>
      </c>
      <c r="AJ273" s="106">
        <f t="shared" si="77"/>
        <v>0</v>
      </c>
      <c r="AK273" s="106">
        <f t="shared" si="78"/>
        <v>0</v>
      </c>
      <c r="AL273" s="106">
        <f t="shared" si="79"/>
        <v>0</v>
      </c>
      <c r="AM273" s="106">
        <f t="shared" si="80"/>
        <v>0</v>
      </c>
      <c r="AN273" s="106">
        <f t="shared" si="81"/>
        <v>0</v>
      </c>
      <c r="AO273" s="106">
        <f t="shared" si="82"/>
        <v>0</v>
      </c>
      <c r="AP273" s="106">
        <f t="shared" si="83"/>
        <v>0</v>
      </c>
      <c r="AQ273" s="199">
        <f t="shared" si="84"/>
        <v>1</v>
      </c>
      <c r="AS273" s="202"/>
      <c r="AT273" s="200">
        <v>0.5</v>
      </c>
      <c r="AU273" s="200">
        <v>0.5</v>
      </c>
      <c r="AX273" s="201"/>
      <c r="AY273" s="217"/>
      <c r="AZ273" s="217"/>
      <c r="BA273" s="217"/>
      <c r="BB273" s="217"/>
      <c r="BC273" s="201"/>
      <c r="BD273" s="200">
        <f t="shared" si="73"/>
        <v>1</v>
      </c>
      <c r="BE273" s="202">
        <f t="shared" si="85"/>
        <v>1</v>
      </c>
      <c r="BH273" s="108">
        <v>516925</v>
      </c>
      <c r="BI273" s="108">
        <v>174069</v>
      </c>
      <c r="BJ273" s="108" t="s">
        <v>391</v>
      </c>
      <c r="BK273" s="108" t="s">
        <v>164</v>
      </c>
      <c r="BO273" s="108" t="s">
        <v>129</v>
      </c>
      <c r="BP273" s="108" t="s">
        <v>900</v>
      </c>
      <c r="BU273" s="108" t="s">
        <v>294</v>
      </c>
    </row>
    <row r="274" spans="1:73" ht="20.100000000000001" customHeight="1" x14ac:dyDescent="0.3">
      <c r="A274" s="108" t="s">
        <v>1468</v>
      </c>
      <c r="B274" s="108" t="s">
        <v>400</v>
      </c>
      <c r="C274" s="108" t="s">
        <v>223</v>
      </c>
      <c r="D274" s="101">
        <v>44335</v>
      </c>
      <c r="E274" s="101">
        <v>45431</v>
      </c>
      <c r="H274" s="108" t="s">
        <v>216</v>
      </c>
      <c r="I274" s="106" t="s">
        <v>249</v>
      </c>
      <c r="J274" s="188" t="s">
        <v>294</v>
      </c>
      <c r="K274" s="108" t="s">
        <v>1469</v>
      </c>
      <c r="L274" s="108" t="s">
        <v>1470</v>
      </c>
      <c r="M274" s="108" t="s">
        <v>1362</v>
      </c>
      <c r="W274" s="106">
        <f t="shared" ref="W274:W295" si="87">SUM(N274:V274)</f>
        <v>0</v>
      </c>
      <c r="X274" s="106">
        <v>3</v>
      </c>
      <c r="Y274" s="106">
        <v>1</v>
      </c>
      <c r="AG274" s="106">
        <f t="shared" si="74"/>
        <v>4</v>
      </c>
      <c r="AH274" s="106">
        <f t="shared" si="75"/>
        <v>3</v>
      </c>
      <c r="AI274" s="106">
        <f t="shared" si="76"/>
        <v>1</v>
      </c>
      <c r="AJ274" s="106">
        <f t="shared" si="77"/>
        <v>0</v>
      </c>
      <c r="AK274" s="106">
        <f t="shared" si="78"/>
        <v>0</v>
      </c>
      <c r="AL274" s="106">
        <f t="shared" si="79"/>
        <v>0</v>
      </c>
      <c r="AM274" s="106">
        <f t="shared" si="80"/>
        <v>0</v>
      </c>
      <c r="AN274" s="106">
        <f t="shared" si="81"/>
        <v>0</v>
      </c>
      <c r="AO274" s="106">
        <f t="shared" si="82"/>
        <v>0</v>
      </c>
      <c r="AP274" s="106">
        <f t="shared" si="83"/>
        <v>0</v>
      </c>
      <c r="AQ274" s="199">
        <f t="shared" si="84"/>
        <v>4</v>
      </c>
      <c r="AS274" s="202"/>
      <c r="AT274" s="200">
        <v>2</v>
      </c>
      <c r="AU274" s="200">
        <v>2</v>
      </c>
      <c r="AX274" s="201"/>
      <c r="AY274" s="217"/>
      <c r="AZ274" s="217"/>
      <c r="BA274" s="217"/>
      <c r="BB274" s="217"/>
      <c r="BC274" s="201"/>
      <c r="BD274" s="200">
        <f t="shared" si="73"/>
        <v>4</v>
      </c>
      <c r="BE274" s="202">
        <f t="shared" si="85"/>
        <v>4</v>
      </c>
      <c r="BH274" s="108">
        <v>515975</v>
      </c>
      <c r="BI274" s="108">
        <v>173091</v>
      </c>
      <c r="BJ274" s="108" t="s">
        <v>452</v>
      </c>
      <c r="BK274" s="108" t="s">
        <v>153</v>
      </c>
      <c r="BM274" s="108" t="s">
        <v>130</v>
      </c>
      <c r="BU274" s="108" t="s">
        <v>294</v>
      </c>
    </row>
    <row r="275" spans="1:73" ht="20.100000000000001" customHeight="1" x14ac:dyDescent="0.3">
      <c r="A275" s="108" t="s">
        <v>1471</v>
      </c>
      <c r="B275" s="108" t="s">
        <v>387</v>
      </c>
      <c r="D275" s="101">
        <v>44610</v>
      </c>
      <c r="E275" s="101">
        <v>45706</v>
      </c>
      <c r="H275" s="106" t="s">
        <v>216</v>
      </c>
      <c r="I275" s="106" t="s">
        <v>249</v>
      </c>
      <c r="J275" s="188" t="s">
        <v>294</v>
      </c>
      <c r="K275" s="108" t="s">
        <v>1472</v>
      </c>
      <c r="L275" s="108" t="s">
        <v>1473</v>
      </c>
      <c r="M275" s="108" t="s">
        <v>1474</v>
      </c>
      <c r="R275" s="106">
        <v>1</v>
      </c>
      <c r="W275" s="106">
        <f t="shared" si="87"/>
        <v>1</v>
      </c>
      <c r="AB275" s="106">
        <v>1</v>
      </c>
      <c r="AG275" s="106">
        <f t="shared" si="74"/>
        <v>1</v>
      </c>
      <c r="AH275" s="106">
        <f t="shared" si="75"/>
        <v>0</v>
      </c>
      <c r="AI275" s="106">
        <f t="shared" si="76"/>
        <v>0</v>
      </c>
      <c r="AJ275" s="106">
        <f t="shared" si="77"/>
        <v>0</v>
      </c>
      <c r="AK275" s="106">
        <f t="shared" si="78"/>
        <v>0</v>
      </c>
      <c r="AL275" s="106">
        <f t="shared" si="79"/>
        <v>0</v>
      </c>
      <c r="AM275" s="106">
        <f t="shared" si="80"/>
        <v>0</v>
      </c>
      <c r="AN275" s="106">
        <f t="shared" si="81"/>
        <v>0</v>
      </c>
      <c r="AO275" s="106">
        <f t="shared" si="82"/>
        <v>0</v>
      </c>
      <c r="AP275" s="106">
        <f t="shared" si="83"/>
        <v>0</v>
      </c>
      <c r="AQ275" s="199">
        <f t="shared" si="84"/>
        <v>0</v>
      </c>
      <c r="AS275" s="202"/>
      <c r="AT275" s="200">
        <v>0</v>
      </c>
      <c r="AX275" s="201"/>
      <c r="AY275" s="217"/>
      <c r="AZ275" s="217"/>
      <c r="BA275" s="217"/>
      <c r="BB275" s="217"/>
      <c r="BC275" s="201"/>
      <c r="BD275" s="200">
        <f t="shared" si="73"/>
        <v>0</v>
      </c>
      <c r="BE275" s="202">
        <f t="shared" si="85"/>
        <v>0</v>
      </c>
      <c r="BH275" s="108">
        <v>519537</v>
      </c>
      <c r="BI275" s="108">
        <v>175175</v>
      </c>
      <c r="BJ275" s="108" t="s">
        <v>415</v>
      </c>
      <c r="BK275" s="108" t="s">
        <v>152</v>
      </c>
      <c r="BS275" s="108" t="s">
        <v>136</v>
      </c>
      <c r="BT275" s="108" t="s">
        <v>1164</v>
      </c>
      <c r="BU275" s="108" t="s">
        <v>294</v>
      </c>
    </row>
    <row r="276" spans="1:73" ht="20.100000000000001" customHeight="1" x14ac:dyDescent="0.3">
      <c r="A276" s="108" t="s">
        <v>1475</v>
      </c>
      <c r="B276" s="108" t="s">
        <v>400</v>
      </c>
      <c r="C276" s="108" t="s">
        <v>223</v>
      </c>
      <c r="D276" s="101">
        <v>44357</v>
      </c>
      <c r="E276" s="101">
        <v>45453</v>
      </c>
      <c r="H276" s="106" t="s">
        <v>216</v>
      </c>
      <c r="I276" s="106" t="s">
        <v>249</v>
      </c>
      <c r="J276" s="188" t="s">
        <v>294</v>
      </c>
      <c r="K276" s="108" t="s">
        <v>1476</v>
      </c>
      <c r="L276" s="108" t="s">
        <v>1477</v>
      </c>
      <c r="M276" s="108" t="s">
        <v>1478</v>
      </c>
      <c r="W276" s="106">
        <f t="shared" si="87"/>
        <v>0</v>
      </c>
      <c r="X276" s="106">
        <v>1</v>
      </c>
      <c r="AG276" s="106">
        <f t="shared" si="74"/>
        <v>1</v>
      </c>
      <c r="AH276" s="106">
        <f t="shared" si="75"/>
        <v>1</v>
      </c>
      <c r="AI276" s="106">
        <f t="shared" si="76"/>
        <v>0</v>
      </c>
      <c r="AJ276" s="106">
        <f t="shared" si="77"/>
        <v>0</v>
      </c>
      <c r="AK276" s="106">
        <f t="shared" si="78"/>
        <v>0</v>
      </c>
      <c r="AL276" s="106">
        <f t="shared" si="79"/>
        <v>0</v>
      </c>
      <c r="AM276" s="106">
        <f t="shared" si="80"/>
        <v>0</v>
      </c>
      <c r="AN276" s="106">
        <f t="shared" si="81"/>
        <v>0</v>
      </c>
      <c r="AO276" s="106">
        <f t="shared" si="82"/>
        <v>0</v>
      </c>
      <c r="AP276" s="106">
        <f t="shared" si="83"/>
        <v>0</v>
      </c>
      <c r="AQ276" s="199">
        <f t="shared" si="84"/>
        <v>1</v>
      </c>
      <c r="AS276" s="202"/>
      <c r="AT276" s="200">
        <v>0.5</v>
      </c>
      <c r="AU276" s="200">
        <v>0.5</v>
      </c>
      <c r="AX276" s="201"/>
      <c r="AY276" s="217"/>
      <c r="AZ276" s="217"/>
      <c r="BA276" s="217"/>
      <c r="BB276" s="217"/>
      <c r="BC276" s="201"/>
      <c r="BD276" s="200">
        <f t="shared" si="73"/>
        <v>1</v>
      </c>
      <c r="BE276" s="202">
        <f t="shared" si="85"/>
        <v>1</v>
      </c>
      <c r="BH276" s="108">
        <v>516472</v>
      </c>
      <c r="BI276" s="108">
        <v>174374</v>
      </c>
      <c r="BJ276" s="108" t="s">
        <v>391</v>
      </c>
      <c r="BK276" s="108" t="s">
        <v>164</v>
      </c>
      <c r="BU276" s="108" t="s">
        <v>294</v>
      </c>
    </row>
    <row r="277" spans="1:73" ht="20.100000000000001" customHeight="1" x14ac:dyDescent="0.3">
      <c r="A277" s="108" t="s">
        <v>1479</v>
      </c>
      <c r="B277" s="108" t="s">
        <v>400</v>
      </c>
      <c r="C277" s="108" t="s">
        <v>223</v>
      </c>
      <c r="D277" s="101">
        <v>44357</v>
      </c>
      <c r="E277" s="101">
        <v>45453</v>
      </c>
      <c r="H277" s="106" t="s">
        <v>216</v>
      </c>
      <c r="I277" s="106" t="s">
        <v>249</v>
      </c>
      <c r="J277" s="188" t="s">
        <v>294</v>
      </c>
      <c r="K277" s="108" t="s">
        <v>1480</v>
      </c>
      <c r="L277" s="108" t="s">
        <v>1481</v>
      </c>
      <c r="M277" s="108" t="s">
        <v>1478</v>
      </c>
      <c r="W277" s="106">
        <f t="shared" si="87"/>
        <v>0</v>
      </c>
      <c r="X277" s="106">
        <v>3</v>
      </c>
      <c r="AG277" s="106">
        <f t="shared" si="74"/>
        <v>3</v>
      </c>
      <c r="AH277" s="106">
        <f t="shared" si="75"/>
        <v>3</v>
      </c>
      <c r="AI277" s="106">
        <f t="shared" si="76"/>
        <v>0</v>
      </c>
      <c r="AJ277" s="106">
        <f t="shared" si="77"/>
        <v>0</v>
      </c>
      <c r="AK277" s="106">
        <f t="shared" si="78"/>
        <v>0</v>
      </c>
      <c r="AL277" s="106">
        <f t="shared" si="79"/>
        <v>0</v>
      </c>
      <c r="AM277" s="106">
        <f t="shared" si="80"/>
        <v>0</v>
      </c>
      <c r="AN277" s="106">
        <f t="shared" si="81"/>
        <v>0</v>
      </c>
      <c r="AO277" s="106">
        <f t="shared" si="82"/>
        <v>0</v>
      </c>
      <c r="AP277" s="106">
        <f t="shared" si="83"/>
        <v>0</v>
      </c>
      <c r="AQ277" s="199">
        <f t="shared" si="84"/>
        <v>3</v>
      </c>
      <c r="AS277" s="202"/>
      <c r="AT277" s="200">
        <v>1.5</v>
      </c>
      <c r="AU277" s="200">
        <v>1.5</v>
      </c>
      <c r="AX277" s="201"/>
      <c r="AY277" s="217"/>
      <c r="AZ277" s="217"/>
      <c r="BA277" s="217"/>
      <c r="BB277" s="217"/>
      <c r="BC277" s="201"/>
      <c r="BD277" s="200">
        <f t="shared" si="73"/>
        <v>3</v>
      </c>
      <c r="BE277" s="202">
        <f t="shared" si="85"/>
        <v>3</v>
      </c>
      <c r="BH277" s="108">
        <v>516481</v>
      </c>
      <c r="BI277" s="108">
        <v>174369</v>
      </c>
      <c r="BJ277" s="108" t="s">
        <v>391</v>
      </c>
      <c r="BK277" s="108" t="s">
        <v>164</v>
      </c>
      <c r="BU277" s="108" t="s">
        <v>294</v>
      </c>
    </row>
    <row r="278" spans="1:73" ht="20.100000000000001" customHeight="1" x14ac:dyDescent="0.3">
      <c r="A278" s="108" t="s">
        <v>1482</v>
      </c>
      <c r="B278" s="108" t="s">
        <v>400</v>
      </c>
      <c r="C278" s="108" t="s">
        <v>223</v>
      </c>
      <c r="D278" s="101">
        <v>44386</v>
      </c>
      <c r="E278" s="101">
        <v>45482</v>
      </c>
      <c r="H278" s="106" t="s">
        <v>216</v>
      </c>
      <c r="I278" s="106" t="s">
        <v>249</v>
      </c>
      <c r="J278" s="188" t="s">
        <v>294</v>
      </c>
      <c r="K278" s="108" t="s">
        <v>1483</v>
      </c>
      <c r="L278" s="108" t="s">
        <v>1484</v>
      </c>
      <c r="M278" s="108" t="s">
        <v>1485</v>
      </c>
      <c r="W278" s="106">
        <f t="shared" si="87"/>
        <v>0</v>
      </c>
      <c r="X278" s="106">
        <v>3</v>
      </c>
      <c r="Y278" s="106">
        <v>2</v>
      </c>
      <c r="AG278" s="106">
        <f t="shared" si="74"/>
        <v>5</v>
      </c>
      <c r="AH278" s="106">
        <f t="shared" si="75"/>
        <v>3</v>
      </c>
      <c r="AI278" s="106">
        <f t="shared" si="76"/>
        <v>2</v>
      </c>
      <c r="AJ278" s="106">
        <f t="shared" si="77"/>
        <v>0</v>
      </c>
      <c r="AK278" s="106">
        <f t="shared" si="78"/>
        <v>0</v>
      </c>
      <c r="AL278" s="106">
        <f t="shared" si="79"/>
        <v>0</v>
      </c>
      <c r="AM278" s="106">
        <f t="shared" si="80"/>
        <v>0</v>
      </c>
      <c r="AN278" s="106">
        <f t="shared" si="81"/>
        <v>0</v>
      </c>
      <c r="AO278" s="106">
        <f t="shared" si="82"/>
        <v>0</v>
      </c>
      <c r="AP278" s="106">
        <f t="shared" si="83"/>
        <v>0</v>
      </c>
      <c r="AQ278" s="199">
        <f t="shared" si="84"/>
        <v>5</v>
      </c>
      <c r="AS278" s="202"/>
      <c r="AT278" s="200">
        <v>2.5</v>
      </c>
      <c r="AU278" s="200">
        <v>2.5</v>
      </c>
      <c r="AX278" s="201"/>
      <c r="AY278" s="217"/>
      <c r="AZ278" s="217"/>
      <c r="BA278" s="217"/>
      <c r="BB278" s="217"/>
      <c r="BC278" s="201"/>
      <c r="BD278" s="200">
        <f t="shared" si="73"/>
        <v>5</v>
      </c>
      <c r="BE278" s="202">
        <f t="shared" si="85"/>
        <v>5</v>
      </c>
      <c r="BH278" s="108">
        <v>516134</v>
      </c>
      <c r="BI278" s="108">
        <v>171142</v>
      </c>
      <c r="BJ278" s="108" t="s">
        <v>404</v>
      </c>
      <c r="BK278" s="108" t="s">
        <v>128</v>
      </c>
      <c r="BM278" s="108" t="s">
        <v>128</v>
      </c>
      <c r="BS278" s="108" t="s">
        <v>136</v>
      </c>
      <c r="BT278" s="108" t="s">
        <v>503</v>
      </c>
      <c r="BU278" s="108" t="s">
        <v>294</v>
      </c>
    </row>
    <row r="279" spans="1:73" ht="20.100000000000001" customHeight="1" x14ac:dyDescent="0.3">
      <c r="A279" s="108" t="s">
        <v>1486</v>
      </c>
      <c r="B279" s="108" t="s">
        <v>400</v>
      </c>
      <c r="C279" s="108" t="s">
        <v>223</v>
      </c>
      <c r="D279" s="101">
        <v>44384</v>
      </c>
      <c r="E279" s="101">
        <v>45480</v>
      </c>
      <c r="H279" s="106" t="s">
        <v>216</v>
      </c>
      <c r="I279" s="106" t="s">
        <v>249</v>
      </c>
      <c r="J279" s="188" t="s">
        <v>294</v>
      </c>
      <c r="K279" s="108" t="s">
        <v>1487</v>
      </c>
      <c r="L279" s="108" t="s">
        <v>1488</v>
      </c>
      <c r="M279" s="108" t="s">
        <v>1489</v>
      </c>
      <c r="W279" s="106">
        <f t="shared" si="87"/>
        <v>0</v>
      </c>
      <c r="Y279" s="106">
        <v>4</v>
      </c>
      <c r="Z279" s="106">
        <v>2</v>
      </c>
      <c r="AG279" s="106">
        <f t="shared" si="74"/>
        <v>6</v>
      </c>
      <c r="AH279" s="106">
        <f t="shared" si="75"/>
        <v>0</v>
      </c>
      <c r="AI279" s="106">
        <f t="shared" si="76"/>
        <v>4</v>
      </c>
      <c r="AJ279" s="106">
        <f t="shared" si="77"/>
        <v>2</v>
      </c>
      <c r="AK279" s="106">
        <f t="shared" si="78"/>
        <v>0</v>
      </c>
      <c r="AL279" s="106">
        <f t="shared" si="79"/>
        <v>0</v>
      </c>
      <c r="AM279" s="106">
        <f t="shared" si="80"/>
        <v>0</v>
      </c>
      <c r="AN279" s="106">
        <f t="shared" si="81"/>
        <v>0</v>
      </c>
      <c r="AO279" s="106">
        <f t="shared" si="82"/>
        <v>0</v>
      </c>
      <c r="AP279" s="106">
        <f t="shared" si="83"/>
        <v>0</v>
      </c>
      <c r="AQ279" s="199">
        <f t="shared" si="84"/>
        <v>6</v>
      </c>
      <c r="AS279" s="202"/>
      <c r="AT279" s="200">
        <v>3</v>
      </c>
      <c r="AU279" s="200">
        <v>3</v>
      </c>
      <c r="AX279" s="201"/>
      <c r="AY279" s="217"/>
      <c r="AZ279" s="217"/>
      <c r="BA279" s="217"/>
      <c r="BB279" s="217"/>
      <c r="BC279" s="201"/>
      <c r="BD279" s="200">
        <f t="shared" si="73"/>
        <v>6</v>
      </c>
      <c r="BE279" s="202">
        <f t="shared" si="85"/>
        <v>6</v>
      </c>
      <c r="BH279" s="108">
        <v>518272</v>
      </c>
      <c r="BI279" s="108">
        <v>174943</v>
      </c>
      <c r="BJ279" s="108" t="s">
        <v>415</v>
      </c>
      <c r="BK279" s="108" t="s">
        <v>152</v>
      </c>
      <c r="BS279" s="108" t="s">
        <v>136</v>
      </c>
      <c r="BT279" s="108" t="s">
        <v>1490</v>
      </c>
      <c r="BU279" s="108" t="s">
        <v>294</v>
      </c>
    </row>
    <row r="280" spans="1:73" ht="20.100000000000001" customHeight="1" x14ac:dyDescent="0.3">
      <c r="A280" s="108" t="s">
        <v>1491</v>
      </c>
      <c r="B280" s="108" t="s">
        <v>400</v>
      </c>
      <c r="D280" s="101">
        <v>44651</v>
      </c>
      <c r="E280" s="101">
        <v>45747</v>
      </c>
      <c r="H280" s="106" t="s">
        <v>216</v>
      </c>
      <c r="I280" s="106" t="s">
        <v>249</v>
      </c>
      <c r="J280" s="188" t="s">
        <v>294</v>
      </c>
      <c r="K280" s="108" t="s">
        <v>1492</v>
      </c>
      <c r="L280" s="108" t="s">
        <v>1493</v>
      </c>
      <c r="M280" s="108" t="s">
        <v>1494</v>
      </c>
      <c r="N280" s="106">
        <v>1</v>
      </c>
      <c r="P280" s="106">
        <v>1</v>
      </c>
      <c r="W280" s="106">
        <f t="shared" si="87"/>
        <v>2</v>
      </c>
      <c r="AA280" s="106">
        <v>1</v>
      </c>
      <c r="AG280" s="106">
        <f t="shared" si="74"/>
        <v>1</v>
      </c>
      <c r="AH280" s="106">
        <f t="shared" si="75"/>
        <v>-1</v>
      </c>
      <c r="AI280" s="106">
        <f t="shared" si="76"/>
        <v>0</v>
      </c>
      <c r="AJ280" s="106">
        <f t="shared" si="77"/>
        <v>-1</v>
      </c>
      <c r="AK280" s="106">
        <f t="shared" si="78"/>
        <v>1</v>
      </c>
      <c r="AL280" s="106">
        <f t="shared" si="79"/>
        <v>0</v>
      </c>
      <c r="AM280" s="106">
        <f t="shared" si="80"/>
        <v>0</v>
      </c>
      <c r="AN280" s="106">
        <f t="shared" si="81"/>
        <v>0</v>
      </c>
      <c r="AO280" s="106">
        <f t="shared" si="82"/>
        <v>0</v>
      </c>
      <c r="AP280" s="106">
        <f t="shared" si="83"/>
        <v>0</v>
      </c>
      <c r="AQ280" s="199">
        <f t="shared" si="84"/>
        <v>-1</v>
      </c>
      <c r="AS280" s="202"/>
      <c r="AT280" s="200">
        <v>-0.5</v>
      </c>
      <c r="AU280" s="200">
        <v>-0.5</v>
      </c>
      <c r="AX280" s="201"/>
      <c r="AY280" s="217"/>
      <c r="AZ280" s="217"/>
      <c r="BA280" s="217"/>
      <c r="BB280" s="217"/>
      <c r="BC280" s="201"/>
      <c r="BD280" s="200">
        <f t="shared" si="73"/>
        <v>-1</v>
      </c>
      <c r="BE280" s="202">
        <f t="shared" si="85"/>
        <v>-1</v>
      </c>
      <c r="BH280" s="108">
        <v>518104</v>
      </c>
      <c r="BI280" s="108">
        <v>171628</v>
      </c>
      <c r="BJ280" s="108" t="s">
        <v>462</v>
      </c>
      <c r="BK280" s="108" t="s">
        <v>144</v>
      </c>
    </row>
    <row r="281" spans="1:73" ht="20.100000000000001" customHeight="1" x14ac:dyDescent="0.3">
      <c r="A281" s="108" t="s">
        <v>1495</v>
      </c>
      <c r="B281" s="108" t="s">
        <v>400</v>
      </c>
      <c r="D281" s="101">
        <v>44594</v>
      </c>
      <c r="E281" s="101">
        <v>45690</v>
      </c>
      <c r="H281" s="106" t="s">
        <v>216</v>
      </c>
      <c r="I281" s="106" t="s">
        <v>249</v>
      </c>
      <c r="J281" s="188" t="s">
        <v>294</v>
      </c>
      <c r="K281" s="108" t="s">
        <v>1496</v>
      </c>
      <c r="L281" s="108" t="s">
        <v>1497</v>
      </c>
      <c r="M281" s="108" t="s">
        <v>871</v>
      </c>
      <c r="W281" s="106">
        <f t="shared" si="87"/>
        <v>0</v>
      </c>
      <c r="Z281" s="106">
        <v>1</v>
      </c>
      <c r="AG281" s="106">
        <f t="shared" si="74"/>
        <v>1</v>
      </c>
      <c r="AH281" s="106">
        <f t="shared" si="75"/>
        <v>0</v>
      </c>
      <c r="AI281" s="106">
        <f t="shared" si="76"/>
        <v>0</v>
      </c>
      <c r="AJ281" s="106">
        <f t="shared" si="77"/>
        <v>1</v>
      </c>
      <c r="AK281" s="106">
        <f t="shared" si="78"/>
        <v>0</v>
      </c>
      <c r="AL281" s="106">
        <f t="shared" si="79"/>
        <v>0</v>
      </c>
      <c r="AM281" s="106">
        <f t="shared" si="80"/>
        <v>0</v>
      </c>
      <c r="AN281" s="106">
        <f t="shared" si="81"/>
        <v>0</v>
      </c>
      <c r="AO281" s="106">
        <f t="shared" si="82"/>
        <v>0</v>
      </c>
      <c r="AP281" s="106">
        <f t="shared" si="83"/>
        <v>0</v>
      </c>
      <c r="AQ281" s="199">
        <f t="shared" si="84"/>
        <v>1</v>
      </c>
      <c r="AS281" s="202"/>
      <c r="AT281" s="200">
        <v>0.5</v>
      </c>
      <c r="AU281" s="200">
        <v>0.5</v>
      </c>
      <c r="AX281" s="201"/>
      <c r="AY281" s="217"/>
      <c r="AZ281" s="217"/>
      <c r="BA281" s="217"/>
      <c r="BB281" s="217"/>
      <c r="BC281" s="201"/>
      <c r="BD281" s="200">
        <f t="shared" si="73"/>
        <v>1</v>
      </c>
      <c r="BE281" s="202">
        <f t="shared" si="85"/>
        <v>1</v>
      </c>
      <c r="BH281" s="108">
        <v>518173</v>
      </c>
      <c r="BI281" s="108">
        <v>174602</v>
      </c>
      <c r="BJ281" s="108" t="s">
        <v>415</v>
      </c>
      <c r="BK281" s="108" t="s">
        <v>152</v>
      </c>
      <c r="BS281" s="108" t="s">
        <v>136</v>
      </c>
      <c r="BT281" s="108" t="s">
        <v>416</v>
      </c>
      <c r="BU281" s="108" t="s">
        <v>294</v>
      </c>
    </row>
    <row r="282" spans="1:73" ht="20.100000000000001" customHeight="1" x14ac:dyDescent="0.3">
      <c r="A282" s="108" t="s">
        <v>1498</v>
      </c>
      <c r="B282" s="108" t="s">
        <v>400</v>
      </c>
      <c r="C282" s="108" t="s">
        <v>223</v>
      </c>
      <c r="D282" s="101">
        <v>44440</v>
      </c>
      <c r="E282" s="101">
        <v>45536</v>
      </c>
      <c r="H282" s="106" t="s">
        <v>216</v>
      </c>
      <c r="I282" s="106" t="s">
        <v>249</v>
      </c>
      <c r="J282" s="188" t="s">
        <v>294</v>
      </c>
      <c r="K282" s="108" t="s">
        <v>1499</v>
      </c>
      <c r="L282" s="108" t="s">
        <v>1500</v>
      </c>
      <c r="M282" s="108" t="s">
        <v>579</v>
      </c>
      <c r="W282" s="106">
        <f t="shared" si="87"/>
        <v>0</v>
      </c>
      <c r="X282" s="106">
        <v>1</v>
      </c>
      <c r="AG282" s="106">
        <f t="shared" si="74"/>
        <v>1</v>
      </c>
      <c r="AH282" s="106">
        <f t="shared" si="75"/>
        <v>1</v>
      </c>
      <c r="AI282" s="106">
        <f t="shared" si="76"/>
        <v>0</v>
      </c>
      <c r="AJ282" s="106">
        <f t="shared" si="77"/>
        <v>0</v>
      </c>
      <c r="AK282" s="106">
        <f t="shared" si="78"/>
        <v>0</v>
      </c>
      <c r="AL282" s="106">
        <f t="shared" si="79"/>
        <v>0</v>
      </c>
      <c r="AM282" s="106">
        <f t="shared" si="80"/>
        <v>0</v>
      </c>
      <c r="AN282" s="106">
        <f t="shared" si="81"/>
        <v>0</v>
      </c>
      <c r="AO282" s="106">
        <f t="shared" si="82"/>
        <v>0</v>
      </c>
      <c r="AP282" s="106">
        <f t="shared" si="83"/>
        <v>0</v>
      </c>
      <c r="AQ282" s="199">
        <f t="shared" si="84"/>
        <v>1</v>
      </c>
      <c r="AS282" s="202"/>
      <c r="AT282" s="200">
        <v>0.5</v>
      </c>
      <c r="AU282" s="200">
        <v>0.5</v>
      </c>
      <c r="AX282" s="201"/>
      <c r="AY282" s="217"/>
      <c r="AZ282" s="217"/>
      <c r="BA282" s="217"/>
      <c r="BB282" s="217"/>
      <c r="BC282" s="201"/>
      <c r="BD282" s="200">
        <f t="shared" si="73"/>
        <v>1</v>
      </c>
      <c r="BE282" s="202">
        <f t="shared" si="85"/>
        <v>1</v>
      </c>
      <c r="BH282" s="108">
        <v>520553</v>
      </c>
      <c r="BI282" s="108">
        <v>175393</v>
      </c>
      <c r="BJ282" s="108" t="s">
        <v>397</v>
      </c>
      <c r="BK282" s="108" t="s">
        <v>125</v>
      </c>
      <c r="BM282" s="108" t="s">
        <v>125</v>
      </c>
      <c r="BU282" s="108" t="s">
        <v>294</v>
      </c>
    </row>
    <row r="283" spans="1:73" ht="20.100000000000001" customHeight="1" x14ac:dyDescent="0.3">
      <c r="A283" s="108" t="s">
        <v>1501</v>
      </c>
      <c r="B283" s="108" t="s">
        <v>400</v>
      </c>
      <c r="D283" s="101">
        <v>44509</v>
      </c>
      <c r="E283" s="101">
        <v>45605</v>
      </c>
      <c r="H283" s="106" t="s">
        <v>216</v>
      </c>
      <c r="I283" s="106" t="s">
        <v>249</v>
      </c>
      <c r="J283" s="188" t="s">
        <v>294</v>
      </c>
      <c r="K283" s="108" t="s">
        <v>1502</v>
      </c>
      <c r="L283" s="108" t="s">
        <v>1503</v>
      </c>
      <c r="M283" s="108" t="s">
        <v>1504</v>
      </c>
      <c r="N283" s="106">
        <v>1</v>
      </c>
      <c r="W283" s="106">
        <f t="shared" si="87"/>
        <v>1</v>
      </c>
      <c r="AG283" s="106">
        <f t="shared" si="74"/>
        <v>0</v>
      </c>
      <c r="AH283" s="106">
        <f t="shared" si="75"/>
        <v>-1</v>
      </c>
      <c r="AI283" s="106">
        <f t="shared" si="76"/>
        <v>0</v>
      </c>
      <c r="AJ283" s="106">
        <f t="shared" si="77"/>
        <v>0</v>
      </c>
      <c r="AK283" s="106">
        <f t="shared" si="78"/>
        <v>0</v>
      </c>
      <c r="AL283" s="106">
        <f t="shared" si="79"/>
        <v>0</v>
      </c>
      <c r="AM283" s="106">
        <f t="shared" si="80"/>
        <v>0</v>
      </c>
      <c r="AN283" s="106">
        <f t="shared" si="81"/>
        <v>0</v>
      </c>
      <c r="AO283" s="106">
        <f t="shared" si="82"/>
        <v>0</v>
      </c>
      <c r="AP283" s="106">
        <f t="shared" si="83"/>
        <v>0</v>
      </c>
      <c r="AQ283" s="199">
        <f t="shared" si="84"/>
        <v>-1</v>
      </c>
      <c r="AS283" s="202"/>
      <c r="AT283" s="200">
        <v>-0.5</v>
      </c>
      <c r="AU283" s="200">
        <v>-0.5</v>
      </c>
      <c r="AX283" s="201"/>
      <c r="AY283" s="217"/>
      <c r="AZ283" s="217"/>
      <c r="BA283" s="217"/>
      <c r="BB283" s="217"/>
      <c r="BC283" s="201"/>
      <c r="BD283" s="200">
        <f t="shared" si="73"/>
        <v>-1</v>
      </c>
      <c r="BE283" s="202">
        <f t="shared" si="85"/>
        <v>-1</v>
      </c>
      <c r="BH283" s="108">
        <v>522822</v>
      </c>
      <c r="BI283" s="108">
        <v>177807</v>
      </c>
      <c r="BJ283" s="108" t="s">
        <v>421</v>
      </c>
      <c r="BK283" s="108" t="s">
        <v>142</v>
      </c>
      <c r="BO283" s="108" t="s">
        <v>129</v>
      </c>
      <c r="BP283" s="108" t="s">
        <v>1505</v>
      </c>
      <c r="BS283" s="108" t="s">
        <v>136</v>
      </c>
      <c r="BT283" s="108" t="s">
        <v>856</v>
      </c>
      <c r="BU283" s="108" t="s">
        <v>294</v>
      </c>
    </row>
    <row r="284" spans="1:73" ht="20.100000000000001" customHeight="1" x14ac:dyDescent="0.3">
      <c r="A284" s="108" t="s">
        <v>1506</v>
      </c>
      <c r="B284" s="108" t="s">
        <v>393</v>
      </c>
      <c r="D284" s="101">
        <v>44537</v>
      </c>
      <c r="E284" s="101">
        <v>45633</v>
      </c>
      <c r="H284" s="106" t="s">
        <v>216</v>
      </c>
      <c r="I284" s="106" t="s">
        <v>249</v>
      </c>
      <c r="J284" s="188" t="s">
        <v>294</v>
      </c>
      <c r="K284" s="108" t="s">
        <v>1507</v>
      </c>
      <c r="L284" s="108" t="s">
        <v>1508</v>
      </c>
      <c r="M284" s="108" t="s">
        <v>1509</v>
      </c>
      <c r="P284" s="106">
        <v>1</v>
      </c>
      <c r="W284" s="106">
        <f t="shared" si="87"/>
        <v>1</v>
      </c>
      <c r="Y284" s="106">
        <v>2</v>
      </c>
      <c r="AG284" s="106">
        <f t="shared" si="74"/>
        <v>2</v>
      </c>
      <c r="AH284" s="106">
        <f t="shared" si="75"/>
        <v>0</v>
      </c>
      <c r="AI284" s="106">
        <f t="shared" si="76"/>
        <v>2</v>
      </c>
      <c r="AJ284" s="106">
        <f t="shared" si="77"/>
        <v>-1</v>
      </c>
      <c r="AK284" s="106">
        <f t="shared" si="78"/>
        <v>0</v>
      </c>
      <c r="AL284" s="106">
        <f t="shared" si="79"/>
        <v>0</v>
      </c>
      <c r="AM284" s="106">
        <f t="shared" si="80"/>
        <v>0</v>
      </c>
      <c r="AN284" s="106">
        <f t="shared" si="81"/>
        <v>0</v>
      </c>
      <c r="AO284" s="106">
        <f t="shared" si="82"/>
        <v>0</v>
      </c>
      <c r="AP284" s="106">
        <f t="shared" si="83"/>
        <v>0</v>
      </c>
      <c r="AQ284" s="199">
        <f t="shared" si="84"/>
        <v>1</v>
      </c>
      <c r="AS284" s="202"/>
      <c r="AT284" s="200">
        <v>0.5</v>
      </c>
      <c r="AU284" s="200">
        <v>0.5</v>
      </c>
      <c r="AX284" s="201"/>
      <c r="AY284" s="217"/>
      <c r="AZ284" s="217"/>
      <c r="BA284" s="217"/>
      <c r="BB284" s="217"/>
      <c r="BC284" s="201"/>
      <c r="BD284" s="200">
        <f t="shared" si="73"/>
        <v>1</v>
      </c>
      <c r="BE284" s="202">
        <f t="shared" si="85"/>
        <v>1</v>
      </c>
      <c r="BH284" s="108">
        <v>518834</v>
      </c>
      <c r="BI284" s="108">
        <v>175928</v>
      </c>
      <c r="BJ284" s="108" t="s">
        <v>498</v>
      </c>
      <c r="BK284" s="108" t="s">
        <v>149</v>
      </c>
      <c r="BU284" s="108" t="s">
        <v>294</v>
      </c>
    </row>
    <row r="285" spans="1:73" ht="20.100000000000001" customHeight="1" x14ac:dyDescent="0.3">
      <c r="A285" s="108" t="s">
        <v>1510</v>
      </c>
      <c r="B285" s="108" t="s">
        <v>400</v>
      </c>
      <c r="C285" s="108" t="s">
        <v>223</v>
      </c>
      <c r="D285" s="101">
        <v>44455</v>
      </c>
      <c r="E285" s="101">
        <v>45551</v>
      </c>
      <c r="H285" s="108" t="s">
        <v>216</v>
      </c>
      <c r="I285" s="106" t="s">
        <v>249</v>
      </c>
      <c r="J285" s="188" t="s">
        <v>294</v>
      </c>
      <c r="K285" s="108" t="s">
        <v>1511</v>
      </c>
      <c r="L285" s="108" t="s">
        <v>1289</v>
      </c>
      <c r="M285" s="108" t="s">
        <v>1290</v>
      </c>
      <c r="W285" s="106">
        <f t="shared" si="87"/>
        <v>0</v>
      </c>
      <c r="X285" s="106">
        <v>2</v>
      </c>
      <c r="AG285" s="106">
        <f t="shared" si="74"/>
        <v>2</v>
      </c>
      <c r="AH285" s="106">
        <f t="shared" si="75"/>
        <v>2</v>
      </c>
      <c r="AI285" s="106">
        <f t="shared" si="76"/>
        <v>0</v>
      </c>
      <c r="AJ285" s="106">
        <f t="shared" si="77"/>
        <v>0</v>
      </c>
      <c r="AK285" s="106">
        <f t="shared" si="78"/>
        <v>0</v>
      </c>
      <c r="AL285" s="106">
        <f t="shared" si="79"/>
        <v>0</v>
      </c>
      <c r="AM285" s="106">
        <f t="shared" si="80"/>
        <v>0</v>
      </c>
      <c r="AN285" s="106">
        <f t="shared" si="81"/>
        <v>0</v>
      </c>
      <c r="AO285" s="106">
        <f t="shared" si="82"/>
        <v>0</v>
      </c>
      <c r="AP285" s="106">
        <f t="shared" si="83"/>
        <v>0</v>
      </c>
      <c r="AQ285" s="199">
        <f t="shared" si="84"/>
        <v>2</v>
      </c>
      <c r="AS285" s="202"/>
      <c r="AT285" s="200">
        <v>1</v>
      </c>
      <c r="AU285" s="200">
        <v>1</v>
      </c>
      <c r="AX285" s="201"/>
      <c r="AY285" s="217"/>
      <c r="AZ285" s="217"/>
      <c r="BA285" s="217"/>
      <c r="BB285" s="217"/>
      <c r="BC285" s="201"/>
      <c r="BD285" s="200">
        <f t="shared" si="73"/>
        <v>2</v>
      </c>
      <c r="BE285" s="202">
        <f t="shared" si="85"/>
        <v>2</v>
      </c>
      <c r="BH285" s="108">
        <v>514554</v>
      </c>
      <c r="BI285" s="108">
        <v>171263</v>
      </c>
      <c r="BJ285" s="108" t="s">
        <v>427</v>
      </c>
      <c r="BK285" s="108" t="s">
        <v>162</v>
      </c>
      <c r="BO285" s="108" t="s">
        <v>129</v>
      </c>
      <c r="BP285" s="108" t="s">
        <v>428</v>
      </c>
      <c r="BU285" s="108" t="s">
        <v>294</v>
      </c>
    </row>
    <row r="286" spans="1:73" ht="20.100000000000001" customHeight="1" x14ac:dyDescent="0.3">
      <c r="A286" s="108" t="s">
        <v>1512</v>
      </c>
      <c r="B286" s="108" t="s">
        <v>400</v>
      </c>
      <c r="D286" s="101">
        <v>44552</v>
      </c>
      <c r="E286" s="101">
        <v>45648</v>
      </c>
      <c r="F286" s="101">
        <v>44790</v>
      </c>
      <c r="H286" s="106" t="s">
        <v>216</v>
      </c>
      <c r="I286" s="106" t="s">
        <v>249</v>
      </c>
      <c r="J286" s="188" t="s">
        <v>294</v>
      </c>
      <c r="K286" s="108" t="s">
        <v>1513</v>
      </c>
      <c r="L286" s="108" t="s">
        <v>1514</v>
      </c>
      <c r="M286" s="108" t="s">
        <v>1515</v>
      </c>
      <c r="O286" s="106">
        <v>1</v>
      </c>
      <c r="S286" s="106">
        <v>1</v>
      </c>
      <c r="W286" s="106">
        <f t="shared" si="87"/>
        <v>2</v>
      </c>
      <c r="AC286" s="106">
        <v>1</v>
      </c>
      <c r="AG286" s="106">
        <f t="shared" si="74"/>
        <v>1</v>
      </c>
      <c r="AH286" s="106">
        <f t="shared" si="75"/>
        <v>0</v>
      </c>
      <c r="AI286" s="106">
        <f t="shared" si="76"/>
        <v>-1</v>
      </c>
      <c r="AJ286" s="106">
        <f t="shared" si="77"/>
        <v>0</v>
      </c>
      <c r="AK286" s="106">
        <f t="shared" si="78"/>
        <v>0</v>
      </c>
      <c r="AL286" s="106">
        <f t="shared" si="79"/>
        <v>0</v>
      </c>
      <c r="AM286" s="106">
        <f t="shared" si="80"/>
        <v>0</v>
      </c>
      <c r="AN286" s="106">
        <f t="shared" si="81"/>
        <v>0</v>
      </c>
      <c r="AO286" s="106">
        <f t="shared" si="82"/>
        <v>0</v>
      </c>
      <c r="AP286" s="106">
        <f t="shared" si="83"/>
        <v>0</v>
      </c>
      <c r="AQ286" s="199">
        <f t="shared" si="84"/>
        <v>-1</v>
      </c>
      <c r="AS286" s="202"/>
      <c r="AT286" s="200">
        <v>-1</v>
      </c>
      <c r="AX286" s="201"/>
      <c r="AY286" s="217"/>
      <c r="AZ286" s="217"/>
      <c r="BA286" s="217"/>
      <c r="BB286" s="217"/>
      <c r="BC286" s="201"/>
      <c r="BD286" s="200">
        <f t="shared" si="73"/>
        <v>-1</v>
      </c>
      <c r="BE286" s="202">
        <f t="shared" si="85"/>
        <v>-1</v>
      </c>
      <c r="BH286" s="108">
        <v>522706</v>
      </c>
      <c r="BI286" s="108">
        <v>177845</v>
      </c>
      <c r="BJ286" s="108" t="s">
        <v>421</v>
      </c>
      <c r="BK286" s="108" t="s">
        <v>142</v>
      </c>
      <c r="BU286" s="108" t="s">
        <v>294</v>
      </c>
    </row>
    <row r="287" spans="1:73" ht="20.100000000000001" customHeight="1" x14ac:dyDescent="0.3">
      <c r="A287" s="108" t="s">
        <v>1516</v>
      </c>
      <c r="B287" s="108" t="s">
        <v>400</v>
      </c>
      <c r="D287" s="101">
        <v>44622</v>
      </c>
      <c r="E287" s="101">
        <v>45718</v>
      </c>
      <c r="H287" s="106" t="s">
        <v>216</v>
      </c>
      <c r="I287" s="106" t="s">
        <v>249</v>
      </c>
      <c r="J287" s="188" t="s">
        <v>294</v>
      </c>
      <c r="K287" s="108" t="s">
        <v>1517</v>
      </c>
      <c r="L287" s="108" t="s">
        <v>1518</v>
      </c>
      <c r="M287" s="108" t="s">
        <v>1519</v>
      </c>
      <c r="W287" s="106">
        <f t="shared" si="87"/>
        <v>0</v>
      </c>
      <c r="Y287" s="106">
        <v>1</v>
      </c>
      <c r="AG287" s="106">
        <f t="shared" si="74"/>
        <v>1</v>
      </c>
      <c r="AH287" s="106">
        <f t="shared" si="75"/>
        <v>0</v>
      </c>
      <c r="AI287" s="106">
        <f t="shared" si="76"/>
        <v>1</v>
      </c>
      <c r="AJ287" s="106">
        <f t="shared" si="77"/>
        <v>0</v>
      </c>
      <c r="AK287" s="106">
        <f t="shared" si="78"/>
        <v>0</v>
      </c>
      <c r="AL287" s="106">
        <f t="shared" si="79"/>
        <v>0</v>
      </c>
      <c r="AM287" s="106">
        <f t="shared" si="80"/>
        <v>0</v>
      </c>
      <c r="AN287" s="106">
        <f t="shared" si="81"/>
        <v>0</v>
      </c>
      <c r="AO287" s="106">
        <f t="shared" si="82"/>
        <v>0</v>
      </c>
      <c r="AP287" s="106">
        <f t="shared" si="83"/>
        <v>0</v>
      </c>
      <c r="AQ287" s="199">
        <f t="shared" si="84"/>
        <v>1</v>
      </c>
      <c r="AS287" s="202"/>
      <c r="AT287" s="200">
        <v>0.5</v>
      </c>
      <c r="AU287" s="200">
        <v>0.5</v>
      </c>
      <c r="AX287" s="201"/>
      <c r="AY287" s="217"/>
      <c r="AZ287" s="217"/>
      <c r="BA287" s="217"/>
      <c r="BB287" s="217"/>
      <c r="BC287" s="201"/>
      <c r="BD287" s="200">
        <f t="shared" si="73"/>
        <v>1</v>
      </c>
      <c r="BE287" s="202">
        <f t="shared" si="85"/>
        <v>1</v>
      </c>
      <c r="BH287" s="108">
        <v>514165</v>
      </c>
      <c r="BI287" s="108">
        <v>173531</v>
      </c>
      <c r="BJ287" s="108" t="s">
        <v>628</v>
      </c>
      <c r="BK287" s="108" t="s">
        <v>148</v>
      </c>
      <c r="BU287" s="108" t="s">
        <v>294</v>
      </c>
    </row>
    <row r="288" spans="1:73" ht="20.100000000000001" customHeight="1" x14ac:dyDescent="0.3">
      <c r="A288" s="108" t="s">
        <v>1520</v>
      </c>
      <c r="B288" s="108" t="s">
        <v>387</v>
      </c>
      <c r="D288" s="101">
        <v>44594</v>
      </c>
      <c r="E288" s="101">
        <v>45690</v>
      </c>
      <c r="H288" s="108" t="s">
        <v>216</v>
      </c>
      <c r="I288" s="106" t="s">
        <v>249</v>
      </c>
      <c r="J288" s="188" t="s">
        <v>294</v>
      </c>
      <c r="K288" s="108" t="s">
        <v>1521</v>
      </c>
      <c r="L288" s="108" t="s">
        <v>1522</v>
      </c>
      <c r="M288" s="108" t="s">
        <v>426</v>
      </c>
      <c r="W288" s="106">
        <f t="shared" si="87"/>
        <v>0</v>
      </c>
      <c r="Z288" s="106">
        <v>3</v>
      </c>
      <c r="AG288" s="106">
        <f t="shared" si="74"/>
        <v>3</v>
      </c>
      <c r="AH288" s="106">
        <f t="shared" si="75"/>
        <v>0</v>
      </c>
      <c r="AI288" s="106">
        <f t="shared" si="76"/>
        <v>0</v>
      </c>
      <c r="AJ288" s="106">
        <f t="shared" si="77"/>
        <v>3</v>
      </c>
      <c r="AK288" s="106">
        <f t="shared" si="78"/>
        <v>0</v>
      </c>
      <c r="AL288" s="106">
        <f t="shared" si="79"/>
        <v>0</v>
      </c>
      <c r="AM288" s="106">
        <f t="shared" si="80"/>
        <v>0</v>
      </c>
      <c r="AN288" s="106">
        <f t="shared" si="81"/>
        <v>0</v>
      </c>
      <c r="AO288" s="106">
        <f t="shared" si="82"/>
        <v>0</v>
      </c>
      <c r="AP288" s="106">
        <f t="shared" si="83"/>
        <v>0</v>
      </c>
      <c r="AQ288" s="199">
        <f t="shared" si="84"/>
        <v>3</v>
      </c>
      <c r="AS288" s="202"/>
      <c r="AT288" s="200">
        <v>1.5</v>
      </c>
      <c r="AU288" s="200">
        <v>1.5</v>
      </c>
      <c r="AX288" s="201"/>
      <c r="AY288" s="217"/>
      <c r="AZ288" s="217"/>
      <c r="BA288" s="217"/>
      <c r="BB288" s="217"/>
      <c r="BC288" s="201"/>
      <c r="BD288" s="200">
        <f t="shared" si="73"/>
        <v>3</v>
      </c>
      <c r="BE288" s="202">
        <f t="shared" si="85"/>
        <v>3</v>
      </c>
      <c r="BH288" s="108">
        <v>513958</v>
      </c>
      <c r="BI288" s="108">
        <v>171178</v>
      </c>
      <c r="BJ288" s="108" t="s">
        <v>427</v>
      </c>
      <c r="BK288" s="108" t="s">
        <v>162</v>
      </c>
    </row>
    <row r="289" spans="1:73" ht="20.100000000000001" customHeight="1" x14ac:dyDescent="0.3">
      <c r="A289" s="108" t="s">
        <v>1523</v>
      </c>
      <c r="B289" s="108" t="s">
        <v>393</v>
      </c>
      <c r="D289" s="101">
        <v>44627</v>
      </c>
      <c r="E289" s="101">
        <v>45723</v>
      </c>
      <c r="F289" s="101">
        <v>44746</v>
      </c>
      <c r="H289" s="108" t="s">
        <v>216</v>
      </c>
      <c r="I289" s="106" t="s">
        <v>249</v>
      </c>
      <c r="J289" s="188" t="s">
        <v>294</v>
      </c>
      <c r="K289" s="108" t="s">
        <v>1524</v>
      </c>
      <c r="L289" s="108" t="s">
        <v>1525</v>
      </c>
      <c r="M289" s="108" t="s">
        <v>1526</v>
      </c>
      <c r="O289" s="106">
        <v>2</v>
      </c>
      <c r="W289" s="106">
        <f t="shared" si="87"/>
        <v>2</v>
      </c>
      <c r="AA289" s="106">
        <v>1</v>
      </c>
      <c r="AG289" s="106">
        <f t="shared" si="74"/>
        <v>1</v>
      </c>
      <c r="AH289" s="106">
        <f t="shared" si="75"/>
        <v>0</v>
      </c>
      <c r="AI289" s="106">
        <f t="shared" si="76"/>
        <v>-2</v>
      </c>
      <c r="AJ289" s="106">
        <f t="shared" si="77"/>
        <v>0</v>
      </c>
      <c r="AK289" s="106">
        <f t="shared" si="78"/>
        <v>1</v>
      </c>
      <c r="AL289" s="106">
        <f t="shared" si="79"/>
        <v>0</v>
      </c>
      <c r="AM289" s="106">
        <f t="shared" si="80"/>
        <v>0</v>
      </c>
      <c r="AN289" s="106">
        <f t="shared" si="81"/>
        <v>0</v>
      </c>
      <c r="AO289" s="106">
        <f t="shared" si="82"/>
        <v>0</v>
      </c>
      <c r="AP289" s="106">
        <f t="shared" si="83"/>
        <v>0</v>
      </c>
      <c r="AQ289" s="199">
        <f t="shared" si="84"/>
        <v>-1</v>
      </c>
      <c r="AS289" s="202"/>
      <c r="AT289" s="200">
        <v>-1</v>
      </c>
      <c r="AX289" s="201"/>
      <c r="AY289" s="217"/>
      <c r="AZ289" s="217"/>
      <c r="BA289" s="217"/>
      <c r="BB289" s="217"/>
      <c r="BC289" s="201"/>
      <c r="BD289" s="200">
        <f t="shared" ref="BD289:BD310" si="88">SUM(AT289:AX289)</f>
        <v>-1</v>
      </c>
      <c r="BE289" s="202">
        <f t="shared" si="85"/>
        <v>-1</v>
      </c>
      <c r="BH289" s="108">
        <v>522359</v>
      </c>
      <c r="BI289" s="108">
        <v>176498</v>
      </c>
      <c r="BJ289" s="108" t="s">
        <v>421</v>
      </c>
      <c r="BK289" s="108" t="s">
        <v>142</v>
      </c>
      <c r="BS289" s="108" t="s">
        <v>136</v>
      </c>
      <c r="BT289" s="108" t="s">
        <v>1527</v>
      </c>
      <c r="BU289" s="108" t="s">
        <v>294</v>
      </c>
    </row>
    <row r="290" spans="1:73" ht="20.100000000000001" customHeight="1" x14ac:dyDescent="0.3">
      <c r="A290" s="108" t="s">
        <v>1528</v>
      </c>
      <c r="B290" s="108" t="s">
        <v>400</v>
      </c>
      <c r="C290" s="108" t="s">
        <v>223</v>
      </c>
      <c r="D290" s="101">
        <v>44571</v>
      </c>
      <c r="E290" s="101">
        <v>45667</v>
      </c>
      <c r="H290" s="106" t="s">
        <v>216</v>
      </c>
      <c r="I290" s="106" t="s">
        <v>249</v>
      </c>
      <c r="J290" s="188" t="s">
        <v>294</v>
      </c>
      <c r="K290" s="108" t="s">
        <v>1529</v>
      </c>
      <c r="L290" s="108" t="s">
        <v>1530</v>
      </c>
      <c r="M290" s="108" t="s">
        <v>1531</v>
      </c>
      <c r="W290" s="106">
        <f t="shared" si="87"/>
        <v>0</v>
      </c>
      <c r="X290" s="106">
        <v>4</v>
      </c>
      <c r="AG290" s="106">
        <f t="shared" si="74"/>
        <v>4</v>
      </c>
      <c r="AH290" s="106">
        <f t="shared" si="75"/>
        <v>4</v>
      </c>
      <c r="AI290" s="106">
        <f t="shared" si="76"/>
        <v>0</v>
      </c>
      <c r="AJ290" s="106">
        <f t="shared" si="77"/>
        <v>0</v>
      </c>
      <c r="AK290" s="106">
        <f t="shared" si="78"/>
        <v>0</v>
      </c>
      <c r="AL290" s="106">
        <f t="shared" si="79"/>
        <v>0</v>
      </c>
      <c r="AM290" s="106">
        <f t="shared" si="80"/>
        <v>0</v>
      </c>
      <c r="AN290" s="106">
        <f t="shared" si="81"/>
        <v>0</v>
      </c>
      <c r="AO290" s="106">
        <f t="shared" si="82"/>
        <v>0</v>
      </c>
      <c r="AP290" s="106">
        <f t="shared" si="83"/>
        <v>0</v>
      </c>
      <c r="AQ290" s="199">
        <f t="shared" si="84"/>
        <v>4</v>
      </c>
      <c r="AS290" s="202"/>
      <c r="AU290" s="200">
        <v>4</v>
      </c>
      <c r="AX290" s="201"/>
      <c r="AY290" s="217"/>
      <c r="AZ290" s="217"/>
      <c r="BA290" s="217"/>
      <c r="BB290" s="217"/>
      <c r="BC290" s="201"/>
      <c r="BD290" s="200">
        <f t="shared" si="88"/>
        <v>4</v>
      </c>
      <c r="BE290" s="202">
        <f t="shared" si="85"/>
        <v>4</v>
      </c>
      <c r="BH290" s="108">
        <v>517458</v>
      </c>
      <c r="BI290" s="108">
        <v>169588</v>
      </c>
      <c r="BJ290" s="108" t="s">
        <v>486</v>
      </c>
      <c r="BK290" s="108" t="s">
        <v>147</v>
      </c>
      <c r="BO290" s="108" t="s">
        <v>129</v>
      </c>
      <c r="BP290" s="108" t="s">
        <v>147</v>
      </c>
      <c r="BS290" s="108" t="s">
        <v>136</v>
      </c>
      <c r="BT290" s="108" t="s">
        <v>512</v>
      </c>
      <c r="BU290" s="108" t="s">
        <v>294</v>
      </c>
    </row>
    <row r="291" spans="1:73" ht="20.100000000000001" customHeight="1" x14ac:dyDescent="0.3">
      <c r="A291" s="108" t="s">
        <v>1532</v>
      </c>
      <c r="B291" s="108" t="s">
        <v>400</v>
      </c>
      <c r="C291" s="108" t="s">
        <v>223</v>
      </c>
      <c r="D291" s="101">
        <v>44571</v>
      </c>
      <c r="E291" s="101">
        <v>45667</v>
      </c>
      <c r="H291" s="106" t="s">
        <v>216</v>
      </c>
      <c r="I291" s="106" t="s">
        <v>249</v>
      </c>
      <c r="J291" s="188" t="s">
        <v>294</v>
      </c>
      <c r="K291" s="108" t="s">
        <v>1533</v>
      </c>
      <c r="L291" s="108" t="s">
        <v>1534</v>
      </c>
      <c r="M291" s="108" t="s">
        <v>1535</v>
      </c>
      <c r="W291" s="106">
        <f t="shared" si="87"/>
        <v>0</v>
      </c>
      <c r="X291" s="106">
        <v>1</v>
      </c>
      <c r="AG291" s="106">
        <f t="shared" si="74"/>
        <v>1</v>
      </c>
      <c r="AH291" s="106">
        <f t="shared" si="75"/>
        <v>1</v>
      </c>
      <c r="AI291" s="106">
        <f t="shared" si="76"/>
        <v>0</v>
      </c>
      <c r="AJ291" s="106">
        <f t="shared" si="77"/>
        <v>0</v>
      </c>
      <c r="AK291" s="106">
        <f t="shared" si="78"/>
        <v>0</v>
      </c>
      <c r="AL291" s="106">
        <f t="shared" si="79"/>
        <v>0</v>
      </c>
      <c r="AM291" s="106">
        <f t="shared" si="80"/>
        <v>0</v>
      </c>
      <c r="AN291" s="106">
        <f t="shared" si="81"/>
        <v>0</v>
      </c>
      <c r="AO291" s="106">
        <f t="shared" si="82"/>
        <v>0</v>
      </c>
      <c r="AP291" s="106">
        <f t="shared" si="83"/>
        <v>0</v>
      </c>
      <c r="AQ291" s="199">
        <f t="shared" si="84"/>
        <v>1</v>
      </c>
      <c r="AS291" s="202"/>
      <c r="AT291" s="200">
        <v>0.5</v>
      </c>
      <c r="AU291" s="200">
        <v>0.5</v>
      </c>
      <c r="AX291" s="201"/>
      <c r="AY291" s="217"/>
      <c r="AZ291" s="217"/>
      <c r="BA291" s="217"/>
      <c r="BB291" s="217"/>
      <c r="BC291" s="201"/>
      <c r="BD291" s="200">
        <f t="shared" si="88"/>
        <v>1</v>
      </c>
      <c r="BE291" s="202">
        <f t="shared" si="85"/>
        <v>1</v>
      </c>
      <c r="BH291" s="108">
        <v>518039</v>
      </c>
      <c r="BI291" s="108">
        <v>174890</v>
      </c>
      <c r="BJ291" s="108" t="s">
        <v>415</v>
      </c>
      <c r="BK291" s="108" t="s">
        <v>152</v>
      </c>
      <c r="BM291" s="108" t="s">
        <v>126</v>
      </c>
      <c r="BS291" s="108" t="s">
        <v>136</v>
      </c>
      <c r="BT291" s="108" t="s">
        <v>720</v>
      </c>
      <c r="BU291" s="108" t="s">
        <v>294</v>
      </c>
    </row>
    <row r="292" spans="1:73" ht="20.100000000000001" customHeight="1" x14ac:dyDescent="0.3">
      <c r="A292" s="108" t="s">
        <v>1536</v>
      </c>
      <c r="B292" s="108" t="s">
        <v>400</v>
      </c>
      <c r="C292" s="108" t="s">
        <v>223</v>
      </c>
      <c r="D292" s="101">
        <v>44582</v>
      </c>
      <c r="E292" s="101">
        <v>45678</v>
      </c>
      <c r="H292" s="106" t="s">
        <v>216</v>
      </c>
      <c r="I292" s="106" t="s">
        <v>249</v>
      </c>
      <c r="J292" s="188" t="s">
        <v>294</v>
      </c>
      <c r="K292" s="108" t="s">
        <v>1537</v>
      </c>
      <c r="L292" s="108" t="s">
        <v>1538</v>
      </c>
      <c r="M292" s="108" t="s">
        <v>1539</v>
      </c>
      <c r="W292" s="106">
        <f t="shared" si="87"/>
        <v>0</v>
      </c>
      <c r="X292" s="106">
        <v>1</v>
      </c>
      <c r="AG292" s="106">
        <f t="shared" si="74"/>
        <v>1</v>
      </c>
      <c r="AH292" s="106">
        <f t="shared" si="75"/>
        <v>1</v>
      </c>
      <c r="AI292" s="106">
        <f t="shared" si="76"/>
        <v>0</v>
      </c>
      <c r="AJ292" s="106">
        <f t="shared" si="77"/>
        <v>0</v>
      </c>
      <c r="AK292" s="106">
        <f t="shared" si="78"/>
        <v>0</v>
      </c>
      <c r="AL292" s="106">
        <f t="shared" si="79"/>
        <v>0</v>
      </c>
      <c r="AM292" s="106">
        <f t="shared" si="80"/>
        <v>0</v>
      </c>
      <c r="AN292" s="106">
        <f t="shared" si="81"/>
        <v>0</v>
      </c>
      <c r="AO292" s="106">
        <f t="shared" si="82"/>
        <v>0</v>
      </c>
      <c r="AP292" s="106">
        <f t="shared" si="83"/>
        <v>0</v>
      </c>
      <c r="AQ292" s="199">
        <f t="shared" si="84"/>
        <v>1</v>
      </c>
      <c r="AS292" s="202"/>
      <c r="AT292" s="200">
        <v>0.5</v>
      </c>
      <c r="AU292" s="200">
        <v>0.5</v>
      </c>
      <c r="AX292" s="201"/>
      <c r="AY292" s="217"/>
      <c r="AZ292" s="217"/>
      <c r="BA292" s="217"/>
      <c r="BB292" s="217"/>
      <c r="BC292" s="201"/>
      <c r="BD292" s="200">
        <f t="shared" si="88"/>
        <v>1</v>
      </c>
      <c r="BE292" s="202">
        <f t="shared" si="85"/>
        <v>1</v>
      </c>
      <c r="BH292" s="108">
        <v>521328</v>
      </c>
      <c r="BI292" s="108">
        <v>175496</v>
      </c>
      <c r="BJ292" s="108" t="s">
        <v>467</v>
      </c>
      <c r="BK292" s="108" t="s">
        <v>163</v>
      </c>
      <c r="BU292" s="108" t="s">
        <v>294</v>
      </c>
    </row>
    <row r="293" spans="1:73" ht="20.100000000000001" customHeight="1" x14ac:dyDescent="0.3">
      <c r="A293" s="108" t="s">
        <v>1540</v>
      </c>
      <c r="B293" s="108" t="s">
        <v>400</v>
      </c>
      <c r="C293" s="108" t="s">
        <v>223</v>
      </c>
      <c r="D293" s="101">
        <v>44642</v>
      </c>
      <c r="E293" s="101">
        <v>45738</v>
      </c>
      <c r="H293" s="106" t="s">
        <v>216</v>
      </c>
      <c r="I293" s="106" t="s">
        <v>249</v>
      </c>
      <c r="J293" s="188" t="s">
        <v>294</v>
      </c>
      <c r="K293" s="108" t="s">
        <v>1541</v>
      </c>
      <c r="L293" s="108" t="s">
        <v>1542</v>
      </c>
      <c r="M293" s="108" t="s">
        <v>1120</v>
      </c>
      <c r="W293" s="106">
        <f t="shared" si="87"/>
        <v>0</v>
      </c>
      <c r="X293" s="106">
        <v>1</v>
      </c>
      <c r="AG293" s="106">
        <f t="shared" si="74"/>
        <v>1</v>
      </c>
      <c r="AH293" s="106">
        <f t="shared" si="75"/>
        <v>1</v>
      </c>
      <c r="AI293" s="106">
        <f t="shared" si="76"/>
        <v>0</v>
      </c>
      <c r="AJ293" s="106">
        <f t="shared" si="77"/>
        <v>0</v>
      </c>
      <c r="AK293" s="106">
        <f t="shared" si="78"/>
        <v>0</v>
      </c>
      <c r="AL293" s="106">
        <f t="shared" si="79"/>
        <v>0</v>
      </c>
      <c r="AM293" s="106">
        <f t="shared" si="80"/>
        <v>0</v>
      </c>
      <c r="AN293" s="106">
        <f t="shared" si="81"/>
        <v>0</v>
      </c>
      <c r="AO293" s="106">
        <f t="shared" si="82"/>
        <v>0</v>
      </c>
      <c r="AP293" s="106">
        <f t="shared" si="83"/>
        <v>0</v>
      </c>
      <c r="AQ293" s="199">
        <f t="shared" si="84"/>
        <v>1</v>
      </c>
      <c r="AS293" s="202"/>
      <c r="AT293" s="200">
        <v>0.5</v>
      </c>
      <c r="AU293" s="200">
        <v>0.5</v>
      </c>
      <c r="AX293" s="201"/>
      <c r="AY293" s="217"/>
      <c r="AZ293" s="217"/>
      <c r="BA293" s="217"/>
      <c r="BB293" s="217"/>
      <c r="BC293" s="201"/>
      <c r="BD293" s="200">
        <f t="shared" si="88"/>
        <v>1</v>
      </c>
      <c r="BE293" s="202">
        <f t="shared" si="85"/>
        <v>1</v>
      </c>
      <c r="BH293" s="108">
        <v>518059</v>
      </c>
      <c r="BI293" s="108">
        <v>175250</v>
      </c>
      <c r="BJ293" s="108" t="s">
        <v>415</v>
      </c>
      <c r="BK293" s="108" t="s">
        <v>152</v>
      </c>
      <c r="BM293" s="108" t="s">
        <v>126</v>
      </c>
      <c r="BS293" s="108" t="s">
        <v>136</v>
      </c>
      <c r="BT293" s="108" t="s">
        <v>720</v>
      </c>
      <c r="BU293" s="108" t="s">
        <v>294</v>
      </c>
    </row>
    <row r="294" spans="1:73" ht="20.100000000000001" customHeight="1" x14ac:dyDescent="0.3">
      <c r="A294" s="108" t="s">
        <v>1543</v>
      </c>
      <c r="B294" s="108" t="s">
        <v>400</v>
      </c>
      <c r="C294" s="108" t="s">
        <v>223</v>
      </c>
      <c r="D294" s="101">
        <v>44644</v>
      </c>
      <c r="E294" s="101">
        <v>45740</v>
      </c>
      <c r="H294" s="106" t="s">
        <v>216</v>
      </c>
      <c r="I294" s="106" t="s">
        <v>249</v>
      </c>
      <c r="J294" s="188" t="s">
        <v>294</v>
      </c>
      <c r="K294" s="108" t="s">
        <v>1544</v>
      </c>
      <c r="L294" s="108" t="s">
        <v>1545</v>
      </c>
      <c r="M294" s="108" t="s">
        <v>1546</v>
      </c>
      <c r="W294" s="106">
        <f t="shared" si="87"/>
        <v>0</v>
      </c>
      <c r="Z294" s="106">
        <v>1</v>
      </c>
      <c r="AB294" s="106">
        <v>1</v>
      </c>
      <c r="AG294" s="106">
        <f t="shared" si="74"/>
        <v>2</v>
      </c>
      <c r="AH294" s="106">
        <f t="shared" si="75"/>
        <v>0</v>
      </c>
      <c r="AI294" s="106">
        <f t="shared" si="76"/>
        <v>0</v>
      </c>
      <c r="AJ294" s="106">
        <f t="shared" si="77"/>
        <v>1</v>
      </c>
      <c r="AK294" s="106">
        <f t="shared" si="78"/>
        <v>0</v>
      </c>
      <c r="AL294" s="106">
        <f t="shared" si="79"/>
        <v>1</v>
      </c>
      <c r="AM294" s="106">
        <f t="shared" si="80"/>
        <v>0</v>
      </c>
      <c r="AN294" s="106">
        <f t="shared" si="81"/>
        <v>0</v>
      </c>
      <c r="AO294" s="106">
        <f t="shared" si="82"/>
        <v>0</v>
      </c>
      <c r="AP294" s="106">
        <f t="shared" si="83"/>
        <v>0</v>
      </c>
      <c r="AQ294" s="199">
        <f t="shared" si="84"/>
        <v>2</v>
      </c>
      <c r="AS294" s="202"/>
      <c r="AT294" s="200">
        <v>1</v>
      </c>
      <c r="AU294" s="200">
        <v>1</v>
      </c>
      <c r="AX294" s="201"/>
      <c r="AY294" s="217"/>
      <c r="AZ294" s="217"/>
      <c r="BA294" s="217"/>
      <c r="BB294" s="217"/>
      <c r="BC294" s="201"/>
      <c r="BD294" s="200">
        <f t="shared" si="88"/>
        <v>2</v>
      </c>
      <c r="BE294" s="202">
        <f t="shared" si="85"/>
        <v>2</v>
      </c>
      <c r="BH294" s="108">
        <v>516346</v>
      </c>
      <c r="BI294" s="108">
        <v>173774</v>
      </c>
      <c r="BJ294" s="108" t="s">
        <v>409</v>
      </c>
      <c r="BK294" s="108" t="s">
        <v>155</v>
      </c>
      <c r="BU294" s="108" t="s">
        <v>294</v>
      </c>
    </row>
    <row r="295" spans="1:73" ht="20.100000000000001" customHeight="1" x14ac:dyDescent="0.3">
      <c r="A295" s="108" t="s">
        <v>1547</v>
      </c>
      <c r="B295" s="108" t="s">
        <v>400</v>
      </c>
      <c r="C295" s="108" t="s">
        <v>223</v>
      </c>
      <c r="D295" s="101">
        <v>44644</v>
      </c>
      <c r="E295" s="101">
        <v>45740</v>
      </c>
      <c r="H295" s="106" t="s">
        <v>216</v>
      </c>
      <c r="I295" s="106" t="s">
        <v>249</v>
      </c>
      <c r="J295" s="188" t="s">
        <v>294</v>
      </c>
      <c r="K295" s="108" t="s">
        <v>1548</v>
      </c>
      <c r="L295" s="108" t="s">
        <v>1549</v>
      </c>
      <c r="M295" s="108" t="s">
        <v>1539</v>
      </c>
      <c r="W295" s="106">
        <f t="shared" si="87"/>
        <v>0</v>
      </c>
      <c r="Y295" s="106">
        <v>1</v>
      </c>
      <c r="AG295" s="106">
        <f t="shared" si="74"/>
        <v>1</v>
      </c>
      <c r="AH295" s="106">
        <f t="shared" si="75"/>
        <v>0</v>
      </c>
      <c r="AI295" s="106">
        <f t="shared" si="76"/>
        <v>1</v>
      </c>
      <c r="AJ295" s="106">
        <f t="shared" si="77"/>
        <v>0</v>
      </c>
      <c r="AK295" s="106">
        <f t="shared" si="78"/>
        <v>0</v>
      </c>
      <c r="AL295" s="106">
        <f t="shared" si="79"/>
        <v>0</v>
      </c>
      <c r="AM295" s="106">
        <f t="shared" si="80"/>
        <v>0</v>
      </c>
      <c r="AN295" s="106">
        <f t="shared" si="81"/>
        <v>0</v>
      </c>
      <c r="AO295" s="106">
        <f t="shared" si="82"/>
        <v>0</v>
      </c>
      <c r="AP295" s="106">
        <f t="shared" si="83"/>
        <v>0</v>
      </c>
      <c r="AQ295" s="199">
        <f t="shared" si="84"/>
        <v>1</v>
      </c>
      <c r="AS295" s="202"/>
      <c r="AT295" s="200">
        <v>0.5</v>
      </c>
      <c r="AU295" s="200">
        <v>0.5</v>
      </c>
      <c r="AX295" s="201"/>
      <c r="AY295" s="217"/>
      <c r="AZ295" s="217"/>
      <c r="BA295" s="217"/>
      <c r="BB295" s="217"/>
      <c r="BC295" s="201"/>
      <c r="BD295" s="200">
        <f t="shared" si="88"/>
        <v>1</v>
      </c>
      <c r="BE295" s="202">
        <f t="shared" si="85"/>
        <v>1</v>
      </c>
      <c r="BH295" s="108">
        <v>521328</v>
      </c>
      <c r="BI295" s="108">
        <v>175496</v>
      </c>
      <c r="BJ295" s="108" t="s">
        <v>467</v>
      </c>
      <c r="BK295" s="108" t="s">
        <v>163</v>
      </c>
      <c r="BU295" s="108" t="s">
        <v>294</v>
      </c>
    </row>
    <row r="296" spans="1:73" ht="20.100000000000001" customHeight="1" x14ac:dyDescent="0.3">
      <c r="A296" s="108" t="s">
        <v>1550</v>
      </c>
      <c r="B296" s="108" t="s">
        <v>387</v>
      </c>
      <c r="H296" s="108" t="s">
        <v>321</v>
      </c>
      <c r="I296" s="108" t="s">
        <v>1551</v>
      </c>
      <c r="J296" s="108" t="s">
        <v>1552</v>
      </c>
      <c r="L296" s="108" t="s">
        <v>1553</v>
      </c>
      <c r="N296" s="108"/>
      <c r="O296" s="108"/>
      <c r="P296" s="108"/>
      <c r="Q296" s="108"/>
      <c r="R296" s="108"/>
      <c r="S296" s="191"/>
      <c r="T296" s="108"/>
      <c r="U296" s="108"/>
      <c r="V296" s="108"/>
      <c r="W296" s="108"/>
      <c r="AQ296" s="199">
        <v>250</v>
      </c>
      <c r="AR296" s="106"/>
      <c r="AS296" s="203"/>
      <c r="AT296" s="206">
        <v>0</v>
      </c>
      <c r="AU296" s="206">
        <v>0</v>
      </c>
      <c r="AV296" s="206">
        <v>0</v>
      </c>
      <c r="AW296" s="206">
        <v>0</v>
      </c>
      <c r="AX296" s="207">
        <v>0</v>
      </c>
      <c r="AY296" s="206">
        <v>50</v>
      </c>
      <c r="AZ296" s="206">
        <v>50</v>
      </c>
      <c r="BA296" s="206">
        <v>50</v>
      </c>
      <c r="BB296" s="206">
        <v>50</v>
      </c>
      <c r="BC296" s="207">
        <v>50</v>
      </c>
      <c r="BD296" s="200">
        <f t="shared" si="88"/>
        <v>0</v>
      </c>
      <c r="BE296" s="202">
        <f t="shared" si="85"/>
        <v>250</v>
      </c>
      <c r="BF296" s="200"/>
      <c r="BG296" s="200"/>
      <c r="BH296" s="108">
        <v>519125</v>
      </c>
      <c r="BI296" s="108">
        <v>175579</v>
      </c>
      <c r="BJ296" s="108" t="s">
        <v>462</v>
      </c>
      <c r="BK296" s="108" t="s">
        <v>144</v>
      </c>
      <c r="BM296" s="200"/>
      <c r="BN296" s="200"/>
      <c r="BU296" s="108" t="s">
        <v>294</v>
      </c>
    </row>
    <row r="297" spans="1:73" ht="20.100000000000001" customHeight="1" x14ac:dyDescent="0.3">
      <c r="A297" s="108" t="s">
        <v>1550</v>
      </c>
      <c r="B297" s="108" t="s">
        <v>387</v>
      </c>
      <c r="H297" s="108" t="s">
        <v>321</v>
      </c>
      <c r="I297" s="108" t="s">
        <v>1551</v>
      </c>
      <c r="J297" s="108" t="s">
        <v>1554</v>
      </c>
      <c r="L297" s="108" t="s">
        <v>1555</v>
      </c>
      <c r="N297" s="108"/>
      <c r="O297" s="108"/>
      <c r="P297" s="108"/>
      <c r="Q297" s="108"/>
      <c r="R297" s="108"/>
      <c r="S297" s="191"/>
      <c r="T297" s="108"/>
      <c r="U297" s="108"/>
      <c r="V297" s="108"/>
      <c r="W297" s="108"/>
      <c r="AQ297" s="199">
        <v>40</v>
      </c>
      <c r="AR297" s="106"/>
      <c r="AS297" s="203"/>
      <c r="AT297" s="206">
        <v>0</v>
      </c>
      <c r="AU297" s="206">
        <v>0</v>
      </c>
      <c r="AV297" s="206">
        <v>0</v>
      </c>
      <c r="AW297" s="206">
        <v>20</v>
      </c>
      <c r="AX297" s="207">
        <v>20</v>
      </c>
      <c r="AY297" s="206">
        <v>0</v>
      </c>
      <c r="AZ297" s="206">
        <v>0</v>
      </c>
      <c r="BA297" s="206">
        <v>0</v>
      </c>
      <c r="BB297" s="206">
        <v>0</v>
      </c>
      <c r="BC297" s="207">
        <v>0</v>
      </c>
      <c r="BD297" s="200">
        <f t="shared" si="88"/>
        <v>40</v>
      </c>
      <c r="BE297" s="202">
        <f t="shared" si="85"/>
        <v>40</v>
      </c>
      <c r="BF297" s="200"/>
      <c r="BG297" s="200"/>
      <c r="BH297" s="108">
        <v>515033</v>
      </c>
      <c r="BI297" s="108">
        <v>173287</v>
      </c>
      <c r="BJ297" s="108" t="s">
        <v>452</v>
      </c>
      <c r="BK297" s="108" t="s">
        <v>153</v>
      </c>
      <c r="BM297" s="200"/>
      <c r="BN297" s="200"/>
      <c r="BU297" s="108" t="s">
        <v>294</v>
      </c>
    </row>
    <row r="298" spans="1:73" ht="20.100000000000001" customHeight="1" x14ac:dyDescent="0.3">
      <c r="A298" s="108" t="s">
        <v>1550</v>
      </c>
      <c r="B298" s="108" t="s">
        <v>387</v>
      </c>
      <c r="D298" s="101"/>
      <c r="H298" s="108" t="s">
        <v>321</v>
      </c>
      <c r="I298" s="108" t="s">
        <v>1551</v>
      </c>
      <c r="J298" s="108" t="s">
        <v>1556</v>
      </c>
      <c r="L298" s="108" t="s">
        <v>1557</v>
      </c>
      <c r="N298" s="108"/>
      <c r="O298" s="108"/>
      <c r="P298" s="108"/>
      <c r="Q298" s="108"/>
      <c r="R298" s="108"/>
      <c r="S298" s="191"/>
      <c r="T298" s="108"/>
      <c r="U298" s="108"/>
      <c r="V298" s="108"/>
      <c r="W298" s="108"/>
      <c r="AQ298" s="199">
        <v>20</v>
      </c>
      <c r="AR298" s="106"/>
      <c r="AS298" s="203"/>
      <c r="AT298" s="206">
        <v>0</v>
      </c>
      <c r="AU298" s="206">
        <v>0</v>
      </c>
      <c r="AV298" s="206">
        <v>0</v>
      </c>
      <c r="AW298" s="206">
        <v>0</v>
      </c>
      <c r="AX298" s="207">
        <v>0</v>
      </c>
      <c r="AY298" s="206">
        <v>0</v>
      </c>
      <c r="AZ298" s="206">
        <v>5</v>
      </c>
      <c r="BA298" s="206">
        <v>5</v>
      </c>
      <c r="BB298" s="206">
        <v>5</v>
      </c>
      <c r="BC298" s="207">
        <v>5</v>
      </c>
      <c r="BD298" s="200">
        <f t="shared" si="88"/>
        <v>0</v>
      </c>
      <c r="BE298" s="202">
        <f t="shared" ref="BE298:BE310" si="89">SUM(AT298:BC298)</f>
        <v>20</v>
      </c>
      <c r="BF298" s="200"/>
      <c r="BG298" s="200"/>
      <c r="BH298" s="108">
        <v>516258</v>
      </c>
      <c r="BI298" s="108">
        <v>171100</v>
      </c>
      <c r="BJ298" s="108" t="s">
        <v>404</v>
      </c>
      <c r="BK298" s="108" t="s">
        <v>128</v>
      </c>
      <c r="BM298" s="200"/>
      <c r="BN298" s="200"/>
      <c r="BU298" s="108" t="s">
        <v>294</v>
      </c>
    </row>
    <row r="299" spans="1:73" ht="20.100000000000001" customHeight="1" x14ac:dyDescent="0.3">
      <c r="A299" s="108" t="s">
        <v>1558</v>
      </c>
      <c r="B299" s="108" t="s">
        <v>387</v>
      </c>
      <c r="H299" s="108" t="s">
        <v>197</v>
      </c>
      <c r="I299" s="108" t="s">
        <v>1551</v>
      </c>
      <c r="J299" s="108" t="s">
        <v>214</v>
      </c>
      <c r="K299" s="108" t="s">
        <v>1559</v>
      </c>
      <c r="L299" s="108" t="s">
        <v>1560</v>
      </c>
      <c r="N299" s="108"/>
      <c r="O299" s="108"/>
      <c r="P299" s="108"/>
      <c r="Q299" s="108"/>
      <c r="R299" s="108"/>
      <c r="S299" s="191"/>
      <c r="T299" s="108"/>
      <c r="U299" s="108"/>
      <c r="V299" s="108"/>
      <c r="W299" s="108"/>
      <c r="AQ299" s="199">
        <v>385</v>
      </c>
      <c r="AR299" s="106"/>
      <c r="AS299" s="203"/>
      <c r="AT299" s="206">
        <v>0</v>
      </c>
      <c r="AU299" s="206">
        <v>0</v>
      </c>
      <c r="AV299" s="206">
        <v>0</v>
      </c>
      <c r="AW299" s="206">
        <v>0</v>
      </c>
      <c r="AX299" s="207">
        <v>96.25</v>
      </c>
      <c r="AY299" s="206">
        <v>96.25</v>
      </c>
      <c r="AZ299" s="206">
        <v>96.25</v>
      </c>
      <c r="BA299" s="206">
        <v>96.25</v>
      </c>
      <c r="BB299" s="206">
        <v>0</v>
      </c>
      <c r="BC299" s="207">
        <v>0</v>
      </c>
      <c r="BD299" s="200">
        <f t="shared" si="88"/>
        <v>96.25</v>
      </c>
      <c r="BE299" s="202">
        <f t="shared" si="89"/>
        <v>385</v>
      </c>
      <c r="BF299" s="200"/>
      <c r="BG299" s="200"/>
      <c r="BH299" s="108">
        <v>518920</v>
      </c>
      <c r="BI299" s="108">
        <v>175418</v>
      </c>
      <c r="BJ299" s="108" t="s">
        <v>806</v>
      </c>
      <c r="BK299" s="108" t="s">
        <v>151</v>
      </c>
      <c r="BM299" s="200"/>
      <c r="BN299" s="200"/>
      <c r="BU299" s="108" t="s">
        <v>294</v>
      </c>
    </row>
    <row r="300" spans="1:73" ht="20.100000000000001" customHeight="1" x14ac:dyDescent="0.3">
      <c r="A300" s="108" t="s">
        <v>1561</v>
      </c>
      <c r="B300" s="108" t="s">
        <v>387</v>
      </c>
      <c r="D300" s="101">
        <v>44655</v>
      </c>
      <c r="F300" s="101">
        <v>44743</v>
      </c>
      <c r="H300" s="108" t="s">
        <v>197</v>
      </c>
      <c r="I300" s="108" t="s">
        <v>1562</v>
      </c>
      <c r="J300" s="108" t="s">
        <v>206</v>
      </c>
      <c r="K300" s="108" t="s">
        <v>1563</v>
      </c>
      <c r="L300" s="108" t="s">
        <v>1564</v>
      </c>
      <c r="N300" s="108"/>
      <c r="O300" s="108"/>
      <c r="P300" s="108"/>
      <c r="Q300" s="108"/>
      <c r="R300" s="108"/>
      <c r="S300" s="191"/>
      <c r="T300" s="108"/>
      <c r="U300" s="108"/>
      <c r="V300" s="108"/>
      <c r="W300" s="108"/>
      <c r="AB300" s="218"/>
      <c r="AC300" s="218"/>
      <c r="AD300" s="218"/>
      <c r="AE300" s="218"/>
      <c r="AF300" s="218"/>
      <c r="AG300" s="218"/>
      <c r="AH300" s="218"/>
      <c r="AI300" s="218"/>
      <c r="AJ300" s="218"/>
      <c r="AK300" s="218"/>
      <c r="AL300" s="218"/>
      <c r="AM300" s="218"/>
      <c r="AN300" s="218"/>
      <c r="AQ300" s="199">
        <v>30</v>
      </c>
      <c r="AR300" s="106"/>
      <c r="AS300" s="203"/>
      <c r="AT300" s="206">
        <v>0</v>
      </c>
      <c r="AU300" s="206">
        <v>0</v>
      </c>
      <c r="AV300" s="206">
        <v>30</v>
      </c>
      <c r="AW300" s="206">
        <v>0</v>
      </c>
      <c r="AX300" s="207">
        <v>0</v>
      </c>
      <c r="AY300" s="206">
        <v>0</v>
      </c>
      <c r="AZ300" s="206">
        <v>0</v>
      </c>
      <c r="BA300" s="206">
        <v>0</v>
      </c>
      <c r="BB300" s="206">
        <v>0</v>
      </c>
      <c r="BC300" s="207">
        <v>0</v>
      </c>
      <c r="BD300" s="200">
        <f t="shared" si="88"/>
        <v>30</v>
      </c>
      <c r="BE300" s="202">
        <f t="shared" si="89"/>
        <v>30</v>
      </c>
      <c r="BF300" s="200"/>
      <c r="BG300" s="200"/>
      <c r="BH300" s="108">
        <v>515141</v>
      </c>
      <c r="BI300" s="108">
        <v>171791</v>
      </c>
      <c r="BJ300" s="108" t="s">
        <v>427</v>
      </c>
      <c r="BK300" s="108" t="s">
        <v>162</v>
      </c>
      <c r="BM300" s="200"/>
      <c r="BN300" s="200"/>
      <c r="BU300" s="108" t="s">
        <v>294</v>
      </c>
    </row>
    <row r="301" spans="1:73" ht="20.100000000000001" customHeight="1" x14ac:dyDescent="0.3">
      <c r="A301" s="108" t="s">
        <v>1565</v>
      </c>
      <c r="B301" s="108" t="s">
        <v>387</v>
      </c>
      <c r="D301" s="101">
        <v>44735</v>
      </c>
      <c r="H301" s="108" t="s">
        <v>197</v>
      </c>
      <c r="I301" s="108" t="s">
        <v>1562</v>
      </c>
      <c r="J301" s="108" t="s">
        <v>211</v>
      </c>
      <c r="K301" s="108" t="s">
        <v>1566</v>
      </c>
      <c r="L301" s="108" t="s">
        <v>1567</v>
      </c>
      <c r="N301" s="108"/>
      <c r="O301" s="108"/>
      <c r="P301" s="108"/>
      <c r="Q301" s="108"/>
      <c r="R301" s="108"/>
      <c r="S301" s="191"/>
      <c r="T301" s="108"/>
      <c r="U301" s="108"/>
      <c r="V301" s="108"/>
      <c r="W301" s="108"/>
      <c r="AQ301" s="199">
        <v>16</v>
      </c>
      <c r="AR301" s="106"/>
      <c r="AS301" s="203"/>
      <c r="AT301" s="206">
        <v>0</v>
      </c>
      <c r="AU301" s="206">
        <v>16</v>
      </c>
      <c r="AV301" s="206">
        <v>0</v>
      </c>
      <c r="AW301" s="206">
        <v>0</v>
      </c>
      <c r="AX301" s="207">
        <v>0</v>
      </c>
      <c r="AY301" s="206">
        <v>0</v>
      </c>
      <c r="AZ301" s="206">
        <v>0</v>
      </c>
      <c r="BA301" s="206">
        <v>0</v>
      </c>
      <c r="BB301" s="206">
        <v>0</v>
      </c>
      <c r="BC301" s="207">
        <v>0</v>
      </c>
      <c r="BD301" s="200">
        <f t="shared" si="88"/>
        <v>16</v>
      </c>
      <c r="BE301" s="202">
        <f t="shared" si="89"/>
        <v>16</v>
      </c>
      <c r="BF301" s="200"/>
      <c r="BG301" s="200"/>
      <c r="BH301" s="108">
        <v>515712</v>
      </c>
      <c r="BI301" s="108">
        <v>170847</v>
      </c>
      <c r="BJ301" s="108" t="s">
        <v>404</v>
      </c>
      <c r="BK301" s="108" t="s">
        <v>128</v>
      </c>
      <c r="BM301" s="200"/>
      <c r="BN301" s="200"/>
      <c r="BU301" s="108" t="s">
        <v>294</v>
      </c>
    </row>
    <row r="302" spans="1:73" ht="20.100000000000001" customHeight="1" x14ac:dyDescent="0.3">
      <c r="A302" s="108" t="s">
        <v>1568</v>
      </c>
      <c r="B302" s="108" t="s">
        <v>518</v>
      </c>
      <c r="D302" s="101">
        <v>44916</v>
      </c>
      <c r="H302" s="108" t="s">
        <v>197</v>
      </c>
      <c r="I302" s="108" t="s">
        <v>1551</v>
      </c>
      <c r="J302" s="108" t="s">
        <v>155</v>
      </c>
      <c r="K302" s="108" t="s">
        <v>1569</v>
      </c>
      <c r="L302" s="108" t="s">
        <v>1570</v>
      </c>
      <c r="N302" s="108"/>
      <c r="O302" s="108"/>
      <c r="P302" s="108"/>
      <c r="Q302" s="108"/>
      <c r="R302" s="108"/>
      <c r="S302" s="191"/>
      <c r="T302" s="108"/>
      <c r="U302" s="108"/>
      <c r="V302" s="108"/>
      <c r="W302" s="108"/>
      <c r="AQ302" s="199">
        <v>45</v>
      </c>
      <c r="AR302" s="106"/>
      <c r="AS302" s="203"/>
      <c r="AT302" s="206">
        <v>0</v>
      </c>
      <c r="AU302" s="206">
        <v>0</v>
      </c>
      <c r="AV302" s="206">
        <v>0</v>
      </c>
      <c r="AW302" s="206">
        <v>22.5</v>
      </c>
      <c r="AX302" s="207">
        <v>22.5</v>
      </c>
      <c r="AY302" s="206">
        <v>0</v>
      </c>
      <c r="AZ302" s="206">
        <v>0</v>
      </c>
      <c r="BA302" s="206">
        <v>0</v>
      </c>
      <c r="BB302" s="206">
        <v>0</v>
      </c>
      <c r="BC302" s="207">
        <v>0</v>
      </c>
      <c r="BD302" s="200">
        <f t="shared" si="88"/>
        <v>45</v>
      </c>
      <c r="BE302" s="202">
        <f t="shared" si="89"/>
        <v>45</v>
      </c>
      <c r="BF302" s="200"/>
      <c r="BG302" s="200"/>
      <c r="BH302" s="108">
        <v>516311</v>
      </c>
      <c r="BI302" s="108">
        <v>173216</v>
      </c>
      <c r="BJ302" s="108" t="s">
        <v>409</v>
      </c>
      <c r="BK302" s="108" t="s">
        <v>155</v>
      </c>
      <c r="BM302" s="200"/>
      <c r="BN302" s="200"/>
      <c r="BU302" s="108" t="s">
        <v>294</v>
      </c>
    </row>
    <row r="303" spans="1:73" ht="20.100000000000001" customHeight="1" x14ac:dyDescent="0.3">
      <c r="A303" s="108" t="s">
        <v>1571</v>
      </c>
      <c r="B303" s="108" t="s">
        <v>387</v>
      </c>
      <c r="D303" s="101">
        <v>45007</v>
      </c>
      <c r="H303" s="108" t="s">
        <v>197</v>
      </c>
      <c r="I303" s="108" t="s">
        <v>1551</v>
      </c>
      <c r="J303" s="108" t="s">
        <v>201</v>
      </c>
      <c r="K303" s="108" t="s">
        <v>1572</v>
      </c>
      <c r="L303" s="108" t="s">
        <v>1573</v>
      </c>
      <c r="N303" s="108"/>
      <c r="O303" s="108"/>
      <c r="P303" s="108"/>
      <c r="Q303" s="108"/>
      <c r="R303" s="108"/>
      <c r="S303" s="191"/>
      <c r="T303" s="108"/>
      <c r="U303" s="108"/>
      <c r="V303" s="108"/>
      <c r="W303" s="108"/>
      <c r="AQ303" s="199">
        <v>260</v>
      </c>
      <c r="AR303" s="106"/>
      <c r="AS303" s="203"/>
      <c r="AT303" s="206">
        <v>0</v>
      </c>
      <c r="AU303" s="206">
        <v>0</v>
      </c>
      <c r="AV303" s="206">
        <v>58</v>
      </c>
      <c r="AW303" s="206">
        <v>0</v>
      </c>
      <c r="AX303" s="207">
        <v>112</v>
      </c>
      <c r="AY303" s="206">
        <v>0</v>
      </c>
      <c r="AZ303" s="206">
        <v>0</v>
      </c>
      <c r="BA303" s="206">
        <v>90</v>
      </c>
      <c r="BB303" s="206">
        <v>0</v>
      </c>
      <c r="BC303" s="207">
        <v>0</v>
      </c>
      <c r="BD303" s="200">
        <f t="shared" si="88"/>
        <v>170</v>
      </c>
      <c r="BE303" s="202">
        <f t="shared" si="89"/>
        <v>260</v>
      </c>
      <c r="BF303" s="200"/>
      <c r="BG303" s="200"/>
      <c r="BH303" s="108">
        <v>517177</v>
      </c>
      <c r="BI303" s="108">
        <v>172352</v>
      </c>
      <c r="BJ303" s="108" t="s">
        <v>462</v>
      </c>
      <c r="BK303" s="108" t="s">
        <v>144</v>
      </c>
      <c r="BM303" s="200"/>
      <c r="BN303" s="200"/>
    </row>
    <row r="304" spans="1:73" ht="20.100000000000001" customHeight="1" x14ac:dyDescent="0.3">
      <c r="A304" s="108" t="s">
        <v>1574</v>
      </c>
      <c r="B304" s="108" t="s">
        <v>387</v>
      </c>
      <c r="H304" s="108" t="s">
        <v>197</v>
      </c>
      <c r="I304" s="108" t="s">
        <v>1562</v>
      </c>
      <c r="J304" s="108" t="s">
        <v>212</v>
      </c>
      <c r="K304" s="108" t="s">
        <v>1575</v>
      </c>
      <c r="L304" s="108" t="s">
        <v>1576</v>
      </c>
      <c r="N304" s="108"/>
      <c r="O304" s="108"/>
      <c r="P304" s="108"/>
      <c r="Q304" s="108"/>
      <c r="R304" s="108"/>
      <c r="S304" s="191"/>
      <c r="T304" s="108"/>
      <c r="U304" s="108"/>
      <c r="V304" s="108"/>
      <c r="W304" s="108"/>
      <c r="AQ304" s="199">
        <v>12</v>
      </c>
      <c r="AR304" s="106"/>
      <c r="AS304" s="203"/>
      <c r="AT304" s="206">
        <v>0</v>
      </c>
      <c r="AU304" s="206">
        <v>0</v>
      </c>
      <c r="AV304" s="206">
        <v>12</v>
      </c>
      <c r="AW304" s="206">
        <v>0</v>
      </c>
      <c r="AX304" s="207">
        <v>0</v>
      </c>
      <c r="AY304" s="206">
        <v>0</v>
      </c>
      <c r="AZ304" s="206">
        <v>0</v>
      </c>
      <c r="BA304" s="206">
        <v>0</v>
      </c>
      <c r="BB304" s="206">
        <v>0</v>
      </c>
      <c r="BC304" s="207">
        <v>0</v>
      </c>
      <c r="BD304" s="200">
        <f t="shared" si="88"/>
        <v>12</v>
      </c>
      <c r="BE304" s="202">
        <f t="shared" si="89"/>
        <v>12</v>
      </c>
      <c r="BF304" s="200"/>
      <c r="BG304" s="200"/>
      <c r="BH304" s="108">
        <v>518385</v>
      </c>
      <c r="BI304" s="108">
        <v>174928</v>
      </c>
      <c r="BJ304" s="108" t="s">
        <v>1577</v>
      </c>
      <c r="BK304" s="108" t="s">
        <v>152</v>
      </c>
      <c r="BM304" s="200"/>
      <c r="BN304" s="200"/>
      <c r="BU304" s="108" t="s">
        <v>294</v>
      </c>
    </row>
    <row r="305" spans="1:73" ht="20.100000000000001" customHeight="1" x14ac:dyDescent="0.3">
      <c r="A305" s="108" t="s">
        <v>1550</v>
      </c>
      <c r="B305" s="108" t="s">
        <v>518</v>
      </c>
      <c r="H305" s="108" t="s">
        <v>197</v>
      </c>
      <c r="I305" s="108" t="s">
        <v>1551</v>
      </c>
      <c r="J305" s="108" t="s">
        <v>202</v>
      </c>
      <c r="L305" s="108" t="s">
        <v>1578</v>
      </c>
      <c r="N305" s="108"/>
      <c r="O305" s="108"/>
      <c r="P305" s="108"/>
      <c r="Q305" s="108"/>
      <c r="R305" s="108"/>
      <c r="S305" s="191"/>
      <c r="T305" s="108"/>
      <c r="U305" s="108"/>
      <c r="V305" s="108"/>
      <c r="W305" s="108"/>
      <c r="AQ305" s="199">
        <v>550</v>
      </c>
      <c r="AR305" s="106"/>
      <c r="AS305" s="203"/>
      <c r="AT305" s="206">
        <v>0</v>
      </c>
      <c r="AU305" s="206">
        <v>0</v>
      </c>
      <c r="AV305" s="206">
        <v>0</v>
      </c>
      <c r="AW305" s="206">
        <v>0</v>
      </c>
      <c r="AX305" s="207">
        <v>150</v>
      </c>
      <c r="AY305" s="206">
        <v>80</v>
      </c>
      <c r="AZ305" s="206">
        <v>80</v>
      </c>
      <c r="BA305" s="206">
        <v>80</v>
      </c>
      <c r="BB305" s="206">
        <v>80</v>
      </c>
      <c r="BC305" s="207">
        <v>80</v>
      </c>
      <c r="BD305" s="200">
        <f t="shared" si="88"/>
        <v>150</v>
      </c>
      <c r="BE305" s="202">
        <f t="shared" si="89"/>
        <v>550</v>
      </c>
      <c r="BF305" s="200"/>
      <c r="BG305" s="200"/>
      <c r="BH305" s="108">
        <v>520502</v>
      </c>
      <c r="BI305" s="108">
        <v>175950</v>
      </c>
      <c r="BJ305" s="108" t="s">
        <v>467</v>
      </c>
      <c r="BK305" s="108" t="s">
        <v>163</v>
      </c>
      <c r="BM305" s="200"/>
      <c r="BN305" s="200"/>
      <c r="BU305" s="108" t="s">
        <v>294</v>
      </c>
    </row>
    <row r="306" spans="1:73" ht="20.100000000000001" customHeight="1" x14ac:dyDescent="0.3">
      <c r="A306" s="108" t="s">
        <v>1550</v>
      </c>
      <c r="B306" s="108" t="s">
        <v>387</v>
      </c>
      <c r="H306" s="108" t="s">
        <v>197</v>
      </c>
      <c r="I306" s="108" t="s">
        <v>1551</v>
      </c>
      <c r="J306" s="108" t="s">
        <v>213</v>
      </c>
      <c r="L306" s="108" t="s">
        <v>1143</v>
      </c>
      <c r="N306" s="108"/>
      <c r="O306" s="108"/>
      <c r="P306" s="108"/>
      <c r="Q306" s="108"/>
      <c r="R306" s="108"/>
      <c r="S306" s="191"/>
      <c r="T306" s="108"/>
      <c r="U306" s="108"/>
      <c r="V306" s="108"/>
      <c r="W306" s="108"/>
      <c r="AQ306" s="199">
        <v>90</v>
      </c>
      <c r="AR306" s="106"/>
      <c r="AS306" s="203"/>
      <c r="AT306" s="206">
        <v>0</v>
      </c>
      <c r="AU306" s="206">
        <v>0</v>
      </c>
      <c r="AV306" s="206">
        <v>0</v>
      </c>
      <c r="AW306" s="206">
        <v>90</v>
      </c>
      <c r="AX306" s="207">
        <v>0</v>
      </c>
      <c r="AY306" s="206">
        <v>0</v>
      </c>
      <c r="AZ306" s="206">
        <v>0</v>
      </c>
      <c r="BA306" s="206">
        <v>0</v>
      </c>
      <c r="BB306" s="206">
        <v>0</v>
      </c>
      <c r="BC306" s="207">
        <v>0</v>
      </c>
      <c r="BD306" s="200">
        <f t="shared" si="88"/>
        <v>90</v>
      </c>
      <c r="BE306" s="202">
        <f t="shared" si="89"/>
        <v>90</v>
      </c>
      <c r="BF306" s="200"/>
      <c r="BG306" s="200"/>
      <c r="BH306" s="108">
        <v>519778</v>
      </c>
      <c r="BI306" s="108">
        <v>176914</v>
      </c>
      <c r="BJ306" s="108" t="s">
        <v>498</v>
      </c>
      <c r="BK306" s="108" t="s">
        <v>149</v>
      </c>
      <c r="BN306" s="108" t="s">
        <v>127</v>
      </c>
      <c r="BR306" s="108" t="s">
        <v>1145</v>
      </c>
      <c r="BU306" s="108" t="s">
        <v>294</v>
      </c>
    </row>
    <row r="307" spans="1:73" ht="20.100000000000001" customHeight="1" x14ac:dyDescent="0.3">
      <c r="A307" s="108" t="s">
        <v>1550</v>
      </c>
      <c r="B307" s="108" t="s">
        <v>518</v>
      </c>
      <c r="H307" s="108" t="s">
        <v>197</v>
      </c>
      <c r="I307" s="108" t="s">
        <v>1551</v>
      </c>
      <c r="J307" s="108" t="s">
        <v>204</v>
      </c>
      <c r="L307" s="108" t="s">
        <v>204</v>
      </c>
      <c r="N307" s="108"/>
      <c r="O307" s="108"/>
      <c r="P307" s="108"/>
      <c r="Q307" s="108"/>
      <c r="R307" s="108"/>
      <c r="S307" s="191"/>
      <c r="T307" s="108"/>
      <c r="U307" s="108"/>
      <c r="V307" s="108"/>
      <c r="W307" s="108"/>
      <c r="AQ307" s="199">
        <v>20</v>
      </c>
      <c r="AR307" s="106"/>
      <c r="AS307" s="203"/>
      <c r="AT307" s="206">
        <v>0</v>
      </c>
      <c r="AU307" s="206">
        <v>0</v>
      </c>
      <c r="AV307" s="206">
        <v>0</v>
      </c>
      <c r="AW307" s="206">
        <v>0</v>
      </c>
      <c r="AX307" s="207">
        <v>20</v>
      </c>
      <c r="AY307" s="206">
        <v>0</v>
      </c>
      <c r="AZ307" s="206">
        <v>0</v>
      </c>
      <c r="BA307" s="206">
        <v>0</v>
      </c>
      <c r="BB307" s="206">
        <v>0</v>
      </c>
      <c r="BC307" s="207">
        <v>0</v>
      </c>
      <c r="BD307" s="200">
        <f t="shared" si="88"/>
        <v>20</v>
      </c>
      <c r="BE307" s="202">
        <f t="shared" si="89"/>
        <v>20</v>
      </c>
      <c r="BF307" s="200"/>
      <c r="BG307" s="200"/>
      <c r="BH307" s="108">
        <v>515852</v>
      </c>
      <c r="BI307" s="108">
        <v>170855</v>
      </c>
      <c r="BJ307" s="108" t="s">
        <v>404</v>
      </c>
      <c r="BK307" s="108" t="s">
        <v>128</v>
      </c>
      <c r="BM307" s="200"/>
      <c r="BN307" s="200"/>
      <c r="BU307" s="108" t="s">
        <v>294</v>
      </c>
    </row>
    <row r="308" spans="1:73" ht="20.100000000000001" customHeight="1" x14ac:dyDescent="0.3">
      <c r="A308" s="108" t="s">
        <v>1550</v>
      </c>
      <c r="B308" s="108" t="s">
        <v>387</v>
      </c>
      <c r="H308" s="108" t="s">
        <v>197</v>
      </c>
      <c r="I308" s="108" t="s">
        <v>1551</v>
      </c>
      <c r="J308" s="108" t="s">
        <v>209</v>
      </c>
      <c r="L308" s="108" t="s">
        <v>1579</v>
      </c>
      <c r="N308" s="108"/>
      <c r="O308" s="108"/>
      <c r="P308" s="108"/>
      <c r="Q308" s="108"/>
      <c r="R308" s="108"/>
      <c r="S308" s="191"/>
      <c r="T308" s="108"/>
      <c r="U308" s="108"/>
      <c r="V308" s="108"/>
      <c r="W308" s="108"/>
      <c r="AQ308" s="199">
        <v>20</v>
      </c>
      <c r="AR308" s="106"/>
      <c r="AS308" s="203"/>
      <c r="AT308" s="206">
        <v>0</v>
      </c>
      <c r="AU308" s="206">
        <v>0</v>
      </c>
      <c r="AV308" s="206">
        <v>0</v>
      </c>
      <c r="AW308" s="206">
        <v>10</v>
      </c>
      <c r="AX308" s="207">
        <v>10</v>
      </c>
      <c r="AY308" s="206">
        <v>0</v>
      </c>
      <c r="AZ308" s="206">
        <v>0</v>
      </c>
      <c r="BA308" s="206">
        <v>0</v>
      </c>
      <c r="BB308" s="206">
        <v>0</v>
      </c>
      <c r="BC308" s="207">
        <v>0</v>
      </c>
      <c r="BD308" s="200">
        <f t="shared" si="88"/>
        <v>20</v>
      </c>
      <c r="BE308" s="202">
        <f t="shared" si="89"/>
        <v>20</v>
      </c>
      <c r="BF308" s="200"/>
      <c r="BG308" s="200"/>
      <c r="BH308" s="108">
        <v>516325</v>
      </c>
      <c r="BI308" s="108">
        <v>173426</v>
      </c>
      <c r="BJ308" s="108" t="s">
        <v>409</v>
      </c>
      <c r="BK308" s="108" t="s">
        <v>155</v>
      </c>
      <c r="BM308" s="200"/>
      <c r="BN308" s="200"/>
      <c r="BU308" s="108" t="s">
        <v>294</v>
      </c>
    </row>
    <row r="309" spans="1:73" ht="20.100000000000001" customHeight="1" x14ac:dyDescent="0.3">
      <c r="A309" s="108" t="s">
        <v>1550</v>
      </c>
      <c r="B309" s="108" t="s">
        <v>387</v>
      </c>
      <c r="H309" s="108" t="s">
        <v>197</v>
      </c>
      <c r="I309" s="108" t="s">
        <v>1551</v>
      </c>
      <c r="J309" s="108" t="s">
        <v>210</v>
      </c>
      <c r="L309" s="108" t="s">
        <v>1580</v>
      </c>
      <c r="N309" s="108"/>
      <c r="O309" s="108"/>
      <c r="P309" s="108"/>
      <c r="Q309" s="108"/>
      <c r="R309" s="108"/>
      <c r="S309" s="191"/>
      <c r="T309" s="108"/>
      <c r="U309" s="108"/>
      <c r="V309" s="108"/>
      <c r="W309" s="108"/>
      <c r="AQ309" s="199">
        <v>20</v>
      </c>
      <c r="AR309" s="106"/>
      <c r="AS309" s="203"/>
      <c r="AT309" s="206">
        <v>0</v>
      </c>
      <c r="AU309" s="206">
        <v>0</v>
      </c>
      <c r="AV309" s="206">
        <v>0</v>
      </c>
      <c r="AW309" s="206">
        <v>10</v>
      </c>
      <c r="AX309" s="207">
        <v>10</v>
      </c>
      <c r="AY309" s="206">
        <v>0</v>
      </c>
      <c r="AZ309" s="206">
        <v>0</v>
      </c>
      <c r="BA309" s="206">
        <v>0</v>
      </c>
      <c r="BB309" s="206">
        <v>0</v>
      </c>
      <c r="BC309" s="207">
        <v>0</v>
      </c>
      <c r="BD309" s="200">
        <f t="shared" si="88"/>
        <v>20</v>
      </c>
      <c r="BE309" s="202">
        <f t="shared" si="89"/>
        <v>20</v>
      </c>
      <c r="BF309" s="200"/>
      <c r="BG309" s="200"/>
      <c r="BH309" s="108">
        <v>514055</v>
      </c>
      <c r="BI309" s="108">
        <v>173847</v>
      </c>
      <c r="BJ309" s="108" t="s">
        <v>705</v>
      </c>
      <c r="BK309" s="108" t="s">
        <v>132</v>
      </c>
      <c r="BM309" s="200"/>
      <c r="BN309" s="200"/>
      <c r="BU309" s="108" t="s">
        <v>294</v>
      </c>
    </row>
    <row r="310" spans="1:73" ht="20.100000000000001" customHeight="1" x14ac:dyDescent="0.3">
      <c r="A310" s="108" t="s">
        <v>194</v>
      </c>
      <c r="B310" s="108" t="s">
        <v>518</v>
      </c>
      <c r="H310" s="108" t="s">
        <v>197</v>
      </c>
      <c r="I310" s="108" t="s">
        <v>1551</v>
      </c>
      <c r="J310" s="108" t="s">
        <v>194</v>
      </c>
      <c r="L310" s="108" t="s">
        <v>194</v>
      </c>
      <c r="N310" s="108"/>
      <c r="O310" s="108"/>
      <c r="P310" s="108"/>
      <c r="Q310" s="108"/>
      <c r="R310" s="108"/>
      <c r="S310" s="191"/>
      <c r="T310" s="108"/>
      <c r="U310" s="108"/>
      <c r="V310" s="108"/>
      <c r="W310" s="108"/>
      <c r="AQ310" s="199">
        <v>742</v>
      </c>
      <c r="AR310" s="106"/>
      <c r="AS310" s="203"/>
      <c r="AT310" s="206">
        <v>20</v>
      </c>
      <c r="AU310" s="206">
        <v>20</v>
      </c>
      <c r="AV310" s="206">
        <v>234</v>
      </c>
      <c r="AW310" s="206">
        <v>234</v>
      </c>
      <c r="AX310" s="207">
        <v>234</v>
      </c>
      <c r="AY310" s="206">
        <v>234</v>
      </c>
      <c r="AZ310" s="206">
        <v>234</v>
      </c>
      <c r="BA310" s="206">
        <v>234</v>
      </c>
      <c r="BB310" s="206">
        <v>234</v>
      </c>
      <c r="BC310" s="207">
        <v>234</v>
      </c>
      <c r="BD310" s="200">
        <f t="shared" si="88"/>
        <v>742</v>
      </c>
      <c r="BE310" s="202">
        <f t="shared" si="89"/>
        <v>1912</v>
      </c>
      <c r="BF310" s="200"/>
      <c r="BG310" s="200"/>
      <c r="BK310" s="108" t="s">
        <v>317</v>
      </c>
      <c r="BM310" s="200"/>
      <c r="BN310" s="200"/>
    </row>
    <row r="311" spans="1:73" ht="20.100000000000001" customHeight="1" x14ac:dyDescent="0.3">
      <c r="D311" s="101"/>
      <c r="E311" s="101"/>
      <c r="F311" s="101"/>
      <c r="G311" s="101"/>
      <c r="H311" s="106"/>
      <c r="I311" s="106"/>
      <c r="J311" s="188"/>
      <c r="M311" s="106"/>
    </row>
    <row r="312" spans="1:73" ht="20.100000000000001" customHeight="1" x14ac:dyDescent="0.3">
      <c r="D312" s="101"/>
      <c r="E312" s="101"/>
      <c r="F312" s="190"/>
      <c r="I312" s="106"/>
      <c r="J312" s="188"/>
      <c r="M312" s="106"/>
    </row>
    <row r="313" spans="1:73" ht="20.100000000000001" customHeight="1" x14ac:dyDescent="0.3">
      <c r="D313" s="101"/>
      <c r="E313" s="101"/>
      <c r="I313" s="106"/>
      <c r="J313" s="188"/>
    </row>
    <row r="314" spans="1:73" ht="20.100000000000001" customHeight="1" x14ac:dyDescent="0.3">
      <c r="D314" s="101"/>
      <c r="E314" s="101"/>
      <c r="I314" s="106"/>
      <c r="J314" s="188"/>
      <c r="M314" s="106"/>
    </row>
    <row r="315" spans="1:73" ht="20.100000000000001" customHeight="1" x14ac:dyDescent="0.3">
      <c r="D315" s="101"/>
      <c r="E315" s="101"/>
      <c r="H315" s="106"/>
      <c r="I315" s="106"/>
      <c r="J315" s="188"/>
    </row>
    <row r="316" spans="1:73" ht="20.100000000000001" customHeight="1" x14ac:dyDescent="0.3">
      <c r="D316" s="101"/>
      <c r="E316" s="101"/>
      <c r="I316" s="106"/>
      <c r="J316" s="188"/>
    </row>
    <row r="317" spans="1:73" ht="20.100000000000001" customHeight="1" x14ac:dyDescent="0.3">
      <c r="D317" s="101"/>
      <c r="E317" s="101"/>
      <c r="H317" s="106"/>
      <c r="I317" s="106"/>
      <c r="J317" s="188"/>
    </row>
    <row r="318" spans="1:73" ht="20.100000000000001" customHeight="1" x14ac:dyDescent="0.3">
      <c r="D318" s="101"/>
      <c r="E318" s="101"/>
      <c r="I318" s="106"/>
      <c r="J318" s="188"/>
      <c r="M318" s="106"/>
    </row>
    <row r="319" spans="1:73" ht="20.100000000000001" customHeight="1" x14ac:dyDescent="0.3">
      <c r="D319" s="101"/>
      <c r="E319" s="101"/>
      <c r="I319" s="106"/>
      <c r="J319" s="188"/>
      <c r="M319" s="106"/>
    </row>
    <row r="320" spans="1:73" ht="20.100000000000001" customHeight="1" x14ac:dyDescent="0.3">
      <c r="D320" s="101"/>
      <c r="E320" s="101"/>
      <c r="I320" s="106"/>
      <c r="J320" s="188"/>
    </row>
    <row r="321" spans="4:13" ht="20.100000000000001" customHeight="1" x14ac:dyDescent="0.3">
      <c r="D321" s="101"/>
      <c r="E321" s="101"/>
      <c r="I321" s="106"/>
      <c r="J321" s="188"/>
    </row>
    <row r="322" spans="4:13" ht="20.100000000000001" customHeight="1" x14ac:dyDescent="0.3">
      <c r="D322" s="101"/>
      <c r="E322" s="101"/>
      <c r="I322" s="106"/>
      <c r="J322" s="188"/>
    </row>
    <row r="323" spans="4:13" ht="20.100000000000001" customHeight="1" x14ac:dyDescent="0.3">
      <c r="D323" s="101"/>
      <c r="E323" s="101"/>
      <c r="I323" s="106"/>
      <c r="J323" s="188"/>
      <c r="M323" s="106"/>
    </row>
    <row r="324" spans="4:13" ht="20.100000000000001" customHeight="1" x14ac:dyDescent="0.3">
      <c r="D324" s="101"/>
      <c r="E324" s="101"/>
      <c r="I324" s="106"/>
      <c r="J324" s="188"/>
    </row>
    <row r="325" spans="4:13" ht="20.100000000000001" customHeight="1" x14ac:dyDescent="0.3">
      <c r="D325" s="101"/>
      <c r="E325" s="101"/>
      <c r="I325" s="106"/>
      <c r="J325" s="188"/>
    </row>
    <row r="326" spans="4:13" ht="20.100000000000001" customHeight="1" x14ac:dyDescent="0.3">
      <c r="D326" s="101"/>
      <c r="E326" s="101"/>
      <c r="I326" s="106"/>
      <c r="J326" s="188"/>
    </row>
    <row r="327" spans="4:13" ht="20.100000000000001" customHeight="1" x14ac:dyDescent="0.3">
      <c r="D327" s="101"/>
      <c r="E327" s="101"/>
      <c r="I327" s="106"/>
      <c r="J327" s="188"/>
    </row>
    <row r="328" spans="4:13" ht="20.100000000000001" customHeight="1" x14ac:dyDescent="0.3">
      <c r="D328" s="101"/>
      <c r="E328" s="101"/>
      <c r="I328" s="106"/>
      <c r="J328" s="188"/>
    </row>
    <row r="329" spans="4:13" ht="20.100000000000001" customHeight="1" x14ac:dyDescent="0.3">
      <c r="D329" s="101"/>
      <c r="E329" s="101"/>
      <c r="I329" s="106"/>
      <c r="J329" s="188"/>
      <c r="M329" s="106"/>
    </row>
    <row r="330" spans="4:13" ht="20.100000000000001" customHeight="1" x14ac:dyDescent="0.3">
      <c r="D330" s="101"/>
      <c r="E330" s="101"/>
      <c r="I330" s="106"/>
      <c r="J330" s="188"/>
      <c r="M330" s="106"/>
    </row>
    <row r="331" spans="4:13" ht="20.100000000000001" customHeight="1" x14ac:dyDescent="0.3">
      <c r="D331" s="101"/>
      <c r="E331" s="101"/>
      <c r="I331" s="106"/>
      <c r="J331" s="188"/>
    </row>
    <row r="332" spans="4:13" ht="20.100000000000001" customHeight="1" x14ac:dyDescent="0.3">
      <c r="D332" s="101"/>
      <c r="E332" s="101"/>
      <c r="I332" s="106"/>
      <c r="J332" s="188"/>
    </row>
    <row r="333" spans="4:13" ht="20.100000000000001" customHeight="1" x14ac:dyDescent="0.3">
      <c r="D333" s="101"/>
      <c r="E333" s="101"/>
      <c r="I333" s="106"/>
      <c r="J333" s="188"/>
    </row>
    <row r="334" spans="4:13" ht="20.100000000000001" customHeight="1" x14ac:dyDescent="0.3">
      <c r="D334" s="101"/>
      <c r="E334" s="101"/>
      <c r="I334" s="106"/>
      <c r="J334" s="188"/>
    </row>
    <row r="335" spans="4:13" ht="20.100000000000001" customHeight="1" x14ac:dyDescent="0.3">
      <c r="D335" s="101"/>
      <c r="E335" s="101"/>
      <c r="I335" s="106"/>
      <c r="J335" s="188"/>
    </row>
    <row r="336" spans="4:13" ht="20.100000000000001" customHeight="1" x14ac:dyDescent="0.3">
      <c r="D336" s="101"/>
      <c r="E336" s="101"/>
      <c r="I336" s="106"/>
      <c r="J336" s="188"/>
    </row>
    <row r="337" spans="4:13" ht="20.100000000000001" customHeight="1" x14ac:dyDescent="0.3">
      <c r="D337" s="101"/>
      <c r="E337" s="101"/>
      <c r="I337" s="106"/>
      <c r="J337" s="188"/>
      <c r="M337" s="106"/>
    </row>
    <row r="338" spans="4:13" ht="20.100000000000001" customHeight="1" x14ac:dyDescent="0.3">
      <c r="D338" s="101"/>
      <c r="E338" s="101"/>
      <c r="I338" s="106"/>
      <c r="J338" s="188"/>
    </row>
    <row r="339" spans="4:13" ht="20.100000000000001" customHeight="1" x14ac:dyDescent="0.3">
      <c r="D339" s="101"/>
      <c r="E339" s="101"/>
      <c r="I339" s="106"/>
      <c r="J339" s="188"/>
    </row>
    <row r="340" spans="4:13" ht="20.100000000000001" customHeight="1" x14ac:dyDescent="0.3">
      <c r="D340" s="101"/>
      <c r="E340" s="101"/>
      <c r="I340" s="106"/>
      <c r="J340" s="188"/>
      <c r="M340" s="106"/>
    </row>
    <row r="341" spans="4:13" ht="20.100000000000001" customHeight="1" x14ac:dyDescent="0.3">
      <c r="D341" s="101"/>
      <c r="E341" s="101"/>
      <c r="I341" s="106"/>
      <c r="J341" s="188"/>
      <c r="M341" s="106"/>
    </row>
    <row r="342" spans="4:13" ht="20.100000000000001" customHeight="1" x14ac:dyDescent="0.3">
      <c r="D342" s="101"/>
      <c r="E342" s="101"/>
      <c r="I342" s="106"/>
      <c r="J342" s="188"/>
      <c r="M342" s="106"/>
    </row>
    <row r="343" spans="4:13" ht="20.100000000000001" customHeight="1" x14ac:dyDescent="0.3">
      <c r="D343" s="101"/>
      <c r="E343" s="101"/>
      <c r="I343" s="106"/>
      <c r="J343" s="188"/>
      <c r="M343" s="106"/>
    </row>
    <row r="344" spans="4:13" ht="20.100000000000001" customHeight="1" x14ac:dyDescent="0.3">
      <c r="D344" s="101"/>
      <c r="E344" s="101"/>
      <c r="I344" s="106"/>
      <c r="J344" s="188"/>
    </row>
    <row r="345" spans="4:13" ht="20.100000000000001" customHeight="1" x14ac:dyDescent="0.3">
      <c r="D345" s="101"/>
      <c r="E345" s="101"/>
      <c r="I345" s="106"/>
      <c r="J345" s="188"/>
    </row>
    <row r="346" spans="4:13" ht="20.100000000000001" customHeight="1" x14ac:dyDescent="0.3">
      <c r="D346" s="101"/>
      <c r="E346" s="101"/>
      <c r="I346" s="106"/>
      <c r="J346" s="188"/>
      <c r="M346" s="106"/>
    </row>
    <row r="347" spans="4:13" ht="20.100000000000001" customHeight="1" x14ac:dyDescent="0.3">
      <c r="D347" s="101"/>
      <c r="E347" s="101"/>
      <c r="I347" s="106"/>
      <c r="J347" s="188"/>
    </row>
    <row r="348" spans="4:13" ht="20.100000000000001" customHeight="1" x14ac:dyDescent="0.3">
      <c r="D348" s="101"/>
      <c r="E348" s="101"/>
      <c r="I348" s="106"/>
      <c r="J348" s="188"/>
    </row>
    <row r="349" spans="4:13" ht="20.100000000000001" customHeight="1" x14ac:dyDescent="0.3">
      <c r="D349" s="101"/>
      <c r="E349" s="101"/>
      <c r="I349" s="106"/>
      <c r="J349" s="188"/>
    </row>
    <row r="350" spans="4:13" ht="20.100000000000001" customHeight="1" x14ac:dyDescent="0.3">
      <c r="D350" s="101"/>
      <c r="E350" s="101"/>
      <c r="I350" s="106"/>
      <c r="J350" s="188"/>
    </row>
    <row r="351" spans="4:13" ht="20.100000000000001" customHeight="1" x14ac:dyDescent="0.3">
      <c r="D351" s="101"/>
      <c r="E351" s="101"/>
      <c r="I351" s="106"/>
      <c r="J351" s="188"/>
    </row>
    <row r="352" spans="4:13" ht="20.100000000000001" customHeight="1" x14ac:dyDescent="0.3">
      <c r="D352" s="101"/>
      <c r="E352" s="101"/>
      <c r="I352" s="106"/>
      <c r="J352" s="188"/>
    </row>
    <row r="353" spans="4:13" ht="20.100000000000001" customHeight="1" x14ac:dyDescent="0.3">
      <c r="D353" s="101"/>
      <c r="E353" s="101"/>
      <c r="I353" s="106"/>
      <c r="J353" s="188"/>
    </row>
    <row r="354" spans="4:13" ht="20.100000000000001" customHeight="1" x14ac:dyDescent="0.3">
      <c r="D354" s="101"/>
      <c r="E354" s="101"/>
      <c r="F354" s="101"/>
      <c r="H354" s="106"/>
      <c r="I354" s="106"/>
      <c r="J354" s="188"/>
      <c r="M354" s="106"/>
    </row>
  </sheetData>
  <autoFilter ref="A1:BU311" xr:uid="{00000000-0001-0000-0000-000000000000}">
    <sortState xmlns:xlrd2="http://schemas.microsoft.com/office/spreadsheetml/2017/richdata2" ref="A2:BU311">
      <sortCondition ref="H1:H311"/>
    </sortState>
  </autoFilter>
  <pageMargins left="0.23622047244094491" right="0.23622047244094491" top="0.39370078740157483" bottom="0.39370078740157483" header="0.31496062992125984" footer="0.31496062992125984"/>
  <pageSetup paperSize="9" scale="10" fitToHeight="0" orientation="landscape" r:id="rId1"/>
  <headerFooter>
    <oddHeader>&amp;L&amp;"Calibri"&amp;10&amp;K000000 Official&amp;1#_x000D_</oddHeader>
  </headerFooter>
  <ignoredErrors>
    <ignoredError sqref="AG27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1E4D5-7263-4706-8BC2-A7F3331302E6}">
  <sheetPr>
    <pageSetUpPr fitToPage="1"/>
  </sheetPr>
  <dimension ref="B2:AL16"/>
  <sheetViews>
    <sheetView topLeftCell="B1" zoomScaleNormal="100" zoomScaleSheetLayoutView="85" workbookViewId="0">
      <selection activeCell="B2" sqref="B2:V2"/>
    </sheetView>
  </sheetViews>
  <sheetFormatPr defaultColWidth="9.109375" defaultRowHeight="11.4" x14ac:dyDescent="0.2"/>
  <cols>
    <col min="1" max="1" width="2.6640625" style="123" customWidth="1"/>
    <col min="2" max="2" width="12.33203125" style="123" bestFit="1" customWidth="1"/>
    <col min="3" max="3" width="50.109375" style="122" bestFit="1" customWidth="1"/>
    <col min="4" max="23" width="6.5546875" style="123" bestFit="1" customWidth="1"/>
    <col min="24" max="24" width="2.6640625" style="123" customWidth="1"/>
    <col min="25" max="16384" width="9.109375" style="123"/>
  </cols>
  <sheetData>
    <row r="2" spans="2:38" s="10" customFormat="1" ht="50.1" customHeight="1" x14ac:dyDescent="0.25">
      <c r="B2" s="446" t="s">
        <v>1581</v>
      </c>
      <c r="C2" s="447"/>
      <c r="D2" s="447"/>
      <c r="E2" s="447"/>
      <c r="F2" s="447"/>
      <c r="G2" s="447"/>
      <c r="H2" s="447"/>
      <c r="I2" s="447"/>
      <c r="J2" s="447"/>
      <c r="K2" s="447"/>
      <c r="L2" s="447"/>
      <c r="M2" s="447"/>
      <c r="N2" s="447"/>
      <c r="O2" s="447"/>
      <c r="P2" s="447"/>
      <c r="Q2" s="447"/>
      <c r="R2" s="447"/>
      <c r="S2" s="447"/>
      <c r="T2" s="447"/>
      <c r="U2" s="447"/>
      <c r="V2" s="448"/>
      <c r="W2" s="143"/>
    </row>
    <row r="3" spans="2:38" ht="12" x14ac:dyDescent="0.25">
      <c r="B3" s="121"/>
    </row>
    <row r="4" spans="2:38" ht="20.100000000000001" customHeight="1" thickBot="1" x14ac:dyDescent="0.25">
      <c r="B4" s="435" t="s">
        <v>1582</v>
      </c>
      <c r="C4" s="436"/>
      <c r="D4" s="436"/>
      <c r="E4" s="436"/>
      <c r="F4" s="436"/>
      <c r="G4" s="436"/>
      <c r="H4" s="436"/>
      <c r="I4" s="436"/>
      <c r="J4" s="436"/>
      <c r="K4" s="436"/>
      <c r="L4" s="436"/>
      <c r="M4" s="436"/>
      <c r="N4" s="436"/>
      <c r="O4" s="436"/>
      <c r="P4" s="436"/>
      <c r="Q4" s="436"/>
      <c r="R4" s="436"/>
      <c r="S4" s="436"/>
      <c r="T4" s="436"/>
      <c r="U4" s="436"/>
      <c r="V4" s="437"/>
    </row>
    <row r="5" spans="2:38" ht="12.75" customHeight="1" x14ac:dyDescent="0.2">
      <c r="B5" s="438" t="s">
        <v>1583</v>
      </c>
      <c r="C5" s="439"/>
      <c r="D5" s="440" t="s">
        <v>1584</v>
      </c>
      <c r="E5" s="441"/>
      <c r="F5" s="441"/>
      <c r="G5" s="442"/>
      <c r="H5" s="443" t="s">
        <v>1585</v>
      </c>
      <c r="I5" s="444"/>
      <c r="J5" s="444"/>
      <c r="K5" s="444"/>
      <c r="L5" s="445"/>
      <c r="M5" s="443" t="s">
        <v>1586</v>
      </c>
      <c r="N5" s="444"/>
      <c r="O5" s="444"/>
      <c r="P5" s="444"/>
      <c r="Q5" s="444"/>
      <c r="R5" s="444"/>
      <c r="S5" s="444"/>
      <c r="T5" s="444"/>
      <c r="U5" s="444"/>
      <c r="V5" s="449"/>
    </row>
    <row r="6" spans="2:38" x14ac:dyDescent="0.2">
      <c r="B6" s="450" t="s">
        <v>62</v>
      </c>
      <c r="C6" s="451"/>
      <c r="D6" s="139" t="s">
        <v>76</v>
      </c>
      <c r="E6" s="214" t="s">
        <v>77</v>
      </c>
      <c r="F6" s="214" t="s">
        <v>78</v>
      </c>
      <c r="G6" s="140" t="s">
        <v>79</v>
      </c>
      <c r="H6" s="139" t="s">
        <v>80</v>
      </c>
      <c r="I6" s="214" t="s">
        <v>81</v>
      </c>
      <c r="J6" s="214" t="s">
        <v>82</v>
      </c>
      <c r="K6" s="214" t="s">
        <v>83</v>
      </c>
      <c r="L6" s="140" t="s">
        <v>84</v>
      </c>
      <c r="M6" s="214" t="s">
        <v>8</v>
      </c>
      <c r="N6" s="214" t="s">
        <v>1587</v>
      </c>
      <c r="O6" s="214" t="s">
        <v>1588</v>
      </c>
      <c r="P6" s="214" t="s">
        <v>1589</v>
      </c>
      <c r="Q6" s="141" t="s">
        <v>1590</v>
      </c>
      <c r="R6" s="214" t="s">
        <v>1591</v>
      </c>
      <c r="S6" s="214" t="s">
        <v>1592</v>
      </c>
      <c r="T6" s="214" t="s">
        <v>1593</v>
      </c>
      <c r="U6" s="214" t="s">
        <v>1594</v>
      </c>
      <c r="V6" s="142" t="s">
        <v>1595</v>
      </c>
    </row>
    <row r="7" spans="2:38" ht="12" customHeight="1" x14ac:dyDescent="0.2">
      <c r="B7" s="452" t="s">
        <v>1596</v>
      </c>
      <c r="C7" s="453"/>
      <c r="D7" s="124">
        <v>10</v>
      </c>
      <c r="E7" s="125">
        <f>D7-1</f>
        <v>9</v>
      </c>
      <c r="F7" s="125">
        <f t="shared" ref="F7:G7" si="0">E7-1</f>
        <v>8</v>
      </c>
      <c r="G7" s="126">
        <f t="shared" si="0"/>
        <v>7</v>
      </c>
      <c r="H7" s="124">
        <v>10</v>
      </c>
      <c r="I7" s="125">
        <f>H7-1</f>
        <v>9</v>
      </c>
      <c r="J7" s="125">
        <f t="shared" ref="J7:V7" si="1">I7-1</f>
        <v>8</v>
      </c>
      <c r="K7" s="125">
        <f t="shared" si="1"/>
        <v>7</v>
      </c>
      <c r="L7" s="126">
        <f t="shared" si="1"/>
        <v>6</v>
      </c>
      <c r="M7" s="125">
        <v>10</v>
      </c>
      <c r="N7" s="125">
        <v>9</v>
      </c>
      <c r="O7" s="125">
        <f t="shared" si="1"/>
        <v>8</v>
      </c>
      <c r="P7" s="125">
        <f t="shared" si="1"/>
        <v>7</v>
      </c>
      <c r="Q7" s="127">
        <f t="shared" si="1"/>
        <v>6</v>
      </c>
      <c r="R7" s="127">
        <f t="shared" si="1"/>
        <v>5</v>
      </c>
      <c r="S7" s="127">
        <f t="shared" si="1"/>
        <v>4</v>
      </c>
      <c r="T7" s="127">
        <f t="shared" si="1"/>
        <v>3</v>
      </c>
      <c r="U7" s="127">
        <f t="shared" si="1"/>
        <v>2</v>
      </c>
      <c r="V7" s="128">
        <f t="shared" si="1"/>
        <v>1</v>
      </c>
      <c r="Z7" s="136"/>
      <c r="AA7" s="137"/>
      <c r="AB7" s="137"/>
      <c r="AC7" s="138"/>
      <c r="AD7" s="138"/>
      <c r="AE7" s="138"/>
      <c r="AF7" s="136"/>
      <c r="AG7" s="136"/>
      <c r="AH7" s="136"/>
      <c r="AI7" s="136"/>
      <c r="AJ7" s="136"/>
      <c r="AK7" s="138"/>
      <c r="AL7" s="138"/>
    </row>
    <row r="8" spans="2:38" ht="23.1" customHeight="1" x14ac:dyDescent="0.2">
      <c r="B8" s="454" t="s">
        <v>63</v>
      </c>
      <c r="C8" s="129" t="s">
        <v>1597</v>
      </c>
      <c r="D8" s="168">
        <v>695</v>
      </c>
      <c r="E8" s="169">
        <v>235</v>
      </c>
      <c r="F8" s="169">
        <v>304</v>
      </c>
      <c r="G8" s="170">
        <v>491</v>
      </c>
      <c r="H8" s="168">
        <v>460</v>
      </c>
      <c r="I8" s="169">
        <v>382</v>
      </c>
      <c r="J8" s="169">
        <v>419</v>
      </c>
      <c r="K8" s="169">
        <v>331</v>
      </c>
      <c r="L8" s="171">
        <v>206</v>
      </c>
      <c r="M8" s="172">
        <f>GETPIVOTDATA("Net Dwellings",Pivot!$B$6)</f>
        <v>164</v>
      </c>
      <c r="N8" s="172"/>
      <c r="O8" s="172"/>
      <c r="P8" s="172"/>
      <c r="Q8" s="172"/>
      <c r="R8" s="172"/>
      <c r="S8" s="172"/>
      <c r="T8" s="172"/>
      <c r="U8" s="172"/>
      <c r="V8" s="172"/>
    </row>
    <row r="9" spans="2:38" ht="23.1" customHeight="1" x14ac:dyDescent="0.2">
      <c r="B9" s="455"/>
      <c r="C9" s="129" t="s">
        <v>1598</v>
      </c>
      <c r="D9" s="173"/>
      <c r="E9" s="174"/>
      <c r="F9" s="174"/>
      <c r="G9" s="175"/>
      <c r="H9" s="176"/>
      <c r="I9" s="177"/>
      <c r="J9" s="178"/>
      <c r="K9" s="179"/>
      <c r="L9" s="180"/>
      <c r="M9" s="181"/>
      <c r="N9" s="181">
        <f>GETPIVOTDATA("Sum of 2022/23 (1)",Pivot!$B$426)</f>
        <v>278.5</v>
      </c>
      <c r="O9" s="181">
        <f>GETPIVOTDATA("Sum of 2023/24 (2)",Pivot!$B$426)</f>
        <v>260.08333333333337</v>
      </c>
      <c r="P9" s="181">
        <f>GETPIVOTDATA("Sum of 2024/25 (3)",Pivot!$B$426)</f>
        <v>552.25</v>
      </c>
      <c r="Q9" s="181">
        <f>GETPIVOTDATA("Sum of 2025/26 (4)",Pivot!$B$426)</f>
        <v>529.75</v>
      </c>
      <c r="R9" s="181">
        <f>GETPIVOTDATA("Sum of 2026/27 (5)",Pivot!$B$426)</f>
        <v>712.66666666666674</v>
      </c>
      <c r="S9" s="181">
        <f>GETPIVOTDATA("Sum of 2027/28 (6)",Pivot!$B$426)</f>
        <v>460.25</v>
      </c>
      <c r="T9" s="181">
        <f>GETPIVOTDATA("Sum of 2028/29 (7)",Pivot!$B$426)</f>
        <v>465.25</v>
      </c>
      <c r="U9" s="181">
        <f>GETPIVOTDATA("Sum of 2029/30 (8)",Pivot!$B$426)</f>
        <v>555.25</v>
      </c>
      <c r="V9" s="181">
        <f>GETPIVOTDATA("Sum of 2030/31 (9)",Pivot!$B$426)</f>
        <v>369</v>
      </c>
    </row>
    <row r="10" spans="2:38" ht="23.1" customHeight="1" x14ac:dyDescent="0.2">
      <c r="B10" s="456"/>
      <c r="C10" s="129" t="s">
        <v>1599</v>
      </c>
      <c r="D10" s="182">
        <f>D8</f>
        <v>695</v>
      </c>
      <c r="E10" s="172">
        <f>D10+E8</f>
        <v>930</v>
      </c>
      <c r="F10" s="172">
        <f>E10+F8</f>
        <v>1234</v>
      </c>
      <c r="G10" s="171">
        <f>F10+G8</f>
        <v>1725</v>
      </c>
      <c r="H10" s="183">
        <f>H8</f>
        <v>460</v>
      </c>
      <c r="I10" s="184">
        <f>H10+I8</f>
        <v>842</v>
      </c>
      <c r="J10" s="184">
        <f>I10+J8</f>
        <v>1261</v>
      </c>
      <c r="K10" s="184">
        <f>J10+K8</f>
        <v>1592</v>
      </c>
      <c r="L10" s="149">
        <f>K10+L8</f>
        <v>1798</v>
      </c>
      <c r="M10" s="184">
        <f>M8</f>
        <v>164</v>
      </c>
      <c r="N10" s="184">
        <f>N9+M8</f>
        <v>442.5</v>
      </c>
      <c r="O10" s="184">
        <f>N10+O9</f>
        <v>702.58333333333337</v>
      </c>
      <c r="P10" s="184">
        <f t="shared" ref="P10:V10" si="2">O10+P9</f>
        <v>1254.8333333333335</v>
      </c>
      <c r="Q10" s="184">
        <f t="shared" si="2"/>
        <v>1784.5833333333335</v>
      </c>
      <c r="R10" s="184">
        <f t="shared" si="2"/>
        <v>2497.25</v>
      </c>
      <c r="S10" s="184">
        <f t="shared" si="2"/>
        <v>2957.5</v>
      </c>
      <c r="T10" s="184">
        <f t="shared" si="2"/>
        <v>3422.75</v>
      </c>
      <c r="U10" s="184">
        <f t="shared" si="2"/>
        <v>3978</v>
      </c>
      <c r="V10" s="184">
        <f t="shared" si="2"/>
        <v>4347</v>
      </c>
    </row>
    <row r="11" spans="2:38" ht="23.1" customHeight="1" x14ac:dyDescent="0.2">
      <c r="B11" s="454" t="s">
        <v>1600</v>
      </c>
      <c r="C11" s="130" t="s">
        <v>1601</v>
      </c>
      <c r="D11" s="183">
        <v>245</v>
      </c>
      <c r="E11" s="184">
        <v>245</v>
      </c>
      <c r="F11" s="184">
        <v>245</v>
      </c>
      <c r="G11" s="149">
        <v>245</v>
      </c>
      <c r="H11" s="183">
        <v>315</v>
      </c>
      <c r="I11" s="184">
        <v>315</v>
      </c>
      <c r="J11" s="184">
        <v>315</v>
      </c>
      <c r="K11" s="184">
        <v>315</v>
      </c>
      <c r="L11" s="149">
        <v>315</v>
      </c>
      <c r="M11" s="184">
        <v>411</v>
      </c>
      <c r="N11" s="184">
        <v>411</v>
      </c>
      <c r="O11" s="184">
        <v>411</v>
      </c>
      <c r="P11" s="184">
        <v>411</v>
      </c>
      <c r="Q11" s="184">
        <v>411</v>
      </c>
      <c r="R11" s="184">
        <v>411</v>
      </c>
      <c r="S11" s="184">
        <v>411</v>
      </c>
      <c r="T11" s="184">
        <v>411</v>
      </c>
      <c r="U11" s="184">
        <v>411</v>
      </c>
      <c r="V11" s="184">
        <v>411</v>
      </c>
    </row>
    <row r="12" spans="2:38" ht="23.1" customHeight="1" x14ac:dyDescent="0.2">
      <c r="B12" s="456"/>
      <c r="C12" s="130" t="s">
        <v>1602</v>
      </c>
      <c r="D12" s="182">
        <f>D11</f>
        <v>245</v>
      </c>
      <c r="E12" s="172">
        <f>D12+E11</f>
        <v>490</v>
      </c>
      <c r="F12" s="172">
        <f>E12+F11</f>
        <v>735</v>
      </c>
      <c r="G12" s="171">
        <f>F12+G11</f>
        <v>980</v>
      </c>
      <c r="H12" s="182">
        <f>H11</f>
        <v>315</v>
      </c>
      <c r="I12" s="172">
        <f t="shared" ref="I12:V12" si="3">H12+I11</f>
        <v>630</v>
      </c>
      <c r="J12" s="172">
        <f t="shared" si="3"/>
        <v>945</v>
      </c>
      <c r="K12" s="172">
        <f t="shared" si="3"/>
        <v>1260</v>
      </c>
      <c r="L12" s="171">
        <f t="shared" si="3"/>
        <v>1575</v>
      </c>
      <c r="M12" s="172">
        <v>411</v>
      </c>
      <c r="N12" s="172">
        <f>M12+N11</f>
        <v>822</v>
      </c>
      <c r="O12" s="172">
        <f t="shared" ref="O12" si="4">N12+O11</f>
        <v>1233</v>
      </c>
      <c r="P12" s="172">
        <f t="shared" si="3"/>
        <v>1644</v>
      </c>
      <c r="Q12" s="172">
        <f t="shared" si="3"/>
        <v>2055</v>
      </c>
      <c r="R12" s="172">
        <f t="shared" si="3"/>
        <v>2466</v>
      </c>
      <c r="S12" s="172">
        <f t="shared" si="3"/>
        <v>2877</v>
      </c>
      <c r="T12" s="172">
        <f t="shared" si="3"/>
        <v>3288</v>
      </c>
      <c r="U12" s="172">
        <f t="shared" si="3"/>
        <v>3699</v>
      </c>
      <c r="V12" s="172">
        <f t="shared" si="3"/>
        <v>4110</v>
      </c>
      <c r="W12" s="150"/>
    </row>
    <row r="13" spans="2:38" ht="23.1" customHeight="1" x14ac:dyDescent="0.2">
      <c r="B13" s="454" t="s">
        <v>1603</v>
      </c>
      <c r="C13" s="130" t="s">
        <v>1604</v>
      </c>
      <c r="D13" s="182">
        <f t="shared" ref="D13:V13" si="5">D10-D12</f>
        <v>450</v>
      </c>
      <c r="E13" s="172">
        <f t="shared" si="5"/>
        <v>440</v>
      </c>
      <c r="F13" s="172">
        <f t="shared" si="5"/>
        <v>499</v>
      </c>
      <c r="G13" s="171">
        <f t="shared" si="5"/>
        <v>745</v>
      </c>
      <c r="H13" s="182">
        <f>H10-H12</f>
        <v>145</v>
      </c>
      <c r="I13" s="172">
        <f t="shared" si="5"/>
        <v>212</v>
      </c>
      <c r="J13" s="172">
        <f t="shared" si="5"/>
        <v>316</v>
      </c>
      <c r="K13" s="172">
        <f t="shared" si="5"/>
        <v>332</v>
      </c>
      <c r="L13" s="171">
        <f t="shared" si="5"/>
        <v>223</v>
      </c>
      <c r="M13" s="172">
        <f t="shared" si="5"/>
        <v>-247</v>
      </c>
      <c r="N13" s="172">
        <f t="shared" si="5"/>
        <v>-379.5</v>
      </c>
      <c r="O13" s="172">
        <f>O10-O12</f>
        <v>-530.41666666666663</v>
      </c>
      <c r="P13" s="172">
        <f t="shared" si="5"/>
        <v>-389.16666666666652</v>
      </c>
      <c r="Q13" s="172">
        <f>Q10-Q12</f>
        <v>-270.41666666666652</v>
      </c>
      <c r="R13" s="172">
        <f>R10-R12</f>
        <v>31.25</v>
      </c>
      <c r="S13" s="172">
        <f t="shared" si="5"/>
        <v>80.5</v>
      </c>
      <c r="T13" s="172">
        <f t="shared" si="5"/>
        <v>134.75</v>
      </c>
      <c r="U13" s="172">
        <f t="shared" si="5"/>
        <v>279</v>
      </c>
      <c r="V13" s="172">
        <f t="shared" si="5"/>
        <v>237</v>
      </c>
    </row>
    <row r="14" spans="2:38" ht="23.1" customHeight="1" x14ac:dyDescent="0.2">
      <c r="B14" s="457"/>
      <c r="C14" s="130" t="s">
        <v>1605</v>
      </c>
      <c r="D14" s="182">
        <f>D11</f>
        <v>245</v>
      </c>
      <c r="E14" s="172">
        <f>IF((E11*10-D10)/E7&gt;0,(E11*10-D10)/E7,0)</f>
        <v>195</v>
      </c>
      <c r="F14" s="172">
        <f>IF((F11*10-E10)/F7&gt;0,(F11*10-E10)/F7,0)</f>
        <v>190</v>
      </c>
      <c r="G14" s="171">
        <f>IF((G11*10-F10)/G7&gt;0,(G11*10-F10)/G7,0)</f>
        <v>173.71428571428572</v>
      </c>
      <c r="H14" s="182">
        <f>H11</f>
        <v>315</v>
      </c>
      <c r="I14" s="215">
        <f t="shared" ref="I14:L14" si="6">IF((I11*10-H10)/I7&gt;0,(I11*10-H10)/I7,0)</f>
        <v>298.88888888888891</v>
      </c>
      <c r="J14" s="215">
        <f t="shared" si="6"/>
        <v>288.5</v>
      </c>
      <c r="K14" s="215">
        <f t="shared" si="6"/>
        <v>269.85714285714283</v>
      </c>
      <c r="L14" s="216">
        <f t="shared" si="6"/>
        <v>259.66666666666669</v>
      </c>
      <c r="M14" s="215">
        <f>IF((M11*10-L10)/M7&gt;0,(M11*10-L10)/M7,0)</f>
        <v>231.2</v>
      </c>
      <c r="N14" s="215">
        <f>N11</f>
        <v>411</v>
      </c>
      <c r="O14" s="215">
        <f>IF((O11*10-N10)/O7&gt;0,(O11*10-N10)/O7,0)</f>
        <v>458.4375</v>
      </c>
      <c r="P14" s="215">
        <f t="shared" ref="P14:U14" si="7">IF((P11*10-O10)/P7&gt;0,(P11*10-O10)/P7,0)</f>
        <v>486.77380952380952</v>
      </c>
      <c r="Q14" s="215">
        <f t="shared" si="7"/>
        <v>475.86111111111109</v>
      </c>
      <c r="R14" s="215">
        <f t="shared" si="7"/>
        <v>465.08333333333331</v>
      </c>
      <c r="S14" s="215">
        <f t="shared" si="7"/>
        <v>403.1875</v>
      </c>
      <c r="T14" s="215">
        <f t="shared" si="7"/>
        <v>384.16666666666669</v>
      </c>
      <c r="U14" s="215">
        <f t="shared" si="7"/>
        <v>343.625</v>
      </c>
      <c r="V14" s="215">
        <f>IF((V11*10-U10)/V7&gt;0,(V11*10-U10)/V7,0)</f>
        <v>132</v>
      </c>
    </row>
    <row r="15" spans="2:38" x14ac:dyDescent="0.2">
      <c r="B15" s="131"/>
      <c r="C15" s="132"/>
      <c r="D15" s="133"/>
      <c r="E15" s="133"/>
      <c r="F15" s="133"/>
      <c r="G15" s="133"/>
      <c r="H15" s="134"/>
      <c r="I15" s="135"/>
      <c r="J15" s="135"/>
      <c r="K15" s="135"/>
      <c r="L15" s="135"/>
      <c r="M15" s="212">
        <f t="shared" ref="M15:U15" si="8">M14</f>
        <v>231.2</v>
      </c>
      <c r="N15" s="212">
        <f>N14</f>
        <v>411</v>
      </c>
      <c r="O15" s="212">
        <f>O14</f>
        <v>458.4375</v>
      </c>
      <c r="P15" s="212">
        <f t="shared" si="8"/>
        <v>486.77380952380952</v>
      </c>
      <c r="Q15" s="212">
        <f>Q14</f>
        <v>475.86111111111109</v>
      </c>
      <c r="R15" s="212">
        <f t="shared" si="8"/>
        <v>465.08333333333331</v>
      </c>
      <c r="S15" s="212">
        <f t="shared" si="8"/>
        <v>403.1875</v>
      </c>
      <c r="T15" s="212">
        <f t="shared" si="8"/>
        <v>384.16666666666669</v>
      </c>
      <c r="U15" s="212">
        <f t="shared" si="8"/>
        <v>343.625</v>
      </c>
      <c r="V15" s="212">
        <f>V14</f>
        <v>132</v>
      </c>
      <c r="W15" s="133"/>
    </row>
    <row r="16" spans="2:38" x14ac:dyDescent="0.2">
      <c r="B16" s="148"/>
      <c r="C16" s="130" t="s">
        <v>1606</v>
      </c>
      <c r="M16" s="213">
        <v>200</v>
      </c>
      <c r="N16" s="213">
        <v>250</v>
      </c>
      <c r="O16" s="213">
        <v>300</v>
      </c>
      <c r="P16" s="213">
        <v>350</v>
      </c>
      <c r="Q16" s="213">
        <v>400</v>
      </c>
      <c r="R16" s="213">
        <v>450</v>
      </c>
      <c r="S16" s="213">
        <v>500</v>
      </c>
      <c r="T16" s="213">
        <v>550</v>
      </c>
      <c r="U16" s="213">
        <v>600</v>
      </c>
      <c r="V16" s="213">
        <v>650</v>
      </c>
    </row>
  </sheetData>
  <mergeCells count="11">
    <mergeCell ref="B6:C6"/>
    <mergeCell ref="B7:C7"/>
    <mergeCell ref="B8:B10"/>
    <mergeCell ref="B11:B12"/>
    <mergeCell ref="B13:B14"/>
    <mergeCell ref="B4:V4"/>
    <mergeCell ref="B5:C5"/>
    <mergeCell ref="D5:G5"/>
    <mergeCell ref="H5:L5"/>
    <mergeCell ref="B2:V2"/>
    <mergeCell ref="M5:V5"/>
  </mergeCells>
  <pageMargins left="0.39370078740157483" right="0.39370078740157483" top="0.39370078740157483" bottom="0.39370078740157483" header="0.19685039370078741" footer="0.19685039370078741"/>
  <pageSetup paperSize="8" scale="58" orientation="landscape" verticalDpi="1200" r:id="rId1"/>
  <headerFooter alignWithMargins="0">
    <oddHeader>&amp;L&amp;"Calibri"&amp;10&amp;K000000 Official&amp;1#_x000D_</oddHeader>
  </headerFooter>
  <ignoredErrors>
    <ignoredError sqref="H10 H13:N13 H12:L12 H14:L14 N14"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E61B3-E6D8-4EDD-8022-4FA17F3A588F}">
  <dimension ref="A1:AD10"/>
  <sheetViews>
    <sheetView zoomScale="70" zoomScaleNormal="70" workbookViewId="0">
      <pane ySplit="1" topLeftCell="A2" activePane="bottomLeft" state="frozen"/>
      <selection pane="bottomLeft"/>
    </sheetView>
  </sheetViews>
  <sheetFormatPr defaultColWidth="9.109375" defaultRowHeight="14.4" x14ac:dyDescent="0.3"/>
  <cols>
    <col min="1" max="1" width="17.88671875" style="5" customWidth="1"/>
    <col min="2" max="2" width="13" style="5" customWidth="1"/>
    <col min="3" max="3" width="17.6640625" style="5" bestFit="1" customWidth="1"/>
    <col min="4" max="5" width="12" style="5" customWidth="1"/>
    <col min="6" max="6" width="12.5546875" style="5" bestFit="1" customWidth="1"/>
    <col min="7" max="7" width="13.5546875" style="5" customWidth="1"/>
    <col min="8" max="8" width="21.5546875" style="5" bestFit="1" customWidth="1"/>
    <col min="9" max="9" width="12.5546875" style="5" bestFit="1" customWidth="1"/>
    <col min="10" max="10" width="36.33203125" style="5" customWidth="1"/>
    <col min="11" max="11" width="44" style="5" customWidth="1"/>
    <col min="12" max="12" width="10.44140625" style="5" customWidth="1"/>
    <col min="13" max="22" width="12.33203125" style="5" customWidth="1"/>
    <col min="23" max="23" width="12.6640625" style="5" customWidth="1"/>
    <col min="24" max="24" width="13" style="5" customWidth="1"/>
    <col min="25" max="25" width="13.88671875" style="5" customWidth="1"/>
    <col min="26" max="30" width="12.33203125" style="5" customWidth="1"/>
    <col min="31" max="16384" width="9.109375" style="5"/>
  </cols>
  <sheetData>
    <row r="1" spans="1:30" s="4" customFormat="1" ht="57" x14ac:dyDescent="0.3">
      <c r="A1" s="1" t="s">
        <v>319</v>
      </c>
      <c r="B1" s="1" t="s">
        <v>207</v>
      </c>
      <c r="C1" s="1" t="s">
        <v>220</v>
      </c>
      <c r="D1" s="2" t="s">
        <v>322</v>
      </c>
      <c r="E1" s="2" t="s">
        <v>323</v>
      </c>
      <c r="F1" s="2" t="s">
        <v>324</v>
      </c>
      <c r="G1" s="1" t="s">
        <v>325</v>
      </c>
      <c r="H1" s="2" t="s">
        <v>195</v>
      </c>
      <c r="I1" s="2" t="s">
        <v>241</v>
      </c>
      <c r="J1" s="1" t="s">
        <v>1607</v>
      </c>
      <c r="K1" s="1" t="s">
        <v>1608</v>
      </c>
      <c r="L1" s="1" t="s">
        <v>328</v>
      </c>
      <c r="M1" s="3" t="s">
        <v>1609</v>
      </c>
      <c r="N1" s="3" t="s">
        <v>1610</v>
      </c>
      <c r="O1" s="3" t="s">
        <v>1611</v>
      </c>
      <c r="P1" s="3" t="s">
        <v>1612</v>
      </c>
      <c r="Q1" s="3" t="s">
        <v>1613</v>
      </c>
      <c r="R1" s="3" t="s">
        <v>1614</v>
      </c>
      <c r="S1" s="3" t="s">
        <v>1615</v>
      </c>
      <c r="T1" s="3" t="s">
        <v>1616</v>
      </c>
      <c r="U1" s="3" t="s">
        <v>1617</v>
      </c>
      <c r="V1" s="3" t="s">
        <v>1618</v>
      </c>
      <c r="W1" s="3" t="s">
        <v>1619</v>
      </c>
      <c r="X1" s="3" t="s">
        <v>1620</v>
      </c>
      <c r="Y1" s="3" t="s">
        <v>1621</v>
      </c>
      <c r="Z1" s="3" t="s">
        <v>1622</v>
      </c>
      <c r="AA1" s="3" t="s">
        <v>1623</v>
      </c>
      <c r="AB1" s="3" t="s">
        <v>1624</v>
      </c>
      <c r="AC1" s="3" t="s">
        <v>1625</v>
      </c>
      <c r="AD1" s="3" t="s">
        <v>1626</v>
      </c>
    </row>
    <row r="2" spans="1:30" ht="15" customHeight="1" x14ac:dyDescent="0.3">
      <c r="A2" s="162" t="s">
        <v>399</v>
      </c>
      <c r="B2" s="162" t="s">
        <v>400</v>
      </c>
      <c r="C2" s="162" t="s">
        <v>1627</v>
      </c>
      <c r="D2" s="163">
        <v>42114</v>
      </c>
      <c r="E2" s="163">
        <v>43210</v>
      </c>
      <c r="F2" s="163">
        <v>43194</v>
      </c>
      <c r="G2" s="164">
        <v>44453</v>
      </c>
      <c r="H2" s="162" t="s">
        <v>196</v>
      </c>
      <c r="I2" s="165" t="s">
        <v>249</v>
      </c>
      <c r="J2" s="162" t="s">
        <v>1628</v>
      </c>
      <c r="K2" s="162" t="s">
        <v>402</v>
      </c>
      <c r="L2" s="162" t="s">
        <v>403</v>
      </c>
      <c r="M2" s="166"/>
      <c r="N2" s="166"/>
      <c r="O2" s="166"/>
      <c r="P2" s="166"/>
      <c r="Q2" s="166">
        <v>7</v>
      </c>
      <c r="R2" s="166">
        <v>0</v>
      </c>
      <c r="S2" s="166">
        <v>-7</v>
      </c>
      <c r="T2" s="166"/>
      <c r="U2" s="166"/>
      <c r="V2" s="166"/>
      <c r="W2" s="166"/>
      <c r="X2" s="166"/>
      <c r="Y2" s="166"/>
      <c r="Z2" s="167">
        <f>S2/1.8</f>
        <v>-3.8888888888888888</v>
      </c>
      <c r="AA2" s="166"/>
      <c r="AB2" s="166"/>
      <c r="AC2" s="166"/>
      <c r="AD2" s="167">
        <f>Z2</f>
        <v>-3.8888888888888888</v>
      </c>
    </row>
    <row r="3" spans="1:30" ht="15" customHeight="1" x14ac:dyDescent="0.3">
      <c r="A3" s="162" t="s">
        <v>1629</v>
      </c>
      <c r="B3" s="162" t="s">
        <v>400</v>
      </c>
      <c r="C3" s="162" t="s">
        <v>1630</v>
      </c>
      <c r="D3" s="163">
        <v>44384</v>
      </c>
      <c r="E3" s="163">
        <v>45480</v>
      </c>
      <c r="F3" s="163">
        <v>44593</v>
      </c>
      <c r="G3" s="164">
        <v>44617</v>
      </c>
      <c r="H3" s="162" t="s">
        <v>196</v>
      </c>
      <c r="I3" s="165" t="s">
        <v>249</v>
      </c>
      <c r="J3" s="162" t="s">
        <v>1631</v>
      </c>
      <c r="K3" s="162" t="s">
        <v>1632</v>
      </c>
      <c r="L3" s="162" t="s">
        <v>1633</v>
      </c>
      <c r="M3" s="166"/>
      <c r="N3" s="166">
        <v>11</v>
      </c>
      <c r="O3" s="166">
        <v>0</v>
      </c>
      <c r="P3" s="166">
        <f>O3-N3</f>
        <v>-11</v>
      </c>
      <c r="Q3" s="166"/>
      <c r="R3" s="166"/>
      <c r="S3" s="166"/>
      <c r="T3" s="166"/>
      <c r="U3" s="166"/>
      <c r="V3" s="166"/>
      <c r="W3" s="166"/>
      <c r="X3" s="166"/>
      <c r="Y3" s="166"/>
      <c r="Z3" s="167">
        <f>P3/1.8</f>
        <v>-6.1111111111111107</v>
      </c>
      <c r="AA3" s="167"/>
      <c r="AB3" s="167"/>
      <c r="AC3" s="167"/>
      <c r="AD3" s="167">
        <f>Z3</f>
        <v>-6.1111111111111107</v>
      </c>
    </row>
    <row r="4" spans="1:30" x14ac:dyDescent="0.3">
      <c r="A4" s="162" t="s">
        <v>1634</v>
      </c>
      <c r="B4" s="162" t="s">
        <v>400</v>
      </c>
      <c r="C4" s="162" t="s">
        <v>1627</v>
      </c>
      <c r="D4" s="163">
        <v>44491</v>
      </c>
      <c r="E4" s="163">
        <v>44491</v>
      </c>
      <c r="F4" s="163">
        <v>44491</v>
      </c>
      <c r="G4" s="163">
        <v>44491</v>
      </c>
      <c r="H4" s="162" t="s">
        <v>196</v>
      </c>
      <c r="I4" s="165" t="s">
        <v>249</v>
      </c>
      <c r="J4" s="162" t="s">
        <v>1635</v>
      </c>
      <c r="K4" s="162" t="s">
        <v>1636</v>
      </c>
      <c r="L4" s="162"/>
      <c r="M4" s="166"/>
      <c r="N4" s="166"/>
      <c r="O4" s="166"/>
      <c r="P4" s="166"/>
      <c r="Q4" s="166"/>
      <c r="R4" s="166">
        <v>16</v>
      </c>
      <c r="S4" s="166">
        <f>R4-Q4</f>
        <v>16</v>
      </c>
      <c r="T4" s="166"/>
      <c r="U4" s="166"/>
      <c r="V4" s="166"/>
      <c r="W4" s="166"/>
      <c r="X4" s="166"/>
      <c r="Y4" s="166"/>
      <c r="Z4" s="167">
        <f>S4/1.8</f>
        <v>8.8888888888888893</v>
      </c>
      <c r="AA4" s="167"/>
      <c r="AB4" s="167"/>
      <c r="AC4" s="167"/>
      <c r="AD4" s="167">
        <f>Z4</f>
        <v>8.8888888888888893</v>
      </c>
    </row>
    <row r="5" spans="1:30" x14ac:dyDescent="0.3">
      <c r="A5" s="162" t="s">
        <v>517</v>
      </c>
      <c r="B5" s="162" t="s">
        <v>518</v>
      </c>
      <c r="C5" s="162" t="s">
        <v>1627</v>
      </c>
      <c r="D5" s="163">
        <v>43811</v>
      </c>
      <c r="E5" s="163">
        <v>44907</v>
      </c>
      <c r="F5" s="163">
        <v>43920</v>
      </c>
      <c r="G5" s="162"/>
      <c r="H5" s="162" t="s">
        <v>205</v>
      </c>
      <c r="I5" s="165" t="s">
        <v>249</v>
      </c>
      <c r="J5" s="162" t="s">
        <v>850</v>
      </c>
      <c r="K5" s="162" t="s">
        <v>1637</v>
      </c>
      <c r="L5" s="162" t="s">
        <v>521</v>
      </c>
      <c r="M5" s="166"/>
      <c r="N5" s="166"/>
      <c r="O5" s="166"/>
      <c r="P5" s="166"/>
      <c r="Q5" s="166">
        <v>14</v>
      </c>
      <c r="R5" s="166">
        <v>0</v>
      </c>
      <c r="S5" s="166">
        <f>R5-Q5</f>
        <v>-14</v>
      </c>
      <c r="T5" s="166"/>
      <c r="U5" s="166"/>
      <c r="V5" s="166"/>
      <c r="W5" s="166"/>
      <c r="X5" s="166"/>
      <c r="Y5" s="166"/>
      <c r="Z5" s="167">
        <f>S5/1.8</f>
        <v>-7.7777777777777777</v>
      </c>
      <c r="AA5" s="167"/>
      <c r="AB5" s="166"/>
      <c r="AC5" s="166"/>
      <c r="AD5" s="167">
        <f>Z5</f>
        <v>-7.7777777777777777</v>
      </c>
    </row>
    <row r="6" spans="1:30" s="161" customFormat="1" x14ac:dyDescent="0.3">
      <c r="A6" s="162" t="s">
        <v>517</v>
      </c>
      <c r="B6" s="162" t="s">
        <v>518</v>
      </c>
      <c r="C6" s="162" t="s">
        <v>1638</v>
      </c>
      <c r="D6" s="163">
        <v>43811</v>
      </c>
      <c r="E6" s="163">
        <v>44907</v>
      </c>
      <c r="F6" s="163">
        <v>43920</v>
      </c>
      <c r="G6" s="162"/>
      <c r="H6" s="162" t="s">
        <v>205</v>
      </c>
      <c r="I6" s="165" t="s">
        <v>249</v>
      </c>
      <c r="J6" s="162" t="s">
        <v>850</v>
      </c>
      <c r="K6" s="162" t="s">
        <v>1639</v>
      </c>
      <c r="L6" s="162" t="s">
        <v>521</v>
      </c>
      <c r="M6" s="166"/>
      <c r="N6" s="166"/>
      <c r="O6" s="166"/>
      <c r="P6" s="166"/>
      <c r="Q6" s="166"/>
      <c r="R6" s="166"/>
      <c r="S6" s="166"/>
      <c r="T6" s="166">
        <v>0</v>
      </c>
      <c r="U6" s="166">
        <v>10</v>
      </c>
      <c r="V6" s="166">
        <v>10</v>
      </c>
      <c r="W6" s="166"/>
      <c r="X6" s="166"/>
      <c r="Y6" s="166"/>
      <c r="Z6" s="166"/>
      <c r="AA6" s="167">
        <f>V6/2.5</f>
        <v>4</v>
      </c>
      <c r="AB6" s="166"/>
      <c r="AC6" s="166"/>
      <c r="AD6" s="167">
        <f>AA6</f>
        <v>4</v>
      </c>
    </row>
    <row r="7" spans="1:30" x14ac:dyDescent="0.3">
      <c r="A7" s="162" t="s">
        <v>1640</v>
      </c>
      <c r="B7" s="162" t="s">
        <v>423</v>
      </c>
      <c r="C7" s="162" t="s">
        <v>1630</v>
      </c>
      <c r="D7" s="163">
        <v>44022</v>
      </c>
      <c r="E7" s="163">
        <v>45117</v>
      </c>
      <c r="F7" s="163">
        <v>44514</v>
      </c>
      <c r="G7" s="162"/>
      <c r="H7" s="162" t="s">
        <v>205</v>
      </c>
      <c r="I7" s="165" t="s">
        <v>249</v>
      </c>
      <c r="J7" s="162" t="s">
        <v>1641</v>
      </c>
      <c r="K7" s="162" t="s">
        <v>1642</v>
      </c>
      <c r="L7" s="162" t="s">
        <v>1643</v>
      </c>
      <c r="M7" s="166"/>
      <c r="N7" s="166">
        <v>38</v>
      </c>
      <c r="O7" s="166">
        <v>30</v>
      </c>
      <c r="P7" s="166">
        <f>O7-N7</f>
        <v>-8</v>
      </c>
      <c r="Q7" s="166"/>
      <c r="R7" s="166"/>
      <c r="S7" s="166"/>
      <c r="T7" s="166"/>
      <c r="U7" s="166"/>
      <c r="V7" s="166"/>
      <c r="W7" s="166"/>
      <c r="X7" s="166"/>
      <c r="Y7" s="166"/>
      <c r="Z7" s="166"/>
      <c r="AA7" s="167"/>
      <c r="AB7" s="166"/>
      <c r="AC7" s="166"/>
      <c r="AD7" s="167">
        <f>P7</f>
        <v>-8</v>
      </c>
    </row>
    <row r="8" spans="1:30" ht="15" customHeight="1" x14ac:dyDescent="0.3">
      <c r="A8" s="162" t="s">
        <v>1644</v>
      </c>
      <c r="B8" s="162" t="s">
        <v>423</v>
      </c>
      <c r="C8" s="162" t="s">
        <v>1638</v>
      </c>
      <c r="D8" s="163">
        <v>44554</v>
      </c>
      <c r="E8" s="163">
        <v>45650</v>
      </c>
      <c r="F8" s="163"/>
      <c r="G8" s="162"/>
      <c r="H8" s="162" t="s">
        <v>216</v>
      </c>
      <c r="I8" s="165" t="s">
        <v>249</v>
      </c>
      <c r="J8" s="162" t="s">
        <v>1645</v>
      </c>
      <c r="K8" s="162" t="s">
        <v>1646</v>
      </c>
      <c r="L8" s="162" t="s">
        <v>1647</v>
      </c>
      <c r="M8" s="166"/>
      <c r="N8" s="166"/>
      <c r="O8" s="166"/>
      <c r="P8" s="166"/>
      <c r="Q8" s="166"/>
      <c r="R8" s="166"/>
      <c r="S8" s="166"/>
      <c r="T8" s="166">
        <v>86</v>
      </c>
      <c r="U8" s="166">
        <v>124</v>
      </c>
      <c r="V8" s="166">
        <f>U8-T8</f>
        <v>38</v>
      </c>
      <c r="W8" s="166"/>
      <c r="X8" s="166"/>
      <c r="Y8" s="166"/>
      <c r="Z8" s="166"/>
      <c r="AA8" s="167">
        <f>V8/2.5</f>
        <v>15.2</v>
      </c>
      <c r="AB8" s="166"/>
      <c r="AC8" s="166"/>
      <c r="AD8" s="167">
        <f>AA8</f>
        <v>15.2</v>
      </c>
    </row>
    <row r="10" spans="1:30" x14ac:dyDescent="0.3">
      <c r="AD10" s="146"/>
    </row>
  </sheetData>
  <autoFilter ref="A1:AD4" xr:uid="{DBBE61B3-E6D8-4EDD-8022-4FA17F3A588F}">
    <sortState xmlns:xlrd2="http://schemas.microsoft.com/office/spreadsheetml/2017/richdata2" ref="A2:AD8">
      <sortCondition ref="H1:H4"/>
    </sortState>
  </autoFilter>
  <pageMargins left="0.7" right="0.7" top="0.75" bottom="0.75" header="0.3" footer="0.3"/>
  <pageSetup paperSize="9" orientation="portrait" r:id="rId1"/>
  <headerFooter>
    <oddHeader>&amp;L&amp;"Calibri"&amp;10&amp;K000000 Official&amp;1#_x000D_</oddHeader>
  </headerFooter>
  <ignoredErrors>
    <ignoredError sqref="Z3"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7be4f7ab-f764-4276-a5ed-ac707042befe">ECSSTPIPO-485950255-105358</_dlc_DocId>
    <lcf76f155ced4ddcb4097134ff3c332f xmlns="dd432206-5341-4a9e-8bc1-0dd52a14e581">
      <Terms xmlns="http://schemas.microsoft.com/office/infopath/2007/PartnerControls"/>
    </lcf76f155ced4ddcb4097134ff3c332f>
    <TaxCatchAll xmlns="7be4f7ab-f764-4276-a5ed-ac707042befe" xsi:nil="true"/>
    <Date xmlns="dd432206-5341-4a9e-8bc1-0dd52a14e581" xsi:nil="true"/>
    <_ip_UnifiedCompliancePolicyUIAction xmlns="http://schemas.microsoft.com/sharepoint/v3" xsi:nil="true"/>
    <_dlc_DocIdUrl xmlns="7be4f7ab-f764-4276-a5ed-ac707042befe">
      <Url>https://richmondandwandsworth.sharepoint.com/sites/InfoPlanObs/_layouts/15/DocIdRedir.aspx?ID=ECSSTPIPO-485950255-105358</Url>
      <Description>ECSSTPIPO-485950255-105358</Description>
    </_dlc_DocIdUrl>
    <_ip_UnifiedCompliancePolicyProperties xmlns="http://schemas.microsoft.com/sharepoint/v3" xsi:nil="true"/>
    <Date_ xmlns="dd432206-5341-4a9e-8bc1-0dd52a14e581" xsi:nil="true"/>
    <Location xmlns="dd432206-5341-4a9e-8bc1-0dd52a14e58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2A16C151AA8DC4991ED30E629001D89" ma:contentTypeVersion="955" ma:contentTypeDescription="Create a new document." ma:contentTypeScope="" ma:versionID="4a3b9fe5c9b6b94a79108e1df8fb2a15">
  <xsd:schema xmlns:xsd="http://www.w3.org/2001/XMLSchema" xmlns:xs="http://www.w3.org/2001/XMLSchema" xmlns:p="http://schemas.microsoft.com/office/2006/metadata/properties" xmlns:ns1="http://schemas.microsoft.com/sharepoint/v3" xmlns:ns2="dd432206-5341-4a9e-8bc1-0dd52a14e581" xmlns:ns3="7be4f7ab-f764-4276-a5ed-ac707042befe" targetNamespace="http://schemas.microsoft.com/office/2006/metadata/properties" ma:root="true" ma:fieldsID="61ac6399f763f7a3205977d31d09fdc7" ns1:_="" ns2:_="" ns3:_="">
    <xsd:import namespace="http://schemas.microsoft.com/sharepoint/v3"/>
    <xsd:import namespace="dd432206-5341-4a9e-8bc1-0dd52a14e581"/>
    <xsd:import namespace="7be4f7ab-f764-4276-a5ed-ac707042bef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element ref="ns1:_ip_UnifiedCompliancePolicyProperties" minOccurs="0"/>
                <xsd:element ref="ns1:_ip_UnifiedCompliancePolicyUIAction" minOccurs="0"/>
                <xsd:element ref="ns3:_dlc_DocId" minOccurs="0"/>
                <xsd:element ref="ns3:_dlc_DocIdUrl" minOccurs="0"/>
                <xsd:element ref="ns3:_dlc_DocIdPersistId" minOccurs="0"/>
                <xsd:element ref="ns2:Date" minOccurs="0"/>
                <xsd:element ref="ns2:Date_" minOccurs="0"/>
                <xsd:element ref="ns2:lcf76f155ced4ddcb4097134ff3c332f" minOccurs="0"/>
                <xsd:element ref="ns3:TaxCatchAll" minOccurs="0"/>
                <xsd:element ref="ns2: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d432206-5341-4a9e-8bc1-0dd52a14e5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Date" ma:index="25" nillable="true" ma:displayName="Date" ma:format="DateOnly" ma:internalName="Date">
      <xsd:simpleType>
        <xsd:restriction base="dms:DateTime"/>
      </xsd:simpleType>
    </xsd:element>
    <xsd:element name="Date_" ma:index="26" nillable="true" ma:displayName="Date_" ma:format="DateOnly" ma:internalName="Date_">
      <xsd:simpleType>
        <xsd:restriction base="dms:DateTime"/>
      </xsd:simpleType>
    </xsd:element>
    <xsd:element name="lcf76f155ced4ddcb4097134ff3c332f" ma:index="28" nillable="true" ma:taxonomy="true" ma:internalName="lcf76f155ced4ddcb4097134ff3c332f" ma:taxonomyFieldName="MediaServiceImageTags" ma:displayName="Image Tags" ma:readOnly="false" ma:fieldId="{5cf76f15-5ced-4ddc-b409-7134ff3c332f}" ma:taxonomyMulti="true" ma:sspId="8084b5b8-5c41-402a-93b7-1e2a455a0556" ma:termSetId="09814cd3-568e-fe90-9814-8d621ff8fb84" ma:anchorId="fba54fb3-c3e1-fe81-a776-ca4b69148c4d" ma:open="true" ma:isKeyword="false">
      <xsd:complexType>
        <xsd:sequence>
          <xsd:element ref="pc:Terms" minOccurs="0" maxOccurs="1"/>
        </xsd:sequence>
      </xsd:complexType>
    </xsd:element>
    <xsd:element name="Location" ma:index="30" nillable="true" ma:displayName="Location " ma:description="garages R/O 8 Atbara Road Teddington" ma:format="Dropdown" ma:internalName="Location">
      <xsd:simpleType>
        <xsd:restriction base="dms:Note">
          <xsd:maxLength value="255"/>
        </xsd:restriction>
      </xsd:simpleType>
    </xsd:element>
    <xsd:element name="MediaServiceSearchProperties" ma:index="3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be4f7ab-f764-4276-a5ed-ac707042bef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element name="TaxCatchAll" ma:index="29" nillable="true" ma:displayName="Taxonomy Catch All Column" ma:hidden="true" ma:list="{07fed481-6ca6-4bd4-b57e-4b60ca012fca}" ma:internalName="TaxCatchAll" ma:showField="CatchAllData" ma:web="7be4f7ab-f764-4276-a5ed-ac707042bef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26710A2-9664-475C-9C5B-DA77E94D34C2}">
  <ds:schemaRefs>
    <ds:schemaRef ds:uri="http://schemas.microsoft.com/office/2006/metadata/properties"/>
    <ds:schemaRef ds:uri="http://schemas.microsoft.com/office/infopath/2007/PartnerControls"/>
    <ds:schemaRef ds:uri="7be4f7ab-f764-4276-a5ed-ac707042befe"/>
    <ds:schemaRef ds:uri="dd432206-5341-4a9e-8bc1-0dd52a14e581"/>
    <ds:schemaRef ds:uri="http://schemas.microsoft.com/sharepoint/v3"/>
  </ds:schemaRefs>
</ds:datastoreItem>
</file>

<file path=customXml/itemProps2.xml><?xml version="1.0" encoding="utf-8"?>
<ds:datastoreItem xmlns:ds="http://schemas.openxmlformats.org/officeDocument/2006/customXml" ds:itemID="{780AD4B0-B999-482B-B762-E69FCF1D6A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d432206-5341-4a9e-8bc1-0dd52a14e581"/>
    <ds:schemaRef ds:uri="7be4f7ab-f764-4276-a5ed-ac707042be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03653C9-52E8-4954-9E21-860D448B0E2E}">
  <ds:schemaRefs>
    <ds:schemaRef ds:uri="http://schemas.microsoft.com/sharepoint/events"/>
  </ds:schemaRefs>
</ds:datastoreItem>
</file>

<file path=customXml/itemProps4.xml><?xml version="1.0" encoding="utf-8"?>
<ds:datastoreItem xmlns:ds="http://schemas.openxmlformats.org/officeDocument/2006/customXml" ds:itemID="{5AA9E4E4-7793-47A2-B014-DFE83F98B48F}">
  <ds:schemaRefs>
    <ds:schemaRef ds:uri="http://schemas.microsoft.com/sharepoint/v3/contenttype/forms"/>
  </ds:schemaRefs>
</ds:datastoreItem>
</file>

<file path=docMetadata/LabelInfo.xml><?xml version="1.0" encoding="utf-8"?>
<clbl:labelList xmlns:clbl="http://schemas.microsoft.com/office/2020/mipLabelMetadata">
  <clbl:label id="{763da656-5c75-4f6d-9461-4a3ce9a537cc}" enabled="1" method="Privileged" siteId="{d9d3f5ac-f803-49be-949f-14a7074d74a7}"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Summary Tables</vt:lpstr>
      <vt:lpstr>Pivot</vt:lpstr>
      <vt:lpstr>Data</vt:lpstr>
      <vt:lpstr>Trajectory</vt:lpstr>
      <vt:lpstr>Non-Self-Contained</vt:lpstr>
      <vt:lpstr>'Summary Tables'!Print_Area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Williams, Chris</dc:creator>
  <cp:keywords/>
  <dc:description/>
  <cp:lastModifiedBy>Beatriz Moreno</cp:lastModifiedBy>
  <cp:revision/>
  <dcterms:created xsi:type="dcterms:W3CDTF">2022-04-27T08:02:43Z</dcterms:created>
  <dcterms:modified xsi:type="dcterms:W3CDTF">2023-03-31T15:26:49Z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63da656-5c75-4f6d-9461-4a3ce9a537cc_Enabled">
    <vt:lpwstr>true</vt:lpwstr>
  </property>
  <property fmtid="{D5CDD505-2E9C-101B-9397-08002B2CF9AE}" pid="3" name="MSIP_Label_763da656-5c75-4f6d-9461-4a3ce9a537cc_SetDate">
    <vt:lpwstr>2022-04-27T08:03:00Z</vt:lpwstr>
  </property>
  <property fmtid="{D5CDD505-2E9C-101B-9397-08002B2CF9AE}" pid="4" name="MSIP_Label_763da656-5c75-4f6d-9461-4a3ce9a537cc_Method">
    <vt:lpwstr>Standard</vt:lpwstr>
  </property>
  <property fmtid="{D5CDD505-2E9C-101B-9397-08002B2CF9AE}" pid="5" name="MSIP_Label_763da656-5c75-4f6d-9461-4a3ce9a537cc_Name">
    <vt:lpwstr>763da656-5c75-4f6d-9461-4a3ce9a537cc</vt:lpwstr>
  </property>
  <property fmtid="{D5CDD505-2E9C-101B-9397-08002B2CF9AE}" pid="6" name="MSIP_Label_763da656-5c75-4f6d-9461-4a3ce9a537cc_SiteId">
    <vt:lpwstr>d9d3f5ac-f803-49be-949f-14a7074d74a7</vt:lpwstr>
  </property>
  <property fmtid="{D5CDD505-2E9C-101B-9397-08002B2CF9AE}" pid="7" name="MSIP_Label_763da656-5c75-4f6d-9461-4a3ce9a537cc_ActionId">
    <vt:lpwstr>dd83028f-6145-4cee-ad5f-1f2f55b11e32</vt:lpwstr>
  </property>
  <property fmtid="{D5CDD505-2E9C-101B-9397-08002B2CF9AE}" pid="8" name="MSIP_Label_763da656-5c75-4f6d-9461-4a3ce9a537cc_ContentBits">
    <vt:lpwstr>1</vt:lpwstr>
  </property>
  <property fmtid="{D5CDD505-2E9C-101B-9397-08002B2CF9AE}" pid="9" name="MediaServiceImageTags">
    <vt:lpwstr/>
  </property>
  <property fmtid="{D5CDD505-2E9C-101B-9397-08002B2CF9AE}" pid="10" name="ContentTypeId">
    <vt:lpwstr>0x01010002A16C151AA8DC4991ED30E629001D89</vt:lpwstr>
  </property>
  <property fmtid="{D5CDD505-2E9C-101B-9397-08002B2CF9AE}" pid="11" name="_dlc_DocIdItemGuid">
    <vt:lpwstr>d2c474e9-fc09-4994-a190-5549b36573bd</vt:lpwstr>
  </property>
</Properties>
</file>